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3\Distribuição Orçamentária\PLANILHA DOS APS\"/>
    </mc:Choice>
  </mc:AlternateContent>
  <xr:revisionPtr revIDLastSave="0" documentId="13_ncr:1_{E7F842A4-C6F9-4D5B-9EA3-B91D42168C61}" xr6:coauthVersionLast="47" xr6:coauthVersionMax="47" xr10:uidLastSave="{00000000-0000-0000-0000-000000000000}"/>
  <bookViews>
    <workbookView xWindow="-120" yWindow="-120" windowWidth="24240" windowHeight="13140" tabRatio="921" firstSheet="5" activeTab="10" xr2:uid="{00000000-000D-0000-FFFF-FFFF00000000}"/>
  </bookViews>
  <sheets>
    <sheet name="Origem dos recursos" sheetId="6" r:id="rId1"/>
    <sheet name="Orçamento distribuído" sheetId="5" r:id="rId2"/>
    <sheet name="Remanejamentos entre AEO" sheetId="12" r:id="rId3"/>
    <sheet name="Distribuição TRI" sheetId="14" r:id="rId4"/>
    <sheet name="1. Pré-Empenhos" sheetId="3" r:id="rId5"/>
    <sheet name="2. Empenhos LOA UFABC 2023" sheetId="2" r:id="rId6"/>
    <sheet name="Saldos CUSTEIO AEO LOA 23" sheetId="4" r:id="rId7"/>
    <sheet name="Saldos INVESTIMENTO AEO LOA 23" sheetId="13" r:id="rId8"/>
    <sheet name="2.1 DESCENTRALIZAÇÕES 2023" sheetId="9" r:id="rId9"/>
    <sheet name="3. Empenhos LOA UFABC RPNP" sheetId="10" r:id="rId10"/>
    <sheet name="3.1 Empenhos DESCENTR RPNP" sheetId="11" r:id="rId11"/>
    <sheet name="Planilha1" sheetId="15" r:id="rId12"/>
    <sheet name="Tabelas auxiliares" sheetId="8" r:id="rId13"/>
  </sheets>
  <externalReferences>
    <externalReference r:id="rId14"/>
    <externalReference r:id="rId15"/>
  </externalReferences>
  <definedNames>
    <definedName name="_xlnm._FilterDatabase" localSheetId="4" hidden="1">'1. Pré-Empenhos'!$A$3:$S$320</definedName>
    <definedName name="_xlnm._FilterDatabase" localSheetId="5" hidden="1">'2. Empenhos LOA UFABC 2023'!$A$3:$AC$1000</definedName>
    <definedName name="_xlnm._FilterDatabase" localSheetId="8" hidden="1">'2.1 DESCENTRALIZAÇÕES 2023'!$A$3:$X$1001</definedName>
    <definedName name="_xlnm._FilterDatabase" localSheetId="9" hidden="1">'3. Empenhos LOA UFABC RPNP'!$A$3:$AB$1000</definedName>
    <definedName name="_xlnm._FilterDatabase" localSheetId="10" hidden="1">'3.1 Empenhos DESCENTR RPNP'!$A$3:$V$3</definedName>
    <definedName name="_xlnm._FilterDatabase" localSheetId="1" hidden="1">'Orçamento distribuído'!$A$1:$K$43</definedName>
    <definedName name="_xlnm._FilterDatabase" localSheetId="6" hidden="1">'Saldos CUSTEIO AEO LOA 23'!$B$1:$L$60</definedName>
    <definedName name="_xlnm._FilterDatabase" localSheetId="7" hidden="1">'Saldos INVESTIMENTO AEO LOA 23'!$A$1:$L$1</definedName>
    <definedName name="AEO">'[1]1. Execução - Custeio'!$B$6</definedName>
    <definedName name="FONTES_RECURSOS">'[2]PROPOSTA 2016'!$A$90:$A$92</definedName>
    <definedName name="OLE_LINK1" localSheetId="3">'Distribuição TRI'!$C$2</definedName>
    <definedName name="_xlnm.Print_Titles" localSheetId="1">'Orçamento distribuído'!$1:$1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4" l="1"/>
  <c r="M4" i="14"/>
  <c r="M5" i="14"/>
  <c r="M6" i="14"/>
  <c r="M7" i="14"/>
  <c r="M8" i="14"/>
  <c r="M9" i="14"/>
  <c r="M10" i="14"/>
  <c r="M2" i="14"/>
  <c r="L3" i="14"/>
  <c r="L4" i="14"/>
  <c r="L5" i="14"/>
  <c r="L6" i="14"/>
  <c r="L7" i="14"/>
  <c r="L8" i="14"/>
  <c r="L9" i="14"/>
  <c r="L10" i="14"/>
  <c r="L2" i="14"/>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369" i="11"/>
  <c r="Q370" i="11"/>
  <c r="Q371" i="11"/>
  <c r="Q372" i="11"/>
  <c r="Q373" i="11"/>
  <c r="Q374" i="11"/>
  <c r="Q375" i="11"/>
  <c r="Q376" i="11"/>
  <c r="Q377" i="11"/>
  <c r="Q378" i="11"/>
  <c r="Q379" i="11"/>
  <c r="Q380" i="11"/>
  <c r="Q381" i="11"/>
  <c r="Q382" i="11"/>
  <c r="Q383" i="11"/>
  <c r="Q384"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2" i="11"/>
  <c r="Q413" i="11"/>
  <c r="Q414" i="11"/>
  <c r="Q415" i="11"/>
  <c r="Q416" i="11"/>
  <c r="Q417" i="11"/>
  <c r="Q418" i="11"/>
  <c r="Q419" i="11"/>
  <c r="Q420" i="11"/>
  <c r="Q421" i="11"/>
  <c r="Q422" i="11"/>
  <c r="Q423" i="11"/>
  <c r="Q424" i="11"/>
  <c r="Q425" i="11"/>
  <c r="Q426" i="11"/>
  <c r="Q427" i="11"/>
  <c r="Q428" i="11"/>
  <c r="Q429" i="11"/>
  <c r="Q430" i="11"/>
  <c r="Q431" i="11"/>
  <c r="Q432" i="11"/>
  <c r="Q433" i="11"/>
  <c r="Q434" i="11"/>
  <c r="Q435" i="11"/>
  <c r="Q436" i="11"/>
  <c r="Q437" i="11"/>
  <c r="Q438" i="11"/>
  <c r="Q439" i="11"/>
  <c r="Q440" i="11"/>
  <c r="Q441" i="11"/>
  <c r="Q442" i="11"/>
  <c r="Q443"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19" i="11"/>
  <c r="Q520" i="11"/>
  <c r="Q521" i="11"/>
  <c r="Q522" i="11"/>
  <c r="Q523" i="11"/>
  <c r="Q524" i="11"/>
  <c r="Q525" i="11"/>
  <c r="Q526" i="11"/>
  <c r="Q527" i="11"/>
  <c r="Q528" i="11"/>
  <c r="Q529" i="11"/>
  <c r="Q530" i="11"/>
  <c r="Q531" i="11"/>
  <c r="Q532" i="11"/>
  <c r="Q533" i="11"/>
  <c r="Q534" i="11"/>
  <c r="Q535" i="11"/>
  <c r="Q536" i="11"/>
  <c r="Q537" i="11"/>
  <c r="Q538" i="11"/>
  <c r="Q539" i="11"/>
  <c r="Q540" i="11"/>
  <c r="Q541"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67" i="11"/>
  <c r="Q568" i="11"/>
  <c r="Q569" i="11"/>
  <c r="Q570" i="11"/>
  <c r="Q571" i="11"/>
  <c r="Q572" i="11"/>
  <c r="Q573" i="11"/>
  <c r="Q574" i="11"/>
  <c r="Q575" i="11"/>
  <c r="Q576" i="11"/>
  <c r="Q577" i="11"/>
  <c r="Q578" i="11"/>
  <c r="Q579" i="11"/>
  <c r="Q580" i="11"/>
  <c r="Q581" i="11"/>
  <c r="Q582" i="11"/>
  <c r="Q583" i="11"/>
  <c r="Q584" i="11"/>
  <c r="Q585" i="11"/>
  <c r="Q586" i="11"/>
  <c r="Q587" i="11"/>
  <c r="Q588" i="11"/>
  <c r="Q589" i="11"/>
  <c r="Q590" i="11"/>
  <c r="Q591" i="11"/>
  <c r="Q592" i="11"/>
  <c r="Q593" i="11"/>
  <c r="Q594" i="11"/>
  <c r="Q595" i="11"/>
  <c r="Q596" i="11"/>
  <c r="Q597" i="11"/>
  <c r="Q598" i="11"/>
  <c r="Q599" i="11"/>
  <c r="Q600" i="11"/>
  <c r="Q601" i="11"/>
  <c r="Q602" i="11"/>
  <c r="Q603" i="11"/>
  <c r="Q604" i="11"/>
  <c r="Q605" i="11"/>
  <c r="Q606" i="11"/>
  <c r="Q607" i="11"/>
  <c r="Q608" i="11"/>
  <c r="Q609" i="11"/>
  <c r="Q610" i="11"/>
  <c r="Q611" i="11"/>
  <c r="Q612" i="11"/>
  <c r="Q613" i="11"/>
  <c r="Q614" i="11"/>
  <c r="Q615" i="11"/>
  <c r="Q616" i="11"/>
  <c r="Q617" i="11"/>
  <c r="Q618" i="11"/>
  <c r="Q619" i="11"/>
  <c r="Q620" i="11"/>
  <c r="Q621" i="11"/>
  <c r="Q622" i="11"/>
  <c r="Q623" i="11"/>
  <c r="Q624" i="11"/>
  <c r="Q625" i="11"/>
  <c r="Q626" i="11"/>
  <c r="Q627" i="11"/>
  <c r="Q628" i="11"/>
  <c r="Q629" i="11"/>
  <c r="Q630" i="11"/>
  <c r="Q631" i="11"/>
  <c r="Q632" i="11"/>
  <c r="Q633" i="11"/>
  <c r="Q634" i="11"/>
  <c r="Q635" i="11"/>
  <c r="Q636" i="11"/>
  <c r="Q637" i="11"/>
  <c r="Q638" i="11"/>
  <c r="Q639" i="11"/>
  <c r="Q640" i="11"/>
  <c r="Q641" i="11"/>
  <c r="Q642" i="11"/>
  <c r="Q643" i="11"/>
  <c r="Q644" i="11"/>
  <c r="Q645" i="11"/>
  <c r="Q646" i="11"/>
  <c r="Q647" i="11"/>
  <c r="Q648" i="11"/>
  <c r="Q649" i="11"/>
  <c r="Q650" i="11"/>
  <c r="Q651" i="11"/>
  <c r="Q652" i="11"/>
  <c r="Q653" i="11"/>
  <c r="Q654" i="11"/>
  <c r="Q655" i="11"/>
  <c r="Q656" i="11"/>
  <c r="Q657" i="11"/>
  <c r="Q658" i="11"/>
  <c r="Q659" i="11"/>
  <c r="Q660" i="11"/>
  <c r="Q661" i="11"/>
  <c r="Q662" i="11"/>
  <c r="Q663" i="11"/>
  <c r="Q664" i="11"/>
  <c r="Q665" i="11"/>
  <c r="Q666" i="11"/>
  <c r="Q667" i="11"/>
  <c r="Q668" i="11"/>
  <c r="Q669" i="11"/>
  <c r="Q670" i="11"/>
  <c r="Q671" i="11"/>
  <c r="Q672" i="11"/>
  <c r="Q673" i="11"/>
  <c r="Q674" i="11"/>
  <c r="Q675" i="11"/>
  <c r="Q676" i="11"/>
  <c r="Q677" i="11"/>
  <c r="Q678" i="11"/>
  <c r="Q679" i="11"/>
  <c r="Q680" i="11"/>
  <c r="Q681" i="11"/>
  <c r="Q682" i="11"/>
  <c r="Q683" i="11"/>
  <c r="Q684" i="11"/>
  <c r="Q685" i="11"/>
  <c r="Q686" i="11"/>
  <c r="Q687" i="11"/>
  <c r="Q688" i="11"/>
  <c r="Q689" i="11"/>
  <c r="Q690" i="11"/>
  <c r="Q691" i="11"/>
  <c r="Q692" i="11"/>
  <c r="Q693" i="11"/>
  <c r="Q694" i="11"/>
  <c r="Q695" i="11"/>
  <c r="Q696" i="11"/>
  <c r="Q697" i="11"/>
  <c r="Q698" i="11"/>
  <c r="Q699" i="11"/>
  <c r="Q700" i="11"/>
  <c r="Q701" i="11"/>
  <c r="Q702" i="11"/>
  <c r="Q703" i="11"/>
  <c r="Q704" i="11"/>
  <c r="Q705" i="11"/>
  <c r="Q706" i="11"/>
  <c r="Q707" i="11"/>
  <c r="Q708" i="11"/>
  <c r="Q709" i="11"/>
  <c r="Q710" i="11"/>
  <c r="Q711" i="11"/>
  <c r="Q712" i="11"/>
  <c r="Q713" i="11"/>
  <c r="Q714" i="11"/>
  <c r="Q715" i="11"/>
  <c r="Q716" i="11"/>
  <c r="Q717" i="11"/>
  <c r="Q718" i="11"/>
  <c r="Q719" i="11"/>
  <c r="Q720" i="11"/>
  <c r="Q721" i="11"/>
  <c r="Q722" i="11"/>
  <c r="Q723" i="11"/>
  <c r="Q724" i="11"/>
  <c r="Q725" i="11"/>
  <c r="Q726" i="11"/>
  <c r="Q727" i="11"/>
  <c r="Q728" i="11"/>
  <c r="Q729" i="11"/>
  <c r="Q730" i="11"/>
  <c r="Q731" i="11"/>
  <c r="Q732" i="11"/>
  <c r="Q733" i="11"/>
  <c r="Q734" i="11"/>
  <c r="Q735" i="11"/>
  <c r="Q736" i="11"/>
  <c r="Q737" i="11"/>
  <c r="Q738" i="11"/>
  <c r="Q739" i="11"/>
  <c r="Q740" i="11"/>
  <c r="Q741" i="11"/>
  <c r="Q742" i="11"/>
  <c r="Q743" i="11"/>
  <c r="Q744" i="11"/>
  <c r="Q745" i="11"/>
  <c r="Q746" i="11"/>
  <c r="Q747" i="11"/>
  <c r="Q748" i="11"/>
  <c r="Q749" i="11"/>
  <c r="Q750" i="11"/>
  <c r="Q751" i="11"/>
  <c r="Q752" i="11"/>
  <c r="Q753" i="11"/>
  <c r="Q754" i="11"/>
  <c r="Q755" i="11"/>
  <c r="Q756" i="11"/>
  <c r="Q757" i="11"/>
  <c r="Q758" i="11"/>
  <c r="Q759" i="11"/>
  <c r="Q760" i="11"/>
  <c r="Q761" i="11"/>
  <c r="Q762" i="11"/>
  <c r="Q763" i="11"/>
  <c r="Q764" i="11"/>
  <c r="Q765" i="11"/>
  <c r="Q766" i="11"/>
  <c r="Q767" i="11"/>
  <c r="Q768" i="11"/>
  <c r="Q769" i="11"/>
  <c r="Q770" i="11"/>
  <c r="Q771" i="11"/>
  <c r="Q772" i="11"/>
  <c r="Q773" i="11"/>
  <c r="Q774" i="11"/>
  <c r="Q775" i="11"/>
  <c r="Q776" i="11"/>
  <c r="Q777" i="11"/>
  <c r="Q778" i="11"/>
  <c r="Q779" i="11"/>
  <c r="Q780" i="11"/>
  <c r="Q781" i="11"/>
  <c r="Q782" i="11"/>
  <c r="Q783" i="11"/>
  <c r="Q784" i="11"/>
  <c r="Q785" i="11"/>
  <c r="Q786" i="11"/>
  <c r="Q787" i="11"/>
  <c r="Q788" i="11"/>
  <c r="Q789" i="11"/>
  <c r="Q790" i="11"/>
  <c r="Q791" i="11"/>
  <c r="Q792" i="11"/>
  <c r="Q793" i="11"/>
  <c r="Q794" i="11"/>
  <c r="Q795" i="11"/>
  <c r="Q796" i="11"/>
  <c r="Q797" i="11"/>
  <c r="Q798" i="11"/>
  <c r="Q799" i="11"/>
  <c r="Q800" i="11"/>
  <c r="Q801" i="11"/>
  <c r="Q802" i="11"/>
  <c r="Q803" i="11"/>
  <c r="Q804" i="11"/>
  <c r="Q805" i="11"/>
  <c r="Q806" i="11"/>
  <c r="Q807" i="11"/>
  <c r="Q808" i="11"/>
  <c r="Q809" i="11"/>
  <c r="Q810" i="11"/>
  <c r="Q811" i="11"/>
  <c r="Q812" i="11"/>
  <c r="Q813" i="11"/>
  <c r="Q814" i="11"/>
  <c r="Q815" i="11"/>
  <c r="Q816" i="11"/>
  <c r="Q817" i="11"/>
  <c r="Q818" i="11"/>
  <c r="Q819" i="11"/>
  <c r="Q820" i="11"/>
  <c r="Q821" i="11"/>
  <c r="Q822" i="11"/>
  <c r="Q823" i="11"/>
  <c r="Q824" i="11"/>
  <c r="Q825" i="11"/>
  <c r="Q826" i="11"/>
  <c r="Q827" i="11"/>
  <c r="Q828" i="11"/>
  <c r="Q829" i="11"/>
  <c r="Q830" i="11"/>
  <c r="Q831" i="11"/>
  <c r="Q832" i="11"/>
  <c r="Q833" i="11"/>
  <c r="Q834" i="11"/>
  <c r="Q835" i="11"/>
  <c r="Q836" i="11"/>
  <c r="Q837" i="11"/>
  <c r="Q838" i="11"/>
  <c r="Q839" i="11"/>
  <c r="Q840" i="11"/>
  <c r="Q841" i="11"/>
  <c r="Q842" i="11"/>
  <c r="Q843" i="11"/>
  <c r="Q844" i="11"/>
  <c r="Q845" i="11"/>
  <c r="Q846" i="11"/>
  <c r="Q847" i="11"/>
  <c r="Q848" i="11"/>
  <c r="Q849" i="11"/>
  <c r="Q850" i="11"/>
  <c r="Q851" i="11"/>
  <c r="Q852" i="11"/>
  <c r="Q853" i="11"/>
  <c r="Q854" i="11"/>
  <c r="Q855" i="11"/>
  <c r="Q856" i="11"/>
  <c r="Q857" i="11"/>
  <c r="Q858" i="11"/>
  <c r="Q859" i="11"/>
  <c r="Q860" i="11"/>
  <c r="Q861" i="11"/>
  <c r="Q862" i="11"/>
  <c r="Q863" i="11"/>
  <c r="Q864" i="11"/>
  <c r="Q865" i="11"/>
  <c r="Q866" i="11"/>
  <c r="Q867" i="11"/>
  <c r="Q868" i="11"/>
  <c r="Q869" i="11"/>
  <c r="Q870" i="11"/>
  <c r="Q871" i="11"/>
  <c r="Q872" i="11"/>
  <c r="Q873" i="11"/>
  <c r="Q874" i="11"/>
  <c r="Q875" i="11"/>
  <c r="Q876" i="11"/>
  <c r="Q877" i="11"/>
  <c r="Q878" i="11"/>
  <c r="Q879" i="11"/>
  <c r="Q880" i="11"/>
  <c r="Q881" i="11"/>
  <c r="Q882" i="11"/>
  <c r="Q883" i="11"/>
  <c r="Q884" i="11"/>
  <c r="Q885" i="11"/>
  <c r="Q886" i="11"/>
  <c r="Q887" i="11"/>
  <c r="Q888" i="11"/>
  <c r="Q889" i="11"/>
  <c r="Q890" i="11"/>
  <c r="Q891" i="11"/>
  <c r="Q892" i="11"/>
  <c r="Q893" i="11"/>
  <c r="Q894" i="11"/>
  <c r="Q895" i="11"/>
  <c r="Q896" i="11"/>
  <c r="Q897" i="11"/>
  <c r="Q898" i="11"/>
  <c r="Q899" i="11"/>
  <c r="Q900" i="11"/>
  <c r="Q901" i="11"/>
  <c r="Q902" i="11"/>
  <c r="Q903" i="11"/>
  <c r="Q904" i="11"/>
  <c r="Q905" i="11"/>
  <c r="Q906" i="11"/>
  <c r="Q907" i="11"/>
  <c r="Q908" i="11"/>
  <c r="Q909" i="11"/>
  <c r="Q910" i="11"/>
  <c r="Q911" i="11"/>
  <c r="Q912" i="11"/>
  <c r="Q913" i="11"/>
  <c r="Q914" i="11"/>
  <c r="Q915" i="11"/>
  <c r="Q916" i="11"/>
  <c r="Q917" i="11"/>
  <c r="Q918" i="11"/>
  <c r="Q919" i="11"/>
  <c r="Q920" i="11"/>
  <c r="Q921" i="11"/>
  <c r="Q922" i="11"/>
  <c r="Q923" i="11"/>
  <c r="Q924" i="11"/>
  <c r="Q925" i="11"/>
  <c r="Q926" i="11"/>
  <c r="Q927" i="11"/>
  <c r="Q928" i="11"/>
  <c r="Q929" i="11"/>
  <c r="Q930" i="11"/>
  <c r="Q931" i="11"/>
  <c r="Q932" i="11"/>
  <c r="Q933" i="11"/>
  <c r="Q934" i="11"/>
  <c r="Q935" i="11"/>
  <c r="Q936" i="11"/>
  <c r="Q937" i="11"/>
  <c r="Q938" i="11"/>
  <c r="Q939" i="11"/>
  <c r="Q940" i="11"/>
  <c r="Q941" i="11"/>
  <c r="Q942" i="11"/>
  <c r="Q943" i="11"/>
  <c r="Q944" i="11"/>
  <c r="Q945" i="11"/>
  <c r="Q946" i="11"/>
  <c r="Q947" i="11"/>
  <c r="Q948" i="11"/>
  <c r="Q949" i="11"/>
  <c r="Q950" i="11"/>
  <c r="Q951" i="11"/>
  <c r="Q952" i="11"/>
  <c r="Q953" i="11"/>
  <c r="Q954" i="11"/>
  <c r="Q955" i="11"/>
  <c r="Q956" i="11"/>
  <c r="Q957" i="11"/>
  <c r="Q958" i="11"/>
  <c r="Q959" i="11"/>
  <c r="Q960" i="11"/>
  <c r="Q961" i="11"/>
  <c r="Q962" i="11"/>
  <c r="Q963" i="11"/>
  <c r="Q964" i="11"/>
  <c r="Q965" i="11"/>
  <c r="Q966" i="11"/>
  <c r="Q967" i="11"/>
  <c r="Q968" i="11"/>
  <c r="Q969" i="11"/>
  <c r="Q970" i="11"/>
  <c r="Q971" i="11"/>
  <c r="Q972" i="11"/>
  <c r="Q973" i="11"/>
  <c r="Q974" i="11"/>
  <c r="Q975" i="11"/>
  <c r="Q976" i="11"/>
  <c r="Q977" i="11"/>
  <c r="Q978" i="11"/>
  <c r="Q979" i="11"/>
  <c r="Q980" i="11"/>
  <c r="Q981" i="11"/>
  <c r="Q982" i="11"/>
  <c r="Q983" i="11"/>
  <c r="Q984" i="11"/>
  <c r="Q985" i="11"/>
  <c r="Q986" i="11"/>
  <c r="Q987" i="11"/>
  <c r="Q988" i="11"/>
  <c r="Q989" i="11"/>
  <c r="Q990" i="11"/>
  <c r="Q991" i="11"/>
  <c r="Q992" i="11"/>
  <c r="Q993" i="11"/>
  <c r="Q994" i="11"/>
  <c r="Q995" i="11"/>
  <c r="Q996" i="11"/>
  <c r="Q997" i="11"/>
  <c r="Q998" i="11"/>
  <c r="Q999" i="11"/>
  <c r="Q1000" i="11"/>
  <c r="Q4"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R262" i="9" l="1"/>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R388" i="9"/>
  <c r="R389" i="9"/>
  <c r="R390" i="9"/>
  <c r="R391" i="9"/>
  <c r="R392" i="9"/>
  <c r="R393" i="9"/>
  <c r="R394" i="9"/>
  <c r="R395" i="9"/>
  <c r="R396" i="9"/>
  <c r="R397" i="9"/>
  <c r="R398" i="9"/>
  <c r="R399" i="9"/>
  <c r="R400" i="9"/>
  <c r="R401" i="9"/>
  <c r="R402" i="9"/>
  <c r="R403" i="9"/>
  <c r="R404" i="9"/>
  <c r="R405" i="9"/>
  <c r="R406" i="9"/>
  <c r="R407" i="9"/>
  <c r="R408" i="9"/>
  <c r="R409" i="9"/>
  <c r="R410" i="9"/>
  <c r="R411" i="9"/>
  <c r="R412" i="9"/>
  <c r="R413" i="9"/>
  <c r="R414" i="9"/>
  <c r="R415" i="9"/>
  <c r="R416" i="9"/>
  <c r="R417" i="9"/>
  <c r="R418" i="9"/>
  <c r="R419" i="9"/>
  <c r="R420" i="9"/>
  <c r="R421" i="9"/>
  <c r="R422" i="9"/>
  <c r="R423" i="9"/>
  <c r="R424" i="9"/>
  <c r="R425" i="9"/>
  <c r="R426" i="9"/>
  <c r="R427" i="9"/>
  <c r="R428" i="9"/>
  <c r="R429" i="9"/>
  <c r="R430" i="9"/>
  <c r="R431" i="9"/>
  <c r="R432" i="9"/>
  <c r="R433" i="9"/>
  <c r="R434" i="9"/>
  <c r="R435" i="9"/>
  <c r="R436" i="9"/>
  <c r="R437" i="9"/>
  <c r="R438" i="9"/>
  <c r="R439" i="9"/>
  <c r="R440" i="9"/>
  <c r="R441" i="9"/>
  <c r="R442" i="9"/>
  <c r="R443" i="9"/>
  <c r="R444" i="9"/>
  <c r="R445" i="9"/>
  <c r="R446" i="9"/>
  <c r="R447" i="9"/>
  <c r="R448" i="9"/>
  <c r="R449" i="9"/>
  <c r="R450" i="9"/>
  <c r="R451" i="9"/>
  <c r="R452" i="9"/>
  <c r="R453" i="9"/>
  <c r="R454" i="9"/>
  <c r="R455" i="9"/>
  <c r="R456" i="9"/>
  <c r="R457" i="9"/>
  <c r="R458" i="9"/>
  <c r="R459" i="9"/>
  <c r="R460" i="9"/>
  <c r="R461" i="9"/>
  <c r="R462" i="9"/>
  <c r="R463" i="9"/>
  <c r="R464" i="9"/>
  <c r="R465" i="9"/>
  <c r="R466" i="9"/>
  <c r="R467" i="9"/>
  <c r="R468" i="9"/>
  <c r="R469" i="9"/>
  <c r="R470" i="9"/>
  <c r="R471" i="9"/>
  <c r="R472" i="9"/>
  <c r="R473" i="9"/>
  <c r="R474" i="9"/>
  <c r="R475" i="9"/>
  <c r="R476" i="9"/>
  <c r="R477" i="9"/>
  <c r="R478" i="9"/>
  <c r="R479" i="9"/>
  <c r="R480" i="9"/>
  <c r="R481" i="9"/>
  <c r="R482" i="9"/>
  <c r="R483" i="9"/>
  <c r="R484" i="9"/>
  <c r="R485" i="9"/>
  <c r="R486" i="9"/>
  <c r="R487" i="9"/>
  <c r="R488" i="9"/>
  <c r="R489" i="9"/>
  <c r="R490" i="9"/>
  <c r="R491" i="9"/>
  <c r="R492" i="9"/>
  <c r="R493" i="9"/>
  <c r="R494" i="9"/>
  <c r="R495" i="9"/>
  <c r="R496" i="9"/>
  <c r="R497" i="9"/>
  <c r="R498" i="9"/>
  <c r="R499" i="9"/>
  <c r="R500" i="9"/>
  <c r="R501" i="9"/>
  <c r="R502" i="9"/>
  <c r="R503" i="9"/>
  <c r="R504" i="9"/>
  <c r="R505" i="9"/>
  <c r="R506" i="9"/>
  <c r="R507" i="9"/>
  <c r="R508" i="9"/>
  <c r="R509" i="9"/>
  <c r="R510" i="9"/>
  <c r="R511" i="9"/>
  <c r="R512" i="9"/>
  <c r="R513" i="9"/>
  <c r="R514" i="9"/>
  <c r="R515" i="9"/>
  <c r="R516" i="9"/>
  <c r="R517" i="9"/>
  <c r="R518" i="9"/>
  <c r="R519" i="9"/>
  <c r="R520" i="9"/>
  <c r="R521" i="9"/>
  <c r="R522" i="9"/>
  <c r="R523" i="9"/>
  <c r="R524" i="9"/>
  <c r="R525" i="9"/>
  <c r="R526" i="9"/>
  <c r="R527" i="9"/>
  <c r="R528" i="9"/>
  <c r="R529" i="9"/>
  <c r="R530" i="9"/>
  <c r="R531" i="9"/>
  <c r="R532" i="9"/>
  <c r="R533" i="9"/>
  <c r="R534" i="9"/>
  <c r="R535" i="9"/>
  <c r="R536" i="9"/>
  <c r="R537" i="9"/>
  <c r="R538" i="9"/>
  <c r="R539" i="9"/>
  <c r="R540" i="9"/>
  <c r="R541" i="9"/>
  <c r="R542" i="9"/>
  <c r="R543" i="9"/>
  <c r="R544" i="9"/>
  <c r="R545" i="9"/>
  <c r="R546" i="9"/>
  <c r="R547" i="9"/>
  <c r="R548" i="9"/>
  <c r="R549" i="9"/>
  <c r="R550" i="9"/>
  <c r="R551" i="9"/>
  <c r="R552" i="9"/>
  <c r="R553" i="9"/>
  <c r="R554" i="9"/>
  <c r="R555" i="9"/>
  <c r="R556" i="9"/>
  <c r="R557" i="9"/>
  <c r="R558" i="9"/>
  <c r="R559" i="9"/>
  <c r="R560" i="9"/>
  <c r="R561" i="9"/>
  <c r="R562" i="9"/>
  <c r="R563" i="9"/>
  <c r="R564" i="9"/>
  <c r="R565" i="9"/>
  <c r="R566" i="9"/>
  <c r="R567" i="9"/>
  <c r="R568" i="9"/>
  <c r="R569" i="9"/>
  <c r="R570" i="9"/>
  <c r="R571" i="9"/>
  <c r="R572" i="9"/>
  <c r="R573" i="9"/>
  <c r="R574" i="9"/>
  <c r="R575" i="9"/>
  <c r="R576" i="9"/>
  <c r="R577" i="9"/>
  <c r="R578" i="9"/>
  <c r="R579" i="9"/>
  <c r="R580" i="9"/>
  <c r="R581" i="9"/>
  <c r="R582" i="9"/>
  <c r="R583" i="9"/>
  <c r="R584" i="9"/>
  <c r="R585" i="9"/>
  <c r="R586" i="9"/>
  <c r="R587" i="9"/>
  <c r="R588" i="9"/>
  <c r="R589" i="9"/>
  <c r="R590" i="9"/>
  <c r="R591" i="9"/>
  <c r="R592" i="9"/>
  <c r="R593" i="9"/>
  <c r="R594" i="9"/>
  <c r="R595" i="9"/>
  <c r="R596" i="9"/>
  <c r="R597" i="9"/>
  <c r="R598" i="9"/>
  <c r="R599" i="9"/>
  <c r="R600" i="9"/>
  <c r="R601" i="9"/>
  <c r="R602" i="9"/>
  <c r="R603" i="9"/>
  <c r="R604" i="9"/>
  <c r="R605" i="9"/>
  <c r="R606" i="9"/>
  <c r="R607" i="9"/>
  <c r="R608" i="9"/>
  <c r="R609" i="9"/>
  <c r="R610" i="9"/>
  <c r="R611" i="9"/>
  <c r="R612" i="9"/>
  <c r="R613" i="9"/>
  <c r="R614" i="9"/>
  <c r="R615" i="9"/>
  <c r="R616" i="9"/>
  <c r="R617" i="9"/>
  <c r="R618" i="9"/>
  <c r="R619" i="9"/>
  <c r="R620" i="9"/>
  <c r="R621" i="9"/>
  <c r="R622" i="9"/>
  <c r="R623" i="9"/>
  <c r="R624" i="9"/>
  <c r="R625" i="9"/>
  <c r="R626" i="9"/>
  <c r="R627" i="9"/>
  <c r="R628" i="9"/>
  <c r="R629" i="9"/>
  <c r="R630" i="9"/>
  <c r="R631" i="9"/>
  <c r="R632" i="9"/>
  <c r="R633" i="9"/>
  <c r="R634" i="9"/>
  <c r="R635" i="9"/>
  <c r="R636" i="9"/>
  <c r="R637" i="9"/>
  <c r="R638" i="9"/>
  <c r="R639" i="9"/>
  <c r="R640" i="9"/>
  <c r="R641" i="9"/>
  <c r="R642" i="9"/>
  <c r="R643" i="9"/>
  <c r="R644" i="9"/>
  <c r="R645" i="9"/>
  <c r="R646" i="9"/>
  <c r="R647" i="9"/>
  <c r="R648" i="9"/>
  <c r="R649" i="9"/>
  <c r="R650" i="9"/>
  <c r="R651" i="9"/>
  <c r="R652" i="9"/>
  <c r="R653" i="9"/>
  <c r="R654" i="9"/>
  <c r="R655" i="9"/>
  <c r="R656" i="9"/>
  <c r="R657" i="9"/>
  <c r="R658" i="9"/>
  <c r="R659" i="9"/>
  <c r="R660" i="9"/>
  <c r="R661" i="9"/>
  <c r="R662" i="9"/>
  <c r="R663" i="9"/>
  <c r="R664" i="9"/>
  <c r="R665" i="9"/>
  <c r="R666" i="9"/>
  <c r="R667" i="9"/>
  <c r="R668" i="9"/>
  <c r="R669" i="9"/>
  <c r="R670" i="9"/>
  <c r="R671" i="9"/>
  <c r="R672" i="9"/>
  <c r="R673" i="9"/>
  <c r="R674" i="9"/>
  <c r="R675" i="9"/>
  <c r="R676" i="9"/>
  <c r="R677" i="9"/>
  <c r="R678" i="9"/>
  <c r="R679" i="9"/>
  <c r="R680" i="9"/>
  <c r="R681" i="9"/>
  <c r="R682" i="9"/>
  <c r="R683" i="9"/>
  <c r="R684" i="9"/>
  <c r="R685" i="9"/>
  <c r="R686" i="9"/>
  <c r="R687" i="9"/>
  <c r="R688" i="9"/>
  <c r="R689" i="9"/>
  <c r="R690" i="9"/>
  <c r="R691" i="9"/>
  <c r="R692" i="9"/>
  <c r="R693" i="9"/>
  <c r="R694" i="9"/>
  <c r="R695" i="9"/>
  <c r="R696" i="9"/>
  <c r="R697" i="9"/>
  <c r="R698" i="9"/>
  <c r="R699" i="9"/>
  <c r="R700" i="9"/>
  <c r="R701" i="9"/>
  <c r="R702" i="9"/>
  <c r="R703" i="9"/>
  <c r="R704" i="9"/>
  <c r="R705" i="9"/>
  <c r="R706" i="9"/>
  <c r="R707" i="9"/>
  <c r="R708" i="9"/>
  <c r="R709" i="9"/>
  <c r="R710" i="9"/>
  <c r="R711" i="9"/>
  <c r="R712" i="9"/>
  <c r="R713" i="9"/>
  <c r="R714" i="9"/>
  <c r="R715" i="9"/>
  <c r="R716" i="9"/>
  <c r="R717" i="9"/>
  <c r="R718" i="9"/>
  <c r="R719" i="9"/>
  <c r="R720" i="9"/>
  <c r="R721" i="9"/>
  <c r="R722" i="9"/>
  <c r="R723" i="9"/>
  <c r="R724" i="9"/>
  <c r="R725" i="9"/>
  <c r="R726" i="9"/>
  <c r="R727" i="9"/>
  <c r="R728" i="9"/>
  <c r="R729" i="9"/>
  <c r="R730" i="9"/>
  <c r="R731" i="9"/>
  <c r="R732" i="9"/>
  <c r="R733" i="9"/>
  <c r="R734" i="9"/>
  <c r="R735" i="9"/>
  <c r="R736" i="9"/>
  <c r="R737" i="9"/>
  <c r="R738" i="9"/>
  <c r="R739" i="9"/>
  <c r="R740" i="9"/>
  <c r="R741" i="9"/>
  <c r="R742" i="9"/>
  <c r="R743" i="9"/>
  <c r="R744" i="9"/>
  <c r="R745" i="9"/>
  <c r="R746" i="9"/>
  <c r="R747" i="9"/>
  <c r="R748" i="9"/>
  <c r="R749" i="9"/>
  <c r="R750" i="9"/>
  <c r="R751" i="9"/>
  <c r="R752" i="9"/>
  <c r="R753" i="9"/>
  <c r="R754" i="9"/>
  <c r="R755" i="9"/>
  <c r="R756" i="9"/>
  <c r="R757" i="9"/>
  <c r="R758" i="9"/>
  <c r="R759" i="9"/>
  <c r="R760" i="9"/>
  <c r="R761" i="9"/>
  <c r="R762" i="9"/>
  <c r="R763" i="9"/>
  <c r="R764" i="9"/>
  <c r="R765" i="9"/>
  <c r="R766" i="9"/>
  <c r="R767" i="9"/>
  <c r="R768" i="9"/>
  <c r="R769" i="9"/>
  <c r="R770" i="9"/>
  <c r="R771" i="9"/>
  <c r="R772" i="9"/>
  <c r="R773" i="9"/>
  <c r="R774" i="9"/>
  <c r="R775" i="9"/>
  <c r="R776" i="9"/>
  <c r="R777" i="9"/>
  <c r="R778" i="9"/>
  <c r="R779" i="9"/>
  <c r="R780" i="9"/>
  <c r="R781" i="9"/>
  <c r="R782" i="9"/>
  <c r="R783" i="9"/>
  <c r="R784" i="9"/>
  <c r="R785" i="9"/>
  <c r="R786" i="9"/>
  <c r="R787" i="9"/>
  <c r="R788" i="9"/>
  <c r="R789" i="9"/>
  <c r="R790" i="9"/>
  <c r="R791" i="9"/>
  <c r="R792" i="9"/>
  <c r="R793" i="9"/>
  <c r="R794" i="9"/>
  <c r="R795" i="9"/>
  <c r="R796" i="9"/>
  <c r="R797" i="9"/>
  <c r="R798" i="9"/>
  <c r="R799" i="9"/>
  <c r="R800" i="9"/>
  <c r="R801" i="9"/>
  <c r="R802" i="9"/>
  <c r="R803" i="9"/>
  <c r="R804" i="9"/>
  <c r="R805" i="9"/>
  <c r="R806" i="9"/>
  <c r="R807" i="9"/>
  <c r="R808" i="9"/>
  <c r="R809" i="9"/>
  <c r="R810" i="9"/>
  <c r="R811" i="9"/>
  <c r="R812" i="9"/>
  <c r="R813" i="9"/>
  <c r="R814" i="9"/>
  <c r="R815" i="9"/>
  <c r="R816" i="9"/>
  <c r="R817" i="9"/>
  <c r="R818" i="9"/>
  <c r="R819" i="9"/>
  <c r="R820" i="9"/>
  <c r="R821" i="9"/>
  <c r="R822" i="9"/>
  <c r="R823" i="9"/>
  <c r="R824" i="9"/>
  <c r="R825" i="9"/>
  <c r="R826" i="9"/>
  <c r="R827" i="9"/>
  <c r="R828" i="9"/>
  <c r="R829" i="9"/>
  <c r="R830" i="9"/>
  <c r="R831" i="9"/>
  <c r="R832" i="9"/>
  <c r="R833" i="9"/>
  <c r="R834" i="9"/>
  <c r="R835" i="9"/>
  <c r="R836" i="9"/>
  <c r="R837" i="9"/>
  <c r="R838" i="9"/>
  <c r="R839" i="9"/>
  <c r="R840" i="9"/>
  <c r="R841" i="9"/>
  <c r="R842" i="9"/>
  <c r="R843" i="9"/>
  <c r="R844" i="9"/>
  <c r="R845" i="9"/>
  <c r="R846" i="9"/>
  <c r="R847" i="9"/>
  <c r="R848" i="9"/>
  <c r="R849" i="9"/>
  <c r="R850" i="9"/>
  <c r="R851" i="9"/>
  <c r="R852" i="9"/>
  <c r="R853" i="9"/>
  <c r="R854" i="9"/>
  <c r="R855" i="9"/>
  <c r="R856" i="9"/>
  <c r="R857" i="9"/>
  <c r="R858" i="9"/>
  <c r="R859" i="9"/>
  <c r="R860" i="9"/>
  <c r="R861" i="9"/>
  <c r="R862" i="9"/>
  <c r="R863" i="9"/>
  <c r="R864" i="9"/>
  <c r="R865" i="9"/>
  <c r="R866" i="9"/>
  <c r="R867" i="9"/>
  <c r="R868" i="9"/>
  <c r="R869" i="9"/>
  <c r="R870" i="9"/>
  <c r="R871" i="9"/>
  <c r="R872" i="9"/>
  <c r="R873" i="9"/>
  <c r="R874" i="9"/>
  <c r="R875" i="9"/>
  <c r="R876" i="9"/>
  <c r="R877" i="9"/>
  <c r="R878" i="9"/>
  <c r="R879" i="9"/>
  <c r="R880" i="9"/>
  <c r="R881" i="9"/>
  <c r="R882" i="9"/>
  <c r="R883" i="9"/>
  <c r="R884" i="9"/>
  <c r="R885" i="9"/>
  <c r="R886" i="9"/>
  <c r="R887" i="9"/>
  <c r="R888" i="9"/>
  <c r="R889" i="9"/>
  <c r="R890" i="9"/>
  <c r="R891" i="9"/>
  <c r="R892" i="9"/>
  <c r="R893" i="9"/>
  <c r="R894" i="9"/>
  <c r="R895" i="9"/>
  <c r="R896" i="9"/>
  <c r="R897" i="9"/>
  <c r="R898" i="9"/>
  <c r="R899" i="9"/>
  <c r="R900" i="9"/>
  <c r="R901" i="9"/>
  <c r="R902" i="9"/>
  <c r="R903" i="9"/>
  <c r="R904" i="9"/>
  <c r="R905" i="9"/>
  <c r="R906" i="9"/>
  <c r="R907" i="9"/>
  <c r="R908" i="9"/>
  <c r="R909" i="9"/>
  <c r="R910" i="9"/>
  <c r="R911" i="9"/>
  <c r="R912" i="9"/>
  <c r="R913" i="9"/>
  <c r="R914" i="9"/>
  <c r="R915" i="9"/>
  <c r="R916" i="9"/>
  <c r="R917" i="9"/>
  <c r="R918" i="9"/>
  <c r="R919" i="9"/>
  <c r="R920" i="9"/>
  <c r="R921" i="9"/>
  <c r="R922" i="9"/>
  <c r="R923" i="9"/>
  <c r="R924" i="9"/>
  <c r="R925" i="9"/>
  <c r="R926" i="9"/>
  <c r="R927" i="9"/>
  <c r="R928" i="9"/>
  <c r="R929" i="9"/>
  <c r="R930" i="9"/>
  <c r="R931" i="9"/>
  <c r="R932" i="9"/>
  <c r="R933" i="9"/>
  <c r="R934" i="9"/>
  <c r="R935" i="9"/>
  <c r="R936" i="9"/>
  <c r="R937" i="9"/>
  <c r="R938" i="9"/>
  <c r="R939" i="9"/>
  <c r="R940" i="9"/>
  <c r="R941" i="9"/>
  <c r="R942" i="9"/>
  <c r="R943" i="9"/>
  <c r="R944" i="9"/>
  <c r="R945" i="9"/>
  <c r="R946" i="9"/>
  <c r="R947" i="9"/>
  <c r="R948" i="9"/>
  <c r="R949" i="9"/>
  <c r="R950" i="9"/>
  <c r="R951" i="9"/>
  <c r="R952" i="9"/>
  <c r="R953" i="9"/>
  <c r="R954" i="9"/>
  <c r="R955" i="9"/>
  <c r="R956" i="9"/>
  <c r="R957" i="9"/>
  <c r="R958" i="9"/>
  <c r="R959" i="9"/>
  <c r="R960" i="9"/>
  <c r="R961" i="9"/>
  <c r="R962" i="9"/>
  <c r="R963" i="9"/>
  <c r="R964" i="9"/>
  <c r="R965" i="9"/>
  <c r="R966" i="9"/>
  <c r="R967" i="9"/>
  <c r="R968" i="9"/>
  <c r="R969" i="9"/>
  <c r="R970" i="9"/>
  <c r="R971" i="9"/>
  <c r="R972" i="9"/>
  <c r="R973" i="9"/>
  <c r="R974" i="9"/>
  <c r="R975" i="9"/>
  <c r="R976" i="9"/>
  <c r="R977" i="9"/>
  <c r="R978" i="9"/>
  <c r="R979" i="9"/>
  <c r="R980" i="9"/>
  <c r="R981" i="9"/>
  <c r="R982" i="9"/>
  <c r="R983" i="9"/>
  <c r="R984" i="9"/>
  <c r="R985" i="9"/>
  <c r="R986" i="9"/>
  <c r="R987" i="9"/>
  <c r="R988" i="9"/>
  <c r="R989" i="9"/>
  <c r="R990" i="9"/>
  <c r="R991" i="9"/>
  <c r="R992" i="9"/>
  <c r="R993" i="9"/>
  <c r="R994" i="9"/>
  <c r="R995" i="9"/>
  <c r="R996" i="9"/>
  <c r="R997" i="9"/>
  <c r="R998" i="9"/>
  <c r="R999" i="9"/>
  <c r="R1000" i="9"/>
  <c r="Y696" i="2"/>
  <c r="Y697" i="2"/>
  <c r="Y698" i="2"/>
  <c r="Y699" i="2"/>
  <c r="Y700" i="2"/>
  <c r="Y701" i="2"/>
  <c r="Y702"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354" i="2"/>
  <c r="Y355"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6" i="2"/>
  <c r="Y387" i="2"/>
  <c r="Y388" i="2"/>
  <c r="Y389" i="2"/>
  <c r="Y390" i="2"/>
  <c r="Y392" i="2"/>
  <c r="Y393" i="2"/>
  <c r="Y394" i="2"/>
  <c r="Y395" i="2"/>
  <c r="Y396" i="2"/>
  <c r="Y397" i="2"/>
  <c r="Y398" i="2"/>
  <c r="Y399" i="2"/>
  <c r="Y400" i="2"/>
  <c r="Y401" i="2"/>
  <c r="Y402" i="2"/>
  <c r="Y403" i="2"/>
  <c r="Y404" i="2"/>
  <c r="Y405" i="2"/>
  <c r="Y406" i="2"/>
  <c r="Y407" i="2"/>
  <c r="Y408" i="2"/>
  <c r="Y409" i="2"/>
  <c r="Y410" i="2"/>
  <c r="Y411" i="2"/>
  <c r="Y412" i="2"/>
  <c r="Y413" i="2"/>
  <c r="Y414" i="2"/>
  <c r="Y415"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1" i="2"/>
  <c r="Y542"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1" i="2"/>
  <c r="Y602"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3" i="2"/>
  <c r="Y634" i="2"/>
  <c r="Y647" i="2"/>
  <c r="Y648" i="2"/>
  <c r="Y649" i="2"/>
  <c r="Y650" i="2"/>
  <c r="Y651" i="2"/>
  <c r="Y652" i="2"/>
  <c r="Y653" i="2"/>
  <c r="Y654" i="2"/>
  <c r="Y655" i="2"/>
  <c r="Y656" i="2"/>
  <c r="Y657" i="2"/>
  <c r="Y658" i="2"/>
  <c r="Y659" i="2"/>
  <c r="Y660" i="2"/>
  <c r="Y661" i="2"/>
  <c r="Y662" i="2"/>
  <c r="Y663" i="2"/>
  <c r="Y664" i="2"/>
  <c r="Y665" i="2"/>
  <c r="Y666"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V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F24" i="6" l="1"/>
  <c r="F25" i="6" s="1"/>
  <c r="B26" i="6"/>
  <c r="B28" i="6" s="1"/>
  <c r="D51" i="13" l="1"/>
  <c r="G51" i="13"/>
  <c r="G52" i="13"/>
  <c r="D50" i="13"/>
  <c r="D52" i="13"/>
  <c r="C215" i="8"/>
  <c r="D9" i="13" l="1"/>
  <c r="E9" i="13"/>
  <c r="F9" i="13"/>
  <c r="G9" i="13"/>
  <c r="H9" i="13"/>
  <c r="J9" i="13"/>
  <c r="K9" i="13"/>
  <c r="D9" i="4"/>
  <c r="E9" i="4"/>
  <c r="F9" i="4"/>
  <c r="G9" i="4"/>
  <c r="J9" i="4"/>
  <c r="K9" i="4"/>
  <c r="C10" i="8"/>
  <c r="H2" i="4"/>
  <c r="N10" i="14" l="1"/>
  <c r="H43" i="4" s="1"/>
  <c r="N7" i="14"/>
  <c r="H33" i="4" s="1"/>
  <c r="N8" i="14"/>
  <c r="H37" i="4" s="1"/>
  <c r="N4" i="14"/>
  <c r="H26" i="4" s="1"/>
  <c r="N3" i="14"/>
  <c r="H22" i="4" s="1"/>
  <c r="I9" i="13"/>
  <c r="L9" i="13" s="1"/>
  <c r="N5" i="14"/>
  <c r="H9" i="4" s="1"/>
  <c r="I9" i="4" s="1"/>
  <c r="L9" i="4" s="1"/>
  <c r="N2" i="14"/>
  <c r="H30" i="4" s="1"/>
  <c r="N6" i="14"/>
  <c r="H4" i="4" s="1"/>
  <c r="M11" i="14"/>
  <c r="N9" i="14"/>
  <c r="H46" i="4" s="1"/>
  <c r="L11" i="14"/>
  <c r="F4" i="2"/>
  <c r="G4" i="2"/>
  <c r="H4" i="2"/>
  <c r="X4" i="2"/>
  <c r="Y4" i="2" s="1"/>
  <c r="Z4" i="2"/>
  <c r="N11" i="14" l="1"/>
  <c r="R85" i="11"/>
  <c r="R101" i="11"/>
  <c r="R102" i="11"/>
  <c r="R113" i="11"/>
  <c r="R129" i="11"/>
  <c r="R145" i="11"/>
  <c r="R161" i="11"/>
  <c r="R171" i="11"/>
  <c r="R172" i="11"/>
  <c r="R173" i="11"/>
  <c r="R185" i="11"/>
  <c r="R201" i="11"/>
  <c r="R217" i="11"/>
  <c r="R233" i="11"/>
  <c r="R249" i="11"/>
  <c r="R265" i="11"/>
  <c r="R281" i="11"/>
  <c r="R297" i="11"/>
  <c r="R313" i="11"/>
  <c r="R315" i="11"/>
  <c r="R325" i="11"/>
  <c r="R341" i="11"/>
  <c r="R357" i="11"/>
  <c r="R373" i="11"/>
  <c r="R389" i="11"/>
  <c r="R399" i="11"/>
  <c r="R400" i="11"/>
  <c r="R408" i="11"/>
  <c r="R413" i="11"/>
  <c r="R414" i="11"/>
  <c r="R415" i="11"/>
  <c r="R416" i="11"/>
  <c r="R417" i="11"/>
  <c r="R418" i="11"/>
  <c r="R419" i="11"/>
  <c r="R420" i="11"/>
  <c r="R421" i="11"/>
  <c r="R422" i="11"/>
  <c r="R423" i="11"/>
  <c r="R424" i="11"/>
  <c r="R425" i="11"/>
  <c r="R426" i="11"/>
  <c r="R427" i="11"/>
  <c r="R428" i="11"/>
  <c r="R429" i="11"/>
  <c r="R430" i="11"/>
  <c r="R431" i="11"/>
  <c r="R433" i="11"/>
  <c r="R434" i="11"/>
  <c r="R435" i="11"/>
  <c r="R440" i="11"/>
  <c r="R451" i="11"/>
  <c r="R455" i="11"/>
  <c r="R459" i="11"/>
  <c r="R463" i="11"/>
  <c r="R467" i="11"/>
  <c r="R471" i="11"/>
  <c r="R475" i="11"/>
  <c r="R479" i="11"/>
  <c r="R483" i="11"/>
  <c r="R487" i="11"/>
  <c r="R491"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492" i="11"/>
  <c r="R490" i="11"/>
  <c r="R489" i="11"/>
  <c r="R488" i="11"/>
  <c r="R486" i="11"/>
  <c r="R485" i="11"/>
  <c r="R484" i="11"/>
  <c r="R482" i="11"/>
  <c r="R481" i="11"/>
  <c r="R480" i="11"/>
  <c r="R478" i="11"/>
  <c r="R477" i="11"/>
  <c r="R476" i="11"/>
  <c r="R474" i="11"/>
  <c r="R473" i="11"/>
  <c r="R472" i="11"/>
  <c r="R470" i="11"/>
  <c r="R469" i="11"/>
  <c r="R468" i="11"/>
  <c r="R466" i="11"/>
  <c r="R465" i="11"/>
  <c r="R464" i="11"/>
  <c r="R462" i="11"/>
  <c r="R461" i="11"/>
  <c r="R460" i="11"/>
  <c r="R458" i="11"/>
  <c r="R457" i="11"/>
  <c r="R456" i="11"/>
  <c r="R454" i="11"/>
  <c r="R453" i="11"/>
  <c r="R452" i="11"/>
  <c r="R450" i="11"/>
  <c r="R449" i="11"/>
  <c r="R448" i="11"/>
  <c r="R447" i="11"/>
  <c r="R446" i="11"/>
  <c r="R445" i="11"/>
  <c r="R444" i="11"/>
  <c r="R443" i="11"/>
  <c r="R442" i="11"/>
  <c r="R441" i="11"/>
  <c r="R439" i="11"/>
  <c r="R438" i="11"/>
  <c r="R437" i="11"/>
  <c r="R436" i="11"/>
  <c r="R432" i="11"/>
  <c r="R412" i="11"/>
  <c r="R411" i="11"/>
  <c r="R410" i="11"/>
  <c r="R409" i="11"/>
  <c r="R407" i="11"/>
  <c r="R406" i="11"/>
  <c r="R405" i="11"/>
  <c r="R404" i="11"/>
  <c r="R403" i="11"/>
  <c r="R402" i="11"/>
  <c r="R401" i="11"/>
  <c r="R398" i="11"/>
  <c r="R397" i="11"/>
  <c r="R396" i="11"/>
  <c r="R395" i="11"/>
  <c r="R394" i="11"/>
  <c r="R393" i="11"/>
  <c r="R392" i="11"/>
  <c r="R391" i="11"/>
  <c r="R390" i="11"/>
  <c r="R388" i="11"/>
  <c r="R387" i="11"/>
  <c r="R386" i="11"/>
  <c r="R385" i="11"/>
  <c r="R384" i="11"/>
  <c r="R383" i="11"/>
  <c r="R382" i="11"/>
  <c r="R381" i="11"/>
  <c r="R380" i="11"/>
  <c r="R379" i="11"/>
  <c r="R378" i="11"/>
  <c r="R377" i="11"/>
  <c r="R376" i="11"/>
  <c r="R375" i="11"/>
  <c r="R374" i="11"/>
  <c r="R372" i="11"/>
  <c r="R371" i="11"/>
  <c r="R370" i="11"/>
  <c r="R369" i="11"/>
  <c r="R368" i="11"/>
  <c r="R367" i="11"/>
  <c r="R366" i="11"/>
  <c r="R365" i="11"/>
  <c r="R364" i="11"/>
  <c r="R363" i="11"/>
  <c r="R362" i="11"/>
  <c r="R361" i="11"/>
  <c r="R360" i="11"/>
  <c r="R359" i="11"/>
  <c r="R358" i="11"/>
  <c r="R356" i="11"/>
  <c r="R355" i="11"/>
  <c r="R354" i="11"/>
  <c r="R353" i="11"/>
  <c r="R352" i="11"/>
  <c r="R351" i="11"/>
  <c r="R350" i="11"/>
  <c r="R349" i="11"/>
  <c r="R348" i="11"/>
  <c r="R347" i="11"/>
  <c r="R346" i="11"/>
  <c r="R345" i="11"/>
  <c r="R344" i="11"/>
  <c r="R343" i="11"/>
  <c r="R342" i="11"/>
  <c r="R340" i="11"/>
  <c r="R339" i="11"/>
  <c r="R338" i="11"/>
  <c r="R337" i="11"/>
  <c r="R336" i="11"/>
  <c r="R335" i="11"/>
  <c r="R334" i="11"/>
  <c r="R333" i="11"/>
  <c r="R332" i="11"/>
  <c r="R331" i="11"/>
  <c r="R330" i="11"/>
  <c r="R329" i="11"/>
  <c r="R328" i="11"/>
  <c r="R327" i="11"/>
  <c r="R326" i="11"/>
  <c r="R324" i="11"/>
  <c r="R323" i="11"/>
  <c r="R322" i="11"/>
  <c r="R321" i="11"/>
  <c r="R320" i="11"/>
  <c r="R319" i="11"/>
  <c r="R318" i="11"/>
  <c r="R317" i="11"/>
  <c r="R316" i="11"/>
  <c r="R314" i="11"/>
  <c r="R312" i="11"/>
  <c r="R311" i="11"/>
  <c r="R310" i="11"/>
  <c r="R309" i="11"/>
  <c r="R308" i="11"/>
  <c r="R307" i="11"/>
  <c r="R306" i="11"/>
  <c r="R305" i="11"/>
  <c r="R304" i="11"/>
  <c r="R303" i="11"/>
  <c r="R302" i="11"/>
  <c r="R301" i="11"/>
  <c r="R300" i="11"/>
  <c r="R299" i="11"/>
  <c r="R298" i="11"/>
  <c r="R296" i="11"/>
  <c r="R295" i="11"/>
  <c r="R294" i="11"/>
  <c r="R293" i="11"/>
  <c r="R292" i="11"/>
  <c r="R291" i="11"/>
  <c r="R290" i="11"/>
  <c r="R289" i="11"/>
  <c r="R288" i="11"/>
  <c r="R287" i="11"/>
  <c r="R286" i="11"/>
  <c r="R285" i="11"/>
  <c r="R284" i="11"/>
  <c r="R283" i="11"/>
  <c r="R282" i="11"/>
  <c r="R280" i="11"/>
  <c r="R279" i="11"/>
  <c r="R278" i="11"/>
  <c r="R277" i="11"/>
  <c r="R276" i="11"/>
  <c r="R275" i="11"/>
  <c r="R274" i="11"/>
  <c r="R273" i="11"/>
  <c r="R272" i="11"/>
  <c r="R271" i="11"/>
  <c r="R270" i="11"/>
  <c r="R269" i="11"/>
  <c r="R268" i="11"/>
  <c r="R267" i="11"/>
  <c r="R266" i="11"/>
  <c r="R264" i="11"/>
  <c r="R263" i="11"/>
  <c r="R262" i="11"/>
  <c r="R261" i="11"/>
  <c r="R260" i="11"/>
  <c r="R259" i="11"/>
  <c r="R258" i="11"/>
  <c r="R257" i="11"/>
  <c r="R256" i="11"/>
  <c r="R255" i="11"/>
  <c r="R254" i="11"/>
  <c r="R253" i="11"/>
  <c r="R252" i="11"/>
  <c r="R251" i="11"/>
  <c r="R250" i="11"/>
  <c r="R248" i="11"/>
  <c r="R247" i="11"/>
  <c r="R246" i="11"/>
  <c r="R245" i="11"/>
  <c r="R244" i="11"/>
  <c r="R243" i="11"/>
  <c r="R242" i="11"/>
  <c r="R241" i="11"/>
  <c r="R240" i="11"/>
  <c r="R239" i="11"/>
  <c r="R238" i="11"/>
  <c r="R237" i="11"/>
  <c r="R236" i="11"/>
  <c r="R235" i="11"/>
  <c r="R234" i="11"/>
  <c r="R232" i="11"/>
  <c r="R231" i="11"/>
  <c r="R230" i="11"/>
  <c r="R229" i="11"/>
  <c r="R228" i="11"/>
  <c r="R227" i="11"/>
  <c r="R226" i="11"/>
  <c r="R225" i="11"/>
  <c r="R224" i="11"/>
  <c r="R223" i="11"/>
  <c r="R222" i="11"/>
  <c r="R221" i="11"/>
  <c r="R220" i="11"/>
  <c r="R219" i="11"/>
  <c r="R218" i="11"/>
  <c r="R216" i="11"/>
  <c r="R215" i="11"/>
  <c r="R214" i="11"/>
  <c r="R213" i="11"/>
  <c r="R212" i="11"/>
  <c r="R211" i="11"/>
  <c r="R210" i="11"/>
  <c r="R209" i="11"/>
  <c r="R208" i="11"/>
  <c r="R207" i="11"/>
  <c r="R206" i="11"/>
  <c r="R205" i="11"/>
  <c r="R204" i="11"/>
  <c r="R203" i="11"/>
  <c r="R202" i="11"/>
  <c r="R200" i="11"/>
  <c r="R199" i="11"/>
  <c r="R198" i="11"/>
  <c r="R197" i="11"/>
  <c r="R196" i="11"/>
  <c r="R195" i="11"/>
  <c r="R194" i="11"/>
  <c r="R193" i="11"/>
  <c r="R192" i="11"/>
  <c r="R191" i="11"/>
  <c r="R190" i="11"/>
  <c r="R189" i="11"/>
  <c r="R188" i="11"/>
  <c r="R187" i="11"/>
  <c r="R186" i="11"/>
  <c r="R184" i="11"/>
  <c r="R183" i="11"/>
  <c r="R182" i="11"/>
  <c r="R181" i="11"/>
  <c r="R180" i="11"/>
  <c r="R179" i="11"/>
  <c r="R178" i="11"/>
  <c r="R177" i="11"/>
  <c r="R176" i="11"/>
  <c r="R175" i="11"/>
  <c r="R174" i="11"/>
  <c r="R170" i="11"/>
  <c r="R169" i="11"/>
  <c r="R168" i="11"/>
  <c r="R167" i="11"/>
  <c r="R166" i="11"/>
  <c r="R165" i="11"/>
  <c r="R164" i="11"/>
  <c r="R163" i="11"/>
  <c r="R162" i="11"/>
  <c r="R160" i="11"/>
  <c r="R159" i="11"/>
  <c r="R158" i="11"/>
  <c r="R157" i="11"/>
  <c r="R156" i="11"/>
  <c r="R155" i="11"/>
  <c r="R154" i="11"/>
  <c r="R153" i="11"/>
  <c r="R152" i="11"/>
  <c r="R151" i="11"/>
  <c r="R150" i="11"/>
  <c r="R149" i="11"/>
  <c r="R148" i="11"/>
  <c r="R147" i="11"/>
  <c r="R146" i="11"/>
  <c r="R144" i="11"/>
  <c r="R143" i="11"/>
  <c r="R142" i="11"/>
  <c r="R141" i="11"/>
  <c r="R140" i="11"/>
  <c r="R139" i="11"/>
  <c r="R138" i="11"/>
  <c r="R137" i="11"/>
  <c r="R136" i="11"/>
  <c r="R135" i="11"/>
  <c r="R134" i="11"/>
  <c r="R133" i="11"/>
  <c r="R132" i="11"/>
  <c r="R131" i="11"/>
  <c r="R130" i="11"/>
  <c r="R128" i="11"/>
  <c r="R127" i="11"/>
  <c r="R126" i="11"/>
  <c r="R125" i="11"/>
  <c r="R124" i="11"/>
  <c r="R123" i="11"/>
  <c r="R122" i="11"/>
  <c r="R121" i="11"/>
  <c r="R120" i="11"/>
  <c r="R119" i="11"/>
  <c r="R118" i="11"/>
  <c r="R117" i="11"/>
  <c r="R116" i="11"/>
  <c r="R115" i="11"/>
  <c r="R114" i="11"/>
  <c r="R112" i="11"/>
  <c r="R111" i="11"/>
  <c r="R110" i="11"/>
  <c r="R109" i="11"/>
  <c r="R108" i="11"/>
  <c r="R107" i="11"/>
  <c r="R106" i="11"/>
  <c r="R105" i="11"/>
  <c r="R104" i="11"/>
  <c r="R103" i="11"/>
  <c r="R100" i="11"/>
  <c r="R99" i="11"/>
  <c r="R98" i="11"/>
  <c r="R97" i="11"/>
  <c r="R96" i="11"/>
  <c r="R95" i="11"/>
  <c r="R94" i="11"/>
  <c r="R93" i="11"/>
  <c r="R92" i="11"/>
  <c r="R91" i="11"/>
  <c r="R90" i="11"/>
  <c r="R89" i="11"/>
  <c r="R88" i="11"/>
  <c r="R87" i="11"/>
  <c r="R86" i="11"/>
  <c r="R84" i="11"/>
  <c r="R83" i="11"/>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R5" i="11"/>
  <c r="R4" i="11"/>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3" i="10"/>
  <c r="Y204" i="10"/>
  <c r="Y205" i="10"/>
  <c r="Y206" i="10"/>
  <c r="Y207" i="10"/>
  <c r="Y208" i="10"/>
  <c r="Y209" i="10"/>
  <c r="Y424" i="10"/>
  <c r="Y425" i="10"/>
  <c r="Y426" i="10"/>
  <c r="Y427" i="10"/>
  <c r="Y428" i="10"/>
  <c r="Y429" i="10"/>
  <c r="Y430" i="10"/>
  <c r="Y431" i="10"/>
  <c r="Y432" i="10"/>
  <c r="Y433" i="10"/>
  <c r="Y434" i="10"/>
  <c r="Y435" i="10"/>
  <c r="Y436" i="10"/>
  <c r="Y437" i="10"/>
  <c r="Y438" i="10"/>
  <c r="Y439" i="10"/>
  <c r="Y440" i="10"/>
  <c r="Y441" i="10"/>
  <c r="Y442" i="10"/>
  <c r="Y443" i="10"/>
  <c r="Y444" i="10"/>
  <c r="Y445" i="10"/>
  <c r="Y446" i="10"/>
  <c r="Y447" i="10"/>
  <c r="Y448" i="10"/>
  <c r="Y449" i="10"/>
  <c r="Y450" i="10"/>
  <c r="Y451" i="10"/>
  <c r="Y452" i="10"/>
  <c r="Y453" i="10"/>
  <c r="Y454" i="10"/>
  <c r="Y455" i="10"/>
  <c r="Y456" i="10"/>
  <c r="Y457" i="10"/>
  <c r="Y458" i="10"/>
  <c r="Y459" i="10"/>
  <c r="Y460" i="10"/>
  <c r="Y461" i="10"/>
  <c r="Y462" i="10"/>
  <c r="Y463" i="10"/>
  <c r="Y464" i="10"/>
  <c r="Y465" i="10"/>
  <c r="Y466" i="10"/>
  <c r="Y467" i="10"/>
  <c r="Y468" i="10"/>
  <c r="Y469" i="10"/>
  <c r="Y470" i="10"/>
  <c r="Y471" i="10"/>
  <c r="Y472" i="10"/>
  <c r="Y473" i="10"/>
  <c r="Y474" i="10"/>
  <c r="Y475" i="10"/>
  <c r="Y476" i="10"/>
  <c r="Y477" i="10"/>
  <c r="Y478" i="10"/>
  <c r="Y479" i="10"/>
  <c r="Y480" i="10"/>
  <c r="Y481" i="10"/>
  <c r="Y482" i="10"/>
  <c r="Y483" i="10"/>
  <c r="Y484" i="10"/>
  <c r="Y485" i="10"/>
  <c r="Y486" i="10"/>
  <c r="Y487" i="10"/>
  <c r="Y488" i="10"/>
  <c r="Y489" i="10"/>
  <c r="Y490" i="10"/>
  <c r="Y491" i="10"/>
  <c r="Y492" i="10"/>
  <c r="Y493" i="10"/>
  <c r="Y494" i="10"/>
  <c r="Y495" i="10"/>
  <c r="Y496" i="10"/>
  <c r="Y497" i="10"/>
  <c r="Y498" i="10"/>
  <c r="Y499" i="10"/>
  <c r="Y500" i="10"/>
  <c r="Y501" i="10"/>
  <c r="Y502" i="10"/>
  <c r="Y503" i="10"/>
  <c r="Y504" i="10"/>
  <c r="Y505" i="10"/>
  <c r="Y506" i="10"/>
  <c r="Y507" i="10"/>
  <c r="Y508" i="10"/>
  <c r="Y509" i="10"/>
  <c r="Y510" i="10"/>
  <c r="Y511" i="10"/>
  <c r="Y512" i="10"/>
  <c r="Y513" i="10"/>
  <c r="Y514" i="10"/>
  <c r="Y515" i="10"/>
  <c r="Y516" i="10"/>
  <c r="Y517" i="10"/>
  <c r="Y518" i="10"/>
  <c r="Y519" i="10"/>
  <c r="Y520" i="10"/>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685" i="10"/>
  <c r="Y686" i="10"/>
  <c r="Y687" i="10"/>
  <c r="Y688" i="10"/>
  <c r="Y689" i="10"/>
  <c r="Y690" i="10"/>
  <c r="Y691" i="10"/>
  <c r="Y692" i="10"/>
  <c r="Y693" i="10"/>
  <c r="Y694" i="10"/>
  <c r="Y695" i="10"/>
  <c r="Y696" i="10"/>
  <c r="Y697" i="10"/>
  <c r="Y698" i="10"/>
  <c r="Y699" i="10"/>
  <c r="Y700" i="10"/>
  <c r="Y701" i="10"/>
  <c r="Y702" i="10"/>
  <c r="Y703" i="10"/>
  <c r="Y704" i="10"/>
  <c r="Y705" i="10"/>
  <c r="Y706" i="10"/>
  <c r="Y707" i="10"/>
  <c r="Y708" i="10"/>
  <c r="Y709" i="10"/>
  <c r="Y710" i="10"/>
  <c r="Y711" i="10"/>
  <c r="Y712" i="10"/>
  <c r="Y713" i="10"/>
  <c r="Y714" i="10"/>
  <c r="Y715" i="10"/>
  <c r="Y716" i="10"/>
  <c r="Y717" i="10"/>
  <c r="Y718" i="10"/>
  <c r="Y719" i="10"/>
  <c r="Y720" i="10"/>
  <c r="Y721" i="10"/>
  <c r="Y722" i="10"/>
  <c r="Y723" i="10"/>
  <c r="Y724" i="10"/>
  <c r="Y725" i="10"/>
  <c r="Y726" i="10"/>
  <c r="Y727" i="10"/>
  <c r="Y728" i="10"/>
  <c r="Y729" i="10"/>
  <c r="Y730" i="10"/>
  <c r="Y731" i="10"/>
  <c r="Y732" i="10"/>
  <c r="Y733" i="10"/>
  <c r="Y734" i="10"/>
  <c r="Y735" i="10"/>
  <c r="Y736" i="10"/>
  <c r="Y737" i="10"/>
  <c r="Y738" i="10"/>
  <c r="Y739" i="10"/>
  <c r="Y740" i="10"/>
  <c r="Y741" i="10"/>
  <c r="Y742" i="10"/>
  <c r="Y743" i="10"/>
  <c r="Y744" i="10"/>
  <c r="Y745" i="10"/>
  <c r="Y746" i="10"/>
  <c r="Y747" i="10"/>
  <c r="Y748" i="10"/>
  <c r="Y749" i="10"/>
  <c r="Y750" i="10"/>
  <c r="Y751" i="10"/>
  <c r="Y752" i="10"/>
  <c r="Y753" i="10"/>
  <c r="Y754" i="10"/>
  <c r="Y755" i="10"/>
  <c r="Y756" i="10"/>
  <c r="Y757" i="10"/>
  <c r="Y758" i="10"/>
  <c r="Y759" i="10"/>
  <c r="Y760" i="10"/>
  <c r="Y761" i="10"/>
  <c r="Y762" i="10"/>
  <c r="Y763" i="10"/>
  <c r="Y764" i="10"/>
  <c r="Y765" i="10"/>
  <c r="Y766" i="10"/>
  <c r="Y767" i="10"/>
  <c r="Y768" i="10"/>
  <c r="Y769" i="10"/>
  <c r="Y770" i="10"/>
  <c r="Y771" i="10"/>
  <c r="Y772" i="10"/>
  <c r="Y773" i="10"/>
  <c r="Y774" i="10"/>
  <c r="Y775" i="10"/>
  <c r="Y776" i="10"/>
  <c r="Y777" i="10"/>
  <c r="Y778" i="10"/>
  <c r="Y779" i="10"/>
  <c r="Y780" i="10"/>
  <c r="Y781" i="10"/>
  <c r="Y782" i="10"/>
  <c r="Y783" i="10"/>
  <c r="Y784" i="10"/>
  <c r="Y785" i="10"/>
  <c r="Y786" i="10"/>
  <c r="Y787" i="10"/>
  <c r="Y788" i="10"/>
  <c r="Y789" i="10"/>
  <c r="Y790" i="10"/>
  <c r="Y791" i="10"/>
  <c r="Y792" i="10"/>
  <c r="Y793" i="10"/>
  <c r="Y794" i="10"/>
  <c r="Y795" i="10"/>
  <c r="Y796" i="10"/>
  <c r="Y797" i="10"/>
  <c r="Y798" i="10"/>
  <c r="Y799" i="10"/>
  <c r="Y800" i="10"/>
  <c r="Y801" i="10"/>
  <c r="Y802" i="10"/>
  <c r="Y803" i="10"/>
  <c r="Y804" i="10"/>
  <c r="Y805" i="10"/>
  <c r="Y806" i="10"/>
  <c r="Y807" i="10"/>
  <c r="Y808" i="10"/>
  <c r="Y809" i="10"/>
  <c r="Y810" i="10"/>
  <c r="Y811" i="10"/>
  <c r="Y812" i="10"/>
  <c r="Y813" i="10"/>
  <c r="Y814" i="10"/>
  <c r="Y815" i="10"/>
  <c r="Y816" i="10"/>
  <c r="Y817" i="10"/>
  <c r="Y818" i="10"/>
  <c r="Y819" i="10"/>
  <c r="Y820" i="10"/>
  <c r="Y821" i="10"/>
  <c r="Y822" i="10"/>
  <c r="Y823" i="10"/>
  <c r="Y824" i="10"/>
  <c r="Y825" i="10"/>
  <c r="Y826" i="10"/>
  <c r="Y827" i="10"/>
  <c r="Y828" i="10"/>
  <c r="Y829" i="10"/>
  <c r="Y830" i="10"/>
  <c r="Y831" i="10"/>
  <c r="Y832" i="10"/>
  <c r="Y833" i="10"/>
  <c r="Y834" i="10"/>
  <c r="Y835" i="10"/>
  <c r="Y836" i="10"/>
  <c r="Y837" i="10"/>
  <c r="Y838" i="10"/>
  <c r="Y839" i="10"/>
  <c r="Y840" i="10"/>
  <c r="Y841" i="10"/>
  <c r="Y842" i="10"/>
  <c r="Y843" i="10"/>
  <c r="Y844" i="10"/>
  <c r="Y845" i="10"/>
  <c r="Y846" i="10"/>
  <c r="Y847" i="10"/>
  <c r="Y848" i="10"/>
  <c r="Y849" i="10"/>
  <c r="Y850" i="10"/>
  <c r="Y851" i="10"/>
  <c r="Y852" i="10"/>
  <c r="Y853" i="10"/>
  <c r="Y854" i="10"/>
  <c r="Y855" i="10"/>
  <c r="Y856" i="10"/>
  <c r="Y857" i="10"/>
  <c r="Y858" i="10"/>
  <c r="Y859" i="10"/>
  <c r="Y860" i="10"/>
  <c r="Y861" i="10"/>
  <c r="Y862" i="10"/>
  <c r="Y863" i="10"/>
  <c r="Y864" i="10"/>
  <c r="Y865" i="10"/>
  <c r="Y866" i="10"/>
  <c r="Y867" i="10"/>
  <c r="Y868" i="10"/>
  <c r="Y869" i="10"/>
  <c r="Y870" i="10"/>
  <c r="Y871" i="10"/>
  <c r="Y872" i="10"/>
  <c r="Y873" i="10"/>
  <c r="Y874" i="10"/>
  <c r="Y875" i="10"/>
  <c r="Y876" i="10"/>
  <c r="Y877" i="10"/>
  <c r="Y878" i="10"/>
  <c r="Y879" i="10"/>
  <c r="Y880" i="10"/>
  <c r="Y881" i="10"/>
  <c r="Y882" i="10"/>
  <c r="Y883" i="10"/>
  <c r="Y884" i="10"/>
  <c r="Y885" i="10"/>
  <c r="Y886" i="10"/>
  <c r="Y887" i="10"/>
  <c r="Y888" i="10"/>
  <c r="Y889" i="10"/>
  <c r="Y890" i="10"/>
  <c r="Y891" i="10"/>
  <c r="Y892" i="10"/>
  <c r="Y893" i="10"/>
  <c r="Y894" i="10"/>
  <c r="Y895" i="10"/>
  <c r="Y896" i="10"/>
  <c r="Y897" i="10"/>
  <c r="Y898" i="10"/>
  <c r="Y899" i="10"/>
  <c r="Y900" i="10"/>
  <c r="Y901" i="10"/>
  <c r="Y902" i="10"/>
  <c r="Y903" i="10"/>
  <c r="Y904" i="10"/>
  <c r="Y905" i="10"/>
  <c r="Y906" i="10"/>
  <c r="Y907" i="10"/>
  <c r="Y908" i="10"/>
  <c r="Y909" i="10"/>
  <c r="Y910" i="10"/>
  <c r="Y911" i="10"/>
  <c r="Y912" i="10"/>
  <c r="Y913" i="10"/>
  <c r="Y914" i="10"/>
  <c r="Y915" i="10"/>
  <c r="Y916" i="10"/>
  <c r="Y917" i="10"/>
  <c r="Y918" i="10"/>
  <c r="Y919" i="10"/>
  <c r="Y920" i="10"/>
  <c r="Y921" i="10"/>
  <c r="Y922" i="10"/>
  <c r="Y923" i="10"/>
  <c r="Y924" i="10"/>
  <c r="Y925" i="10"/>
  <c r="Y926" i="10"/>
  <c r="Y927" i="10"/>
  <c r="Y928" i="10"/>
  <c r="Y929" i="10"/>
  <c r="Y930" i="10"/>
  <c r="Y931" i="10"/>
  <c r="Y932" i="10"/>
  <c r="Y933" i="10"/>
  <c r="Y934" i="10"/>
  <c r="Y935" i="10"/>
  <c r="Y936" i="10"/>
  <c r="Y937" i="10"/>
  <c r="Y938" i="10"/>
  <c r="Y939" i="10"/>
  <c r="Y940" i="10"/>
  <c r="Y941" i="10"/>
  <c r="Y942" i="10"/>
  <c r="Y943" i="10"/>
  <c r="Y944" i="10"/>
  <c r="Y945" i="10"/>
  <c r="Y946" i="10"/>
  <c r="Y947" i="10"/>
  <c r="Y948" i="10"/>
  <c r="Y949" i="10"/>
  <c r="Y950" i="10"/>
  <c r="Y951" i="10"/>
  <c r="Y952" i="10"/>
  <c r="Y953" i="10"/>
  <c r="Y954" i="10"/>
  <c r="Y955" i="10"/>
  <c r="Y956" i="10"/>
  <c r="Y957" i="10"/>
  <c r="Y958" i="10"/>
  <c r="Y959" i="10"/>
  <c r="Y960" i="10"/>
  <c r="Y961" i="10"/>
  <c r="Y962" i="10"/>
  <c r="Y963" i="10"/>
  <c r="Y964" i="10"/>
  <c r="Y965" i="10"/>
  <c r="Y966" i="10"/>
  <c r="Y967" i="10"/>
  <c r="Y968" i="10"/>
  <c r="Y969" i="10"/>
  <c r="Y970" i="10"/>
  <c r="Y971" i="10"/>
  <c r="Y972" i="10"/>
  <c r="Y973" i="10"/>
  <c r="Y974" i="10"/>
  <c r="Y975" i="10"/>
  <c r="Y976" i="10"/>
  <c r="Y977" i="10"/>
  <c r="Y978" i="10"/>
  <c r="Y979" i="10"/>
  <c r="Y980" i="10"/>
  <c r="Y981" i="10"/>
  <c r="Y982" i="10"/>
  <c r="Y983" i="10"/>
  <c r="Y984" i="10"/>
  <c r="Y985" i="10"/>
  <c r="Y986" i="10"/>
  <c r="Y987" i="10"/>
  <c r="Y988" i="10"/>
  <c r="Y989" i="10"/>
  <c r="Y990" i="10"/>
  <c r="Y991" i="10"/>
  <c r="Y992" i="10"/>
  <c r="Y993" i="10"/>
  <c r="Y994" i="10"/>
  <c r="Y995" i="10"/>
  <c r="Y996" i="10"/>
  <c r="Y997" i="10"/>
  <c r="Y998" i="10"/>
  <c r="Y999" i="10"/>
  <c r="Y1000" i="10"/>
  <c r="X1000" i="10"/>
  <c r="X999" i="10"/>
  <c r="X998" i="10"/>
  <c r="X997" i="10"/>
  <c r="X996" i="10"/>
  <c r="X995" i="10"/>
  <c r="X994" i="10"/>
  <c r="X993" i="10"/>
  <c r="X992" i="10"/>
  <c r="X991" i="10"/>
  <c r="X990" i="10"/>
  <c r="X989" i="10"/>
  <c r="X988" i="10"/>
  <c r="X987" i="10"/>
  <c r="X986" i="10"/>
  <c r="X985" i="10"/>
  <c r="X984" i="10"/>
  <c r="X983" i="10"/>
  <c r="X982" i="10"/>
  <c r="X981" i="10"/>
  <c r="X980" i="10"/>
  <c r="X979" i="10"/>
  <c r="X978" i="10"/>
  <c r="X977" i="10"/>
  <c r="X976" i="10"/>
  <c r="X975" i="10"/>
  <c r="X974" i="10"/>
  <c r="X973" i="10"/>
  <c r="X972" i="10"/>
  <c r="X971" i="10"/>
  <c r="X970" i="10"/>
  <c r="X969" i="10"/>
  <c r="X968" i="10"/>
  <c r="X967" i="10"/>
  <c r="X966" i="10"/>
  <c r="X965" i="10"/>
  <c r="X964" i="10"/>
  <c r="X963" i="10"/>
  <c r="X962" i="10"/>
  <c r="X961" i="10"/>
  <c r="X960" i="10"/>
  <c r="X959" i="10"/>
  <c r="X958" i="10"/>
  <c r="X957" i="10"/>
  <c r="X956" i="10"/>
  <c r="X955" i="10"/>
  <c r="X954" i="10"/>
  <c r="X953" i="10"/>
  <c r="X952" i="10"/>
  <c r="X951" i="10"/>
  <c r="X950" i="10"/>
  <c r="X949" i="10"/>
  <c r="X948" i="10"/>
  <c r="X947" i="10"/>
  <c r="X946" i="10"/>
  <c r="X945" i="10"/>
  <c r="X944" i="10"/>
  <c r="X943" i="10"/>
  <c r="X942" i="10"/>
  <c r="X941" i="10"/>
  <c r="X940" i="10"/>
  <c r="X939" i="10"/>
  <c r="X938" i="10"/>
  <c r="X937" i="10"/>
  <c r="X936" i="10"/>
  <c r="X935" i="10"/>
  <c r="X934" i="10"/>
  <c r="X933" i="10"/>
  <c r="X932" i="10"/>
  <c r="X931" i="10"/>
  <c r="X930" i="10"/>
  <c r="X929" i="10"/>
  <c r="X928" i="10"/>
  <c r="X927" i="10"/>
  <c r="X926" i="10"/>
  <c r="X925" i="10"/>
  <c r="X924" i="10"/>
  <c r="X923" i="10"/>
  <c r="X922" i="10"/>
  <c r="X921" i="10"/>
  <c r="X920" i="10"/>
  <c r="X919" i="10"/>
  <c r="X918" i="10"/>
  <c r="X917" i="10"/>
  <c r="X916" i="10"/>
  <c r="X915" i="10"/>
  <c r="X914" i="10"/>
  <c r="X913" i="10"/>
  <c r="X912" i="10"/>
  <c r="X911" i="10"/>
  <c r="X910" i="10"/>
  <c r="X909" i="10"/>
  <c r="X908" i="10"/>
  <c r="X907" i="10"/>
  <c r="X906" i="10"/>
  <c r="X905" i="10"/>
  <c r="X904" i="10"/>
  <c r="X903" i="10"/>
  <c r="X902" i="10"/>
  <c r="X901" i="10"/>
  <c r="X900" i="10"/>
  <c r="X899" i="10"/>
  <c r="X898" i="10"/>
  <c r="X897" i="10"/>
  <c r="X896" i="10"/>
  <c r="X895" i="10"/>
  <c r="X894" i="10"/>
  <c r="X893" i="10"/>
  <c r="X892" i="10"/>
  <c r="X891" i="10"/>
  <c r="X890" i="10"/>
  <c r="X889" i="10"/>
  <c r="X888" i="10"/>
  <c r="X887" i="10"/>
  <c r="X886" i="10"/>
  <c r="X885" i="10"/>
  <c r="X884" i="10"/>
  <c r="X883" i="10"/>
  <c r="X882" i="10"/>
  <c r="X881" i="10"/>
  <c r="X880" i="10"/>
  <c r="X879" i="10"/>
  <c r="X878" i="10"/>
  <c r="X877" i="10"/>
  <c r="X876" i="10"/>
  <c r="X875" i="10"/>
  <c r="X874" i="10"/>
  <c r="X873" i="10"/>
  <c r="X872" i="10"/>
  <c r="X871" i="10"/>
  <c r="X870" i="10"/>
  <c r="X869" i="10"/>
  <c r="X868" i="10"/>
  <c r="X867" i="10"/>
  <c r="X866" i="10"/>
  <c r="X865" i="10"/>
  <c r="X864" i="10"/>
  <c r="X863" i="10"/>
  <c r="X862" i="10"/>
  <c r="X861" i="10"/>
  <c r="X860" i="10"/>
  <c r="X859" i="10"/>
  <c r="X858" i="10"/>
  <c r="X857" i="10"/>
  <c r="X856" i="10"/>
  <c r="X855" i="10"/>
  <c r="X854" i="10"/>
  <c r="X853" i="10"/>
  <c r="X852" i="10"/>
  <c r="X851" i="10"/>
  <c r="X850" i="10"/>
  <c r="X849" i="10"/>
  <c r="X848" i="10"/>
  <c r="X847" i="10"/>
  <c r="X846" i="10"/>
  <c r="X845" i="10"/>
  <c r="X844" i="10"/>
  <c r="X843" i="10"/>
  <c r="X842" i="10"/>
  <c r="X841" i="10"/>
  <c r="X840" i="10"/>
  <c r="X839" i="10"/>
  <c r="X838" i="10"/>
  <c r="X837" i="10"/>
  <c r="X836" i="10"/>
  <c r="X835" i="10"/>
  <c r="X834" i="10"/>
  <c r="X833" i="10"/>
  <c r="X832" i="10"/>
  <c r="X831" i="10"/>
  <c r="X830" i="10"/>
  <c r="X829" i="10"/>
  <c r="X828" i="10"/>
  <c r="X827" i="10"/>
  <c r="X826" i="10"/>
  <c r="X825" i="10"/>
  <c r="X824" i="10"/>
  <c r="X823" i="10"/>
  <c r="X822" i="10"/>
  <c r="X821" i="10"/>
  <c r="X820" i="10"/>
  <c r="X819" i="10"/>
  <c r="X818" i="10"/>
  <c r="X817" i="10"/>
  <c r="X816" i="10"/>
  <c r="X815" i="10"/>
  <c r="X814" i="10"/>
  <c r="X813" i="10"/>
  <c r="X812" i="10"/>
  <c r="X811" i="10"/>
  <c r="X810" i="10"/>
  <c r="X809" i="10"/>
  <c r="X808" i="10"/>
  <c r="X807" i="10"/>
  <c r="X806" i="10"/>
  <c r="X805" i="10"/>
  <c r="X804" i="10"/>
  <c r="X803" i="10"/>
  <c r="X802" i="10"/>
  <c r="X801" i="10"/>
  <c r="X800" i="10"/>
  <c r="X799" i="10"/>
  <c r="X798" i="10"/>
  <c r="X797" i="10"/>
  <c r="X796" i="10"/>
  <c r="X795" i="10"/>
  <c r="X794" i="10"/>
  <c r="X793" i="10"/>
  <c r="X792" i="10"/>
  <c r="X791" i="10"/>
  <c r="X790" i="10"/>
  <c r="X789" i="10"/>
  <c r="X788" i="10"/>
  <c r="X787" i="10"/>
  <c r="X786" i="10"/>
  <c r="X785" i="10"/>
  <c r="X784" i="10"/>
  <c r="X783" i="10"/>
  <c r="X782" i="10"/>
  <c r="X781" i="10"/>
  <c r="X780" i="10"/>
  <c r="X779" i="10"/>
  <c r="X778" i="10"/>
  <c r="X777" i="10"/>
  <c r="X776" i="10"/>
  <c r="X775" i="10"/>
  <c r="X774" i="10"/>
  <c r="X773" i="10"/>
  <c r="X772" i="10"/>
  <c r="X771" i="10"/>
  <c r="X770" i="10"/>
  <c r="X769" i="10"/>
  <c r="X768" i="10"/>
  <c r="X767" i="10"/>
  <c r="X766" i="10"/>
  <c r="X765" i="10"/>
  <c r="X764" i="10"/>
  <c r="X763" i="10"/>
  <c r="X762" i="10"/>
  <c r="X761" i="10"/>
  <c r="X760" i="10"/>
  <c r="X759" i="10"/>
  <c r="X758" i="10"/>
  <c r="X757" i="10"/>
  <c r="X756" i="10"/>
  <c r="X755" i="10"/>
  <c r="X754" i="10"/>
  <c r="X753" i="10"/>
  <c r="X752" i="10"/>
  <c r="X751" i="10"/>
  <c r="X750" i="10"/>
  <c r="X749" i="10"/>
  <c r="X748" i="10"/>
  <c r="X747" i="10"/>
  <c r="X746" i="10"/>
  <c r="X745" i="10"/>
  <c r="X744" i="10"/>
  <c r="X743" i="10"/>
  <c r="X742" i="10"/>
  <c r="X741" i="10"/>
  <c r="X740" i="10"/>
  <c r="X739" i="10"/>
  <c r="X738" i="10"/>
  <c r="X737" i="10"/>
  <c r="X736" i="10"/>
  <c r="X735" i="10"/>
  <c r="X734" i="10"/>
  <c r="X733" i="10"/>
  <c r="X732" i="10"/>
  <c r="X731" i="10"/>
  <c r="X730" i="10"/>
  <c r="X729" i="10"/>
  <c r="X728" i="10"/>
  <c r="X727" i="10"/>
  <c r="X726" i="10"/>
  <c r="X725" i="10"/>
  <c r="X724" i="10"/>
  <c r="X723" i="10"/>
  <c r="X722" i="10"/>
  <c r="X721" i="10"/>
  <c r="X720" i="10"/>
  <c r="X719" i="10"/>
  <c r="X718" i="10"/>
  <c r="X717" i="10"/>
  <c r="X716" i="10"/>
  <c r="X715" i="10"/>
  <c r="X714" i="10"/>
  <c r="X713" i="10"/>
  <c r="X712" i="10"/>
  <c r="X711" i="10"/>
  <c r="X710" i="10"/>
  <c r="X709" i="10"/>
  <c r="X708" i="10"/>
  <c r="X707" i="10"/>
  <c r="X706" i="10"/>
  <c r="X705" i="10"/>
  <c r="X704" i="10"/>
  <c r="X703" i="10"/>
  <c r="X702" i="10"/>
  <c r="X701" i="10"/>
  <c r="X700" i="10"/>
  <c r="X699" i="10"/>
  <c r="X698" i="10"/>
  <c r="X697" i="10"/>
  <c r="X696" i="10"/>
  <c r="X695" i="10"/>
  <c r="X694" i="10"/>
  <c r="X693" i="10"/>
  <c r="X692" i="10"/>
  <c r="X691" i="10"/>
  <c r="X690" i="10"/>
  <c r="X689" i="10"/>
  <c r="X688" i="10"/>
  <c r="X687" i="10"/>
  <c r="X686" i="10"/>
  <c r="X685" i="10"/>
  <c r="X684" i="10"/>
  <c r="X683" i="10"/>
  <c r="X682" i="10"/>
  <c r="X681" i="10"/>
  <c r="X680" i="10"/>
  <c r="X679" i="10"/>
  <c r="X678" i="10"/>
  <c r="X677" i="10"/>
  <c r="X676" i="10"/>
  <c r="X675" i="10"/>
  <c r="X674" i="10"/>
  <c r="X673" i="10"/>
  <c r="X672" i="10"/>
  <c r="X671" i="10"/>
  <c r="X670" i="10"/>
  <c r="X669" i="10"/>
  <c r="X668" i="10"/>
  <c r="X667" i="10"/>
  <c r="X666" i="10"/>
  <c r="X665" i="10"/>
  <c r="X664" i="10"/>
  <c r="X663" i="10"/>
  <c r="X662" i="10"/>
  <c r="X661" i="10"/>
  <c r="X660" i="10"/>
  <c r="X659" i="10"/>
  <c r="X658" i="10"/>
  <c r="X657" i="10"/>
  <c r="X656" i="10"/>
  <c r="X655" i="10"/>
  <c r="X654" i="10"/>
  <c r="X653" i="10"/>
  <c r="X652" i="10"/>
  <c r="X651" i="10"/>
  <c r="X650" i="10"/>
  <c r="X649" i="10"/>
  <c r="X648" i="10"/>
  <c r="X647" i="10"/>
  <c r="X646" i="10"/>
  <c r="X645" i="10"/>
  <c r="X644" i="10"/>
  <c r="X643" i="10"/>
  <c r="X642" i="10"/>
  <c r="X641" i="10"/>
  <c r="X640" i="10"/>
  <c r="X639" i="10"/>
  <c r="X638" i="10"/>
  <c r="X637" i="10"/>
  <c r="X636" i="10"/>
  <c r="X635" i="10"/>
  <c r="X634" i="10"/>
  <c r="X633" i="10"/>
  <c r="X632" i="10"/>
  <c r="X631" i="10"/>
  <c r="X630" i="10"/>
  <c r="X629" i="10"/>
  <c r="X628" i="10"/>
  <c r="X627" i="10"/>
  <c r="X626" i="10"/>
  <c r="X625" i="10"/>
  <c r="X624" i="10"/>
  <c r="X623" i="10"/>
  <c r="X622" i="10"/>
  <c r="X621" i="10"/>
  <c r="X620" i="10"/>
  <c r="X619" i="10"/>
  <c r="X618" i="10"/>
  <c r="X617" i="10"/>
  <c r="X616" i="10"/>
  <c r="X615" i="10"/>
  <c r="X614" i="10"/>
  <c r="X613" i="10"/>
  <c r="X612" i="10"/>
  <c r="X611" i="10"/>
  <c r="X610" i="10"/>
  <c r="X609" i="10"/>
  <c r="X608" i="10"/>
  <c r="X607" i="10"/>
  <c r="X606" i="10"/>
  <c r="X605" i="10"/>
  <c r="X604" i="10"/>
  <c r="X603" i="10"/>
  <c r="X602" i="10"/>
  <c r="X601" i="10"/>
  <c r="X600" i="10"/>
  <c r="X599" i="10"/>
  <c r="X598" i="10"/>
  <c r="X597" i="10"/>
  <c r="X596" i="10"/>
  <c r="X595" i="10"/>
  <c r="X594" i="10"/>
  <c r="X593" i="10"/>
  <c r="X592" i="10"/>
  <c r="X591" i="10"/>
  <c r="X590" i="10"/>
  <c r="X589" i="10"/>
  <c r="X588" i="10"/>
  <c r="X587" i="10"/>
  <c r="X586" i="10"/>
  <c r="X585" i="10"/>
  <c r="X584" i="10"/>
  <c r="X583" i="10"/>
  <c r="X582" i="10"/>
  <c r="X581" i="10"/>
  <c r="X580" i="10"/>
  <c r="X579" i="10"/>
  <c r="X578" i="10"/>
  <c r="X577" i="10"/>
  <c r="X576" i="10"/>
  <c r="X575" i="10"/>
  <c r="X574" i="10"/>
  <c r="X573" i="10"/>
  <c r="X572" i="10"/>
  <c r="X571" i="10"/>
  <c r="X570" i="10"/>
  <c r="X569" i="10"/>
  <c r="X568" i="10"/>
  <c r="X567" i="10"/>
  <c r="X566" i="10"/>
  <c r="X565" i="10"/>
  <c r="X564" i="10"/>
  <c r="X563" i="10"/>
  <c r="X562" i="10"/>
  <c r="X561" i="10"/>
  <c r="X560" i="10"/>
  <c r="X559" i="10"/>
  <c r="X558" i="10"/>
  <c r="X557" i="10"/>
  <c r="X556" i="10"/>
  <c r="X555" i="10"/>
  <c r="X554" i="10"/>
  <c r="X553" i="10"/>
  <c r="X552" i="10"/>
  <c r="X551" i="10"/>
  <c r="X550" i="10"/>
  <c r="X549" i="10"/>
  <c r="X548" i="10"/>
  <c r="X547" i="10"/>
  <c r="X546" i="10"/>
  <c r="X545" i="10"/>
  <c r="X544" i="10"/>
  <c r="X543" i="10"/>
  <c r="X542" i="10"/>
  <c r="X541" i="10"/>
  <c r="X540" i="10"/>
  <c r="X539" i="10"/>
  <c r="X538" i="10"/>
  <c r="X537" i="10"/>
  <c r="X536" i="10"/>
  <c r="X535" i="10"/>
  <c r="X534" i="10"/>
  <c r="X533" i="10"/>
  <c r="X532" i="10"/>
  <c r="X531" i="10"/>
  <c r="X530" i="10"/>
  <c r="X529" i="10"/>
  <c r="X528" i="10"/>
  <c r="X527" i="10"/>
  <c r="X526" i="10"/>
  <c r="X525" i="10"/>
  <c r="X524" i="10"/>
  <c r="X523" i="10"/>
  <c r="X522" i="10"/>
  <c r="X521" i="10"/>
  <c r="X520" i="10"/>
  <c r="X519" i="10"/>
  <c r="X518" i="10"/>
  <c r="X517" i="10"/>
  <c r="X516" i="10"/>
  <c r="X515" i="10"/>
  <c r="X514" i="10"/>
  <c r="X513" i="10"/>
  <c r="X512" i="10"/>
  <c r="X511" i="10"/>
  <c r="X510" i="10"/>
  <c r="X509" i="10"/>
  <c r="X508" i="10"/>
  <c r="X507" i="10"/>
  <c r="X506" i="10"/>
  <c r="X505" i="10"/>
  <c r="X504" i="10"/>
  <c r="X503" i="10"/>
  <c r="X502" i="10"/>
  <c r="X501" i="10"/>
  <c r="X500" i="10"/>
  <c r="X499" i="10"/>
  <c r="X498" i="10"/>
  <c r="X497" i="10"/>
  <c r="X496" i="10"/>
  <c r="X495" i="10"/>
  <c r="X494" i="10"/>
  <c r="X493" i="10"/>
  <c r="X492" i="10"/>
  <c r="X491" i="10"/>
  <c r="X490" i="10"/>
  <c r="X489" i="10"/>
  <c r="X488" i="10"/>
  <c r="X487" i="10"/>
  <c r="X486" i="10"/>
  <c r="X485" i="10"/>
  <c r="X484" i="10"/>
  <c r="X483" i="10"/>
  <c r="X482" i="10"/>
  <c r="X481" i="10"/>
  <c r="X480" i="10"/>
  <c r="X479" i="10"/>
  <c r="X478" i="10"/>
  <c r="X477" i="10"/>
  <c r="X476" i="10"/>
  <c r="X475" i="10"/>
  <c r="X474" i="10"/>
  <c r="X473" i="10"/>
  <c r="X472" i="10"/>
  <c r="X471" i="10"/>
  <c r="X470" i="10"/>
  <c r="X469" i="10"/>
  <c r="X468" i="10"/>
  <c r="X467" i="10"/>
  <c r="X466" i="10"/>
  <c r="X465" i="10"/>
  <c r="X464" i="10"/>
  <c r="X463" i="10"/>
  <c r="X462" i="10"/>
  <c r="X461" i="10"/>
  <c r="X460" i="10"/>
  <c r="X459" i="10"/>
  <c r="X458" i="10"/>
  <c r="X457" i="10"/>
  <c r="X456" i="10"/>
  <c r="X455" i="10"/>
  <c r="X454" i="10"/>
  <c r="X453" i="10"/>
  <c r="X452" i="10"/>
  <c r="X451" i="10"/>
  <c r="X450" i="10"/>
  <c r="X449" i="10"/>
  <c r="X448" i="10"/>
  <c r="X447" i="10"/>
  <c r="X446" i="10"/>
  <c r="X445" i="10"/>
  <c r="X444" i="10"/>
  <c r="X443" i="10"/>
  <c r="X442" i="10"/>
  <c r="X441" i="10"/>
  <c r="X440" i="10"/>
  <c r="X439" i="10"/>
  <c r="X438" i="10"/>
  <c r="X437" i="10"/>
  <c r="X436" i="10"/>
  <c r="X435" i="10"/>
  <c r="X434" i="10"/>
  <c r="X433" i="10"/>
  <c r="X432" i="10"/>
  <c r="X431" i="10"/>
  <c r="X430" i="10"/>
  <c r="X429" i="10"/>
  <c r="X428" i="10"/>
  <c r="X427" i="10"/>
  <c r="X426" i="10"/>
  <c r="X425" i="10"/>
  <c r="X424" i="10"/>
  <c r="X423" i="10"/>
  <c r="Y423" i="10" s="1"/>
  <c r="X422" i="10"/>
  <c r="Y422" i="10" s="1"/>
  <c r="X421" i="10"/>
  <c r="Y421" i="10" s="1"/>
  <c r="X420" i="10"/>
  <c r="Y420" i="10" s="1"/>
  <c r="X419" i="10"/>
  <c r="Y419" i="10" s="1"/>
  <c r="X418" i="10"/>
  <c r="Y418" i="10" s="1"/>
  <c r="X417" i="10"/>
  <c r="Y417" i="10" s="1"/>
  <c r="X416" i="10"/>
  <c r="Y416" i="10" s="1"/>
  <c r="X415" i="10"/>
  <c r="Y415" i="10" s="1"/>
  <c r="X414" i="10"/>
  <c r="Y414" i="10" s="1"/>
  <c r="X413" i="10"/>
  <c r="Y413" i="10" s="1"/>
  <c r="X412" i="10"/>
  <c r="Y412" i="10" s="1"/>
  <c r="X411" i="10"/>
  <c r="Y411" i="10" s="1"/>
  <c r="X410" i="10"/>
  <c r="Y410" i="10" s="1"/>
  <c r="X409" i="10"/>
  <c r="Y409" i="10" s="1"/>
  <c r="X408" i="10"/>
  <c r="Y408" i="10" s="1"/>
  <c r="X407" i="10"/>
  <c r="Y407" i="10" s="1"/>
  <c r="X406" i="10"/>
  <c r="Y406" i="10" s="1"/>
  <c r="X405" i="10"/>
  <c r="Y405" i="10" s="1"/>
  <c r="X404" i="10"/>
  <c r="Y404" i="10" s="1"/>
  <c r="X403" i="10"/>
  <c r="Y403" i="10" s="1"/>
  <c r="X402" i="10"/>
  <c r="Y402" i="10" s="1"/>
  <c r="X401" i="10"/>
  <c r="Y401" i="10" s="1"/>
  <c r="X400" i="10"/>
  <c r="Y400" i="10" s="1"/>
  <c r="X399" i="10"/>
  <c r="Y399" i="10" s="1"/>
  <c r="X398" i="10"/>
  <c r="Y398" i="10" s="1"/>
  <c r="X397" i="10"/>
  <c r="Y397" i="10" s="1"/>
  <c r="X396" i="10"/>
  <c r="Y396" i="10" s="1"/>
  <c r="X395" i="10"/>
  <c r="Y395" i="10" s="1"/>
  <c r="X394" i="10"/>
  <c r="Y394" i="10" s="1"/>
  <c r="X393" i="10"/>
  <c r="Y393" i="10" s="1"/>
  <c r="X392" i="10"/>
  <c r="Y392" i="10" s="1"/>
  <c r="X391" i="10"/>
  <c r="Y391" i="10" s="1"/>
  <c r="X390" i="10"/>
  <c r="Y390" i="10" s="1"/>
  <c r="X389" i="10"/>
  <c r="Y389" i="10" s="1"/>
  <c r="X388" i="10"/>
  <c r="Y388" i="10" s="1"/>
  <c r="X387" i="10"/>
  <c r="Y387" i="10" s="1"/>
  <c r="X386" i="10"/>
  <c r="Y386" i="10" s="1"/>
  <c r="X385" i="10"/>
  <c r="Y385" i="10" s="1"/>
  <c r="X384" i="10"/>
  <c r="Y384" i="10" s="1"/>
  <c r="X383" i="10"/>
  <c r="Y383" i="10" s="1"/>
  <c r="X382" i="10"/>
  <c r="Y382" i="10" s="1"/>
  <c r="X381" i="10"/>
  <c r="Y381" i="10" s="1"/>
  <c r="X380" i="10"/>
  <c r="Y380" i="10" s="1"/>
  <c r="X379" i="10"/>
  <c r="Y379" i="10" s="1"/>
  <c r="X378" i="10"/>
  <c r="Y378" i="10" s="1"/>
  <c r="X377" i="10"/>
  <c r="Y377" i="10" s="1"/>
  <c r="X376" i="10"/>
  <c r="Y376" i="10" s="1"/>
  <c r="X375" i="10"/>
  <c r="Y375" i="10" s="1"/>
  <c r="X374" i="10"/>
  <c r="Y374" i="10" s="1"/>
  <c r="X373" i="10"/>
  <c r="Y373" i="10" s="1"/>
  <c r="X372" i="10"/>
  <c r="Y372" i="10" s="1"/>
  <c r="X371" i="10"/>
  <c r="Y371" i="10" s="1"/>
  <c r="X370" i="10"/>
  <c r="Y370" i="10" s="1"/>
  <c r="X369" i="10"/>
  <c r="Y369" i="10" s="1"/>
  <c r="X368" i="10"/>
  <c r="Y368" i="10" s="1"/>
  <c r="X367" i="10"/>
  <c r="Y367" i="10" s="1"/>
  <c r="X366" i="10"/>
  <c r="Y366" i="10" s="1"/>
  <c r="X365" i="10"/>
  <c r="Y365" i="10" s="1"/>
  <c r="X364" i="10"/>
  <c r="Y364" i="10" s="1"/>
  <c r="X363" i="10"/>
  <c r="Y363" i="10" s="1"/>
  <c r="X362" i="10"/>
  <c r="Y362" i="10" s="1"/>
  <c r="X361" i="10"/>
  <c r="Y361" i="10" s="1"/>
  <c r="X360" i="10"/>
  <c r="Y360" i="10" s="1"/>
  <c r="X359" i="10"/>
  <c r="Y359" i="10" s="1"/>
  <c r="X358" i="10"/>
  <c r="Y358" i="10" s="1"/>
  <c r="X357" i="10"/>
  <c r="Y357" i="10" s="1"/>
  <c r="X356" i="10"/>
  <c r="Y356" i="10" s="1"/>
  <c r="X355" i="10"/>
  <c r="Y355" i="10" s="1"/>
  <c r="X354" i="10"/>
  <c r="Y354" i="10" s="1"/>
  <c r="X353" i="10"/>
  <c r="Y353" i="10" s="1"/>
  <c r="X352" i="10"/>
  <c r="Y352" i="10" s="1"/>
  <c r="X351" i="10"/>
  <c r="Y351" i="10" s="1"/>
  <c r="X350" i="10"/>
  <c r="Y350" i="10" s="1"/>
  <c r="X349" i="10"/>
  <c r="Y349" i="10" s="1"/>
  <c r="X348" i="10"/>
  <c r="Y348" i="10" s="1"/>
  <c r="X347" i="10"/>
  <c r="Y347" i="10" s="1"/>
  <c r="X346" i="10"/>
  <c r="Y346" i="10" s="1"/>
  <c r="X345" i="10"/>
  <c r="Y345" i="10" s="1"/>
  <c r="X344" i="10"/>
  <c r="Y344" i="10" s="1"/>
  <c r="X343" i="10"/>
  <c r="Y343" i="10" s="1"/>
  <c r="X342" i="10"/>
  <c r="Y342" i="10" s="1"/>
  <c r="X341" i="10"/>
  <c r="Y341" i="10" s="1"/>
  <c r="X340" i="10"/>
  <c r="Y340" i="10" s="1"/>
  <c r="X339" i="10"/>
  <c r="Y339" i="10" s="1"/>
  <c r="X338" i="10"/>
  <c r="Y338" i="10" s="1"/>
  <c r="X337" i="10"/>
  <c r="Y337" i="10" s="1"/>
  <c r="X336" i="10"/>
  <c r="Y336" i="10" s="1"/>
  <c r="X335" i="10"/>
  <c r="Y335" i="10" s="1"/>
  <c r="X334" i="10"/>
  <c r="Y334" i="10" s="1"/>
  <c r="X333" i="10"/>
  <c r="Y333" i="10" s="1"/>
  <c r="X332" i="10"/>
  <c r="Y332" i="10" s="1"/>
  <c r="X331" i="10"/>
  <c r="Y331" i="10" s="1"/>
  <c r="X330" i="10"/>
  <c r="Y330" i="10" s="1"/>
  <c r="X329" i="10"/>
  <c r="Y329" i="10" s="1"/>
  <c r="X328" i="10"/>
  <c r="Y328" i="10" s="1"/>
  <c r="X327" i="10"/>
  <c r="Y327" i="10" s="1"/>
  <c r="X326" i="10"/>
  <c r="Y326" i="10" s="1"/>
  <c r="X325" i="10"/>
  <c r="Y325" i="10" s="1"/>
  <c r="X324" i="10"/>
  <c r="Y324" i="10" s="1"/>
  <c r="X323" i="10"/>
  <c r="Y323" i="10" s="1"/>
  <c r="X322" i="10"/>
  <c r="Y322" i="10" s="1"/>
  <c r="X321" i="10"/>
  <c r="Y321" i="10" s="1"/>
  <c r="X320" i="10"/>
  <c r="Y320" i="10" s="1"/>
  <c r="X319" i="10"/>
  <c r="Y319" i="10" s="1"/>
  <c r="X318" i="10"/>
  <c r="Y318" i="10" s="1"/>
  <c r="X317" i="10"/>
  <c r="Y317" i="10" s="1"/>
  <c r="X316" i="10"/>
  <c r="Y316" i="10" s="1"/>
  <c r="X315" i="10"/>
  <c r="Y315" i="10" s="1"/>
  <c r="X314" i="10"/>
  <c r="Y314" i="10" s="1"/>
  <c r="X313" i="10"/>
  <c r="Y313" i="10" s="1"/>
  <c r="X312" i="10"/>
  <c r="Y312" i="10" s="1"/>
  <c r="X311" i="10"/>
  <c r="Y311" i="10" s="1"/>
  <c r="X310" i="10"/>
  <c r="Y310" i="10" s="1"/>
  <c r="X309" i="10"/>
  <c r="Y309" i="10" s="1"/>
  <c r="X308" i="10"/>
  <c r="Y308" i="10" s="1"/>
  <c r="X307" i="10"/>
  <c r="Y307" i="10" s="1"/>
  <c r="X306" i="10"/>
  <c r="Y306" i="10" s="1"/>
  <c r="X305" i="10"/>
  <c r="Y305" i="10" s="1"/>
  <c r="X304" i="10"/>
  <c r="Y304" i="10" s="1"/>
  <c r="X303" i="10"/>
  <c r="Y303" i="10" s="1"/>
  <c r="X302" i="10"/>
  <c r="Y302" i="10" s="1"/>
  <c r="X301" i="10"/>
  <c r="Y301" i="10" s="1"/>
  <c r="X300" i="10"/>
  <c r="Y300" i="10" s="1"/>
  <c r="X299" i="10"/>
  <c r="Y299" i="10" s="1"/>
  <c r="X298" i="10"/>
  <c r="Y298" i="10" s="1"/>
  <c r="X297" i="10"/>
  <c r="Y297" i="10" s="1"/>
  <c r="X296" i="10"/>
  <c r="Y296" i="10" s="1"/>
  <c r="X295" i="10"/>
  <c r="Y295" i="10" s="1"/>
  <c r="X294" i="10"/>
  <c r="Y294" i="10" s="1"/>
  <c r="X293" i="10"/>
  <c r="Y293" i="10" s="1"/>
  <c r="X292" i="10"/>
  <c r="Y292" i="10" s="1"/>
  <c r="X291" i="10"/>
  <c r="Y291" i="10" s="1"/>
  <c r="X290" i="10"/>
  <c r="Y290" i="10" s="1"/>
  <c r="X289" i="10"/>
  <c r="Y289" i="10" s="1"/>
  <c r="X288" i="10"/>
  <c r="Y288" i="10" s="1"/>
  <c r="X287" i="10"/>
  <c r="Y287" i="10" s="1"/>
  <c r="X286" i="10"/>
  <c r="Y286" i="10" s="1"/>
  <c r="X285" i="10"/>
  <c r="Y285" i="10" s="1"/>
  <c r="X284" i="10"/>
  <c r="Y284" i="10" s="1"/>
  <c r="X283" i="10"/>
  <c r="Y283" i="10" s="1"/>
  <c r="X282" i="10"/>
  <c r="Y282" i="10" s="1"/>
  <c r="X281" i="10"/>
  <c r="Y281" i="10" s="1"/>
  <c r="X280" i="10"/>
  <c r="Y280" i="10" s="1"/>
  <c r="X279" i="10"/>
  <c r="Y279" i="10" s="1"/>
  <c r="X278" i="10"/>
  <c r="Y278" i="10" s="1"/>
  <c r="X277" i="10"/>
  <c r="Y277" i="10" s="1"/>
  <c r="X276" i="10"/>
  <c r="Y276" i="10" s="1"/>
  <c r="X275" i="10"/>
  <c r="Y275" i="10" s="1"/>
  <c r="X274" i="10"/>
  <c r="Y274" i="10" s="1"/>
  <c r="X273" i="10"/>
  <c r="Y273" i="10" s="1"/>
  <c r="X272" i="10"/>
  <c r="Y272" i="10" s="1"/>
  <c r="X271" i="10"/>
  <c r="Y271" i="10" s="1"/>
  <c r="X270" i="10"/>
  <c r="Y270" i="10" s="1"/>
  <c r="X269" i="10"/>
  <c r="Y269" i="10" s="1"/>
  <c r="X268" i="10"/>
  <c r="Y268" i="10" s="1"/>
  <c r="X267" i="10"/>
  <c r="Y267" i="10" s="1"/>
  <c r="X266" i="10"/>
  <c r="Y266" i="10" s="1"/>
  <c r="X265" i="10"/>
  <c r="Y265" i="10" s="1"/>
  <c r="X264" i="10"/>
  <c r="Y264" i="10" s="1"/>
  <c r="X263" i="10"/>
  <c r="Y263" i="10" s="1"/>
  <c r="X262" i="10"/>
  <c r="Y262" i="10" s="1"/>
  <c r="X261" i="10"/>
  <c r="Y261" i="10" s="1"/>
  <c r="X260" i="10"/>
  <c r="Y260" i="10" s="1"/>
  <c r="X259" i="10"/>
  <c r="Y259" i="10" s="1"/>
  <c r="X258" i="10"/>
  <c r="Y258" i="10" s="1"/>
  <c r="X257" i="10"/>
  <c r="Y257" i="10" s="1"/>
  <c r="X256" i="10"/>
  <c r="Y256" i="10" s="1"/>
  <c r="X255" i="10"/>
  <c r="Y255" i="10" s="1"/>
  <c r="X254" i="10"/>
  <c r="Y254" i="10" s="1"/>
  <c r="X253" i="10"/>
  <c r="Y253" i="10" s="1"/>
  <c r="X252" i="10"/>
  <c r="Y252" i="10" s="1"/>
  <c r="X251" i="10"/>
  <c r="Y251" i="10" s="1"/>
  <c r="X250" i="10"/>
  <c r="Y250" i="10" s="1"/>
  <c r="X249" i="10"/>
  <c r="Y249" i="10" s="1"/>
  <c r="X248" i="10"/>
  <c r="Y248" i="10" s="1"/>
  <c r="X247" i="10"/>
  <c r="Y247" i="10" s="1"/>
  <c r="X246" i="10"/>
  <c r="Y246" i="10" s="1"/>
  <c r="X245" i="10"/>
  <c r="Y245" i="10" s="1"/>
  <c r="X244" i="10"/>
  <c r="Y244" i="10" s="1"/>
  <c r="X243" i="10"/>
  <c r="Y243" i="10" s="1"/>
  <c r="X242" i="10"/>
  <c r="Y242" i="10" s="1"/>
  <c r="X241" i="10"/>
  <c r="Y241" i="10" s="1"/>
  <c r="X240" i="10"/>
  <c r="Y240" i="10" s="1"/>
  <c r="X239" i="10"/>
  <c r="Y239" i="10" s="1"/>
  <c r="X238" i="10"/>
  <c r="Y238" i="10" s="1"/>
  <c r="X237" i="10"/>
  <c r="Y237" i="10" s="1"/>
  <c r="X236" i="10"/>
  <c r="Y236" i="10" s="1"/>
  <c r="X235" i="10"/>
  <c r="Y235" i="10" s="1"/>
  <c r="X234" i="10"/>
  <c r="Y234" i="10" s="1"/>
  <c r="X233" i="10"/>
  <c r="Y233" i="10" s="1"/>
  <c r="X232" i="10"/>
  <c r="Y232" i="10" s="1"/>
  <c r="X231" i="10"/>
  <c r="Y231" i="10" s="1"/>
  <c r="X230" i="10"/>
  <c r="Y230" i="10" s="1"/>
  <c r="X229" i="10"/>
  <c r="Y229" i="10" s="1"/>
  <c r="X228" i="10"/>
  <c r="Y228" i="10" s="1"/>
  <c r="X227" i="10"/>
  <c r="Y227" i="10" s="1"/>
  <c r="X226" i="10"/>
  <c r="Y226" i="10" s="1"/>
  <c r="X225" i="10"/>
  <c r="Y225" i="10" s="1"/>
  <c r="X224" i="10"/>
  <c r="Y224" i="10" s="1"/>
  <c r="X223" i="10"/>
  <c r="Y223" i="10" s="1"/>
  <c r="X222" i="10"/>
  <c r="Y222" i="10" s="1"/>
  <c r="X221" i="10"/>
  <c r="Y221" i="10" s="1"/>
  <c r="X220" i="10"/>
  <c r="Y220" i="10" s="1"/>
  <c r="X219" i="10"/>
  <c r="Y219" i="10" s="1"/>
  <c r="X218" i="10"/>
  <c r="Y218" i="10" s="1"/>
  <c r="X217" i="10"/>
  <c r="Y217" i="10" s="1"/>
  <c r="X216" i="10"/>
  <c r="Y216" i="10" s="1"/>
  <c r="X215" i="10"/>
  <c r="Y215" i="10" s="1"/>
  <c r="X214" i="10"/>
  <c r="Y214" i="10" s="1"/>
  <c r="X213" i="10"/>
  <c r="Y213" i="10" s="1"/>
  <c r="X212" i="10"/>
  <c r="Y212" i="10" s="1"/>
  <c r="X211" i="10"/>
  <c r="Y211" i="10" s="1"/>
  <c r="X210" i="10"/>
  <c r="Y210" i="10" s="1"/>
  <c r="X209" i="10"/>
  <c r="X208" i="10"/>
  <c r="X207" i="10"/>
  <c r="X206" i="10"/>
  <c r="X205" i="10"/>
  <c r="X204" i="10"/>
  <c r="X203" i="10"/>
  <c r="X202" i="10"/>
  <c r="Y202" i="10" s="1"/>
  <c r="X201" i="10"/>
  <c r="X200" i="10"/>
  <c r="X199" i="10"/>
  <c r="X198" i="10"/>
  <c r="X197" i="10"/>
  <c r="X196" i="10"/>
  <c r="X195" i="10"/>
  <c r="X194" i="10"/>
  <c r="X193" i="10"/>
  <c r="X192" i="10"/>
  <c r="X191" i="10"/>
  <c r="X190" i="10"/>
  <c r="X189" i="10"/>
  <c r="X188" i="10"/>
  <c r="X187" i="10"/>
  <c r="X186" i="10"/>
  <c r="X185" i="10"/>
  <c r="X184" i="10"/>
  <c r="X183" i="10"/>
  <c r="X182" i="10"/>
  <c r="X181" i="10"/>
  <c r="X180" i="10"/>
  <c r="X179" i="10"/>
  <c r="X178" i="10"/>
  <c r="Y178" i="10" s="1"/>
  <c r="X177" i="10"/>
  <c r="Y177" i="10" s="1"/>
  <c r="X176" i="10"/>
  <c r="Y176" i="10" s="1"/>
  <c r="X175" i="10"/>
  <c r="Y175" i="10" s="1"/>
  <c r="X174" i="10"/>
  <c r="Y174" i="10" s="1"/>
  <c r="X173" i="10"/>
  <c r="Y173" i="10" s="1"/>
  <c r="X172" i="10"/>
  <c r="Y172" i="10" s="1"/>
  <c r="X171" i="10"/>
  <c r="Y171" i="10" s="1"/>
  <c r="X170" i="10"/>
  <c r="Y170" i="10" s="1"/>
  <c r="X169" i="10"/>
  <c r="Y169" i="10" s="1"/>
  <c r="X168" i="10"/>
  <c r="Y168" i="10" s="1"/>
  <c r="X167" i="10"/>
  <c r="Y167" i="10" s="1"/>
  <c r="X166" i="10"/>
  <c r="Y166" i="10" s="1"/>
  <c r="X165" i="10"/>
  <c r="Y165" i="10" s="1"/>
  <c r="X164" i="10"/>
  <c r="Y164" i="10" s="1"/>
  <c r="X163" i="10"/>
  <c r="Y163" i="10" s="1"/>
  <c r="X162" i="10"/>
  <c r="Y162" i="10" s="1"/>
  <c r="X161" i="10"/>
  <c r="Y161" i="10" s="1"/>
  <c r="X160" i="10"/>
  <c r="Y160" i="10" s="1"/>
  <c r="X159" i="10"/>
  <c r="Y159" i="10" s="1"/>
  <c r="X158" i="10"/>
  <c r="Y158" i="10" s="1"/>
  <c r="X157" i="10"/>
  <c r="Y157" i="10" s="1"/>
  <c r="X156" i="10"/>
  <c r="Y156" i="10" s="1"/>
  <c r="X155" i="10"/>
  <c r="Y155" i="10" s="1"/>
  <c r="X154" i="10"/>
  <c r="Y154" i="10" s="1"/>
  <c r="X153" i="10"/>
  <c r="Y153" i="10" s="1"/>
  <c r="X152" i="10"/>
  <c r="Y152" i="10" s="1"/>
  <c r="X151" i="10"/>
  <c r="Y151" i="10" s="1"/>
  <c r="X150" i="10"/>
  <c r="Y150" i="10" s="1"/>
  <c r="X149" i="10"/>
  <c r="Y149" i="10" s="1"/>
  <c r="X148" i="10"/>
  <c r="Y148" i="10" s="1"/>
  <c r="X147" i="10"/>
  <c r="Y147" i="10" s="1"/>
  <c r="X146" i="10"/>
  <c r="Y146" i="10" s="1"/>
  <c r="X145" i="10"/>
  <c r="Y145" i="10" s="1"/>
  <c r="X144" i="10"/>
  <c r="Y144" i="10" s="1"/>
  <c r="X143" i="10"/>
  <c r="Y143" i="10" s="1"/>
  <c r="X142" i="10"/>
  <c r="Y142" i="10" s="1"/>
  <c r="X141" i="10"/>
  <c r="Y141" i="10" s="1"/>
  <c r="X140" i="10"/>
  <c r="Y140" i="10" s="1"/>
  <c r="X139" i="10"/>
  <c r="Y139" i="10" s="1"/>
  <c r="X138" i="10"/>
  <c r="Y138" i="10" s="1"/>
  <c r="X137" i="10"/>
  <c r="Y137" i="10" s="1"/>
  <c r="X136" i="10"/>
  <c r="Y136" i="10" s="1"/>
  <c r="X135" i="10"/>
  <c r="Y135" i="10" s="1"/>
  <c r="X134" i="10"/>
  <c r="Y134" i="10" s="1"/>
  <c r="X133" i="10"/>
  <c r="Y133" i="10" s="1"/>
  <c r="X132" i="10"/>
  <c r="Y132" i="10" s="1"/>
  <c r="X131" i="10"/>
  <c r="Y131" i="10" s="1"/>
  <c r="X130" i="10"/>
  <c r="Y130" i="10" s="1"/>
  <c r="X129" i="10"/>
  <c r="Y129" i="10" s="1"/>
  <c r="X128" i="10"/>
  <c r="Y128" i="10" s="1"/>
  <c r="X127" i="10"/>
  <c r="Y127" i="10" s="1"/>
  <c r="X126" i="10"/>
  <c r="Y126" i="10" s="1"/>
  <c r="X125" i="10"/>
  <c r="Y125" i="10" s="1"/>
  <c r="X124" i="10"/>
  <c r="Y124" i="10" s="1"/>
  <c r="X123" i="10"/>
  <c r="Y123" i="10" s="1"/>
  <c r="X122" i="10"/>
  <c r="Y122" i="10" s="1"/>
  <c r="X121" i="10"/>
  <c r="Y121" i="10" s="1"/>
  <c r="X120" i="10"/>
  <c r="Y120" i="10" s="1"/>
  <c r="X119" i="10"/>
  <c r="Y119" i="10" s="1"/>
  <c r="X118" i="10"/>
  <c r="Y118" i="10" s="1"/>
  <c r="X117" i="10"/>
  <c r="Y117" i="10" s="1"/>
  <c r="X116" i="10"/>
  <c r="Y116" i="10" s="1"/>
  <c r="X115" i="10"/>
  <c r="Y115" i="10" s="1"/>
  <c r="X114" i="10"/>
  <c r="Y114" i="10" s="1"/>
  <c r="X113" i="10"/>
  <c r="Y113" i="10" s="1"/>
  <c r="X112" i="10"/>
  <c r="Y112" i="10" s="1"/>
  <c r="X111" i="10"/>
  <c r="Y111" i="10" s="1"/>
  <c r="X110" i="10"/>
  <c r="Y110" i="10" s="1"/>
  <c r="X109" i="10"/>
  <c r="Y109" i="10" s="1"/>
  <c r="X108" i="10"/>
  <c r="Y108" i="10" s="1"/>
  <c r="X107" i="10"/>
  <c r="Y107" i="10" s="1"/>
  <c r="X106" i="10"/>
  <c r="Y106" i="10" s="1"/>
  <c r="X105" i="10"/>
  <c r="Y105" i="10" s="1"/>
  <c r="X104" i="10"/>
  <c r="Y104" i="10" s="1"/>
  <c r="X103" i="10"/>
  <c r="Y103" i="10" s="1"/>
  <c r="X102" i="10"/>
  <c r="Y102" i="10" s="1"/>
  <c r="X101" i="10"/>
  <c r="Y101" i="10" s="1"/>
  <c r="X100" i="10"/>
  <c r="Y100" i="10" s="1"/>
  <c r="X99" i="10"/>
  <c r="Y99" i="10" s="1"/>
  <c r="X98" i="10"/>
  <c r="Y98" i="10" s="1"/>
  <c r="X97" i="10"/>
  <c r="Y97" i="10" s="1"/>
  <c r="X96" i="10"/>
  <c r="Y96" i="10" s="1"/>
  <c r="X95" i="10"/>
  <c r="Y95" i="10" s="1"/>
  <c r="X94" i="10"/>
  <c r="Y94" i="10" s="1"/>
  <c r="X93" i="10"/>
  <c r="Y93" i="10" s="1"/>
  <c r="X92" i="10"/>
  <c r="Y92" i="10" s="1"/>
  <c r="X91" i="10"/>
  <c r="Y91" i="10" s="1"/>
  <c r="X90" i="10"/>
  <c r="Y90" i="10" s="1"/>
  <c r="X89" i="10"/>
  <c r="Y89" i="10" s="1"/>
  <c r="X88" i="10"/>
  <c r="Y88" i="10" s="1"/>
  <c r="X87" i="10"/>
  <c r="Y87" i="10" s="1"/>
  <c r="X86" i="10"/>
  <c r="Y86" i="10" s="1"/>
  <c r="X85" i="10"/>
  <c r="Y85" i="10" s="1"/>
  <c r="X84" i="10"/>
  <c r="Y84" i="10" s="1"/>
  <c r="X83" i="10"/>
  <c r="Y83" i="10" s="1"/>
  <c r="X82" i="10"/>
  <c r="Y82" i="10" s="1"/>
  <c r="X81" i="10"/>
  <c r="Y81" i="10" s="1"/>
  <c r="X80" i="10"/>
  <c r="Y80" i="10" s="1"/>
  <c r="X79" i="10"/>
  <c r="Y79" i="10" s="1"/>
  <c r="X78" i="10"/>
  <c r="Y78" i="10" s="1"/>
  <c r="X77" i="10"/>
  <c r="Y77" i="10" s="1"/>
  <c r="X76" i="10"/>
  <c r="Y76" i="10" s="1"/>
  <c r="X75" i="10"/>
  <c r="Y75" i="10" s="1"/>
  <c r="X74" i="10"/>
  <c r="Y74" i="10" s="1"/>
  <c r="X73" i="10"/>
  <c r="Y73" i="10" s="1"/>
  <c r="X72" i="10"/>
  <c r="Y72" i="10" s="1"/>
  <c r="X71" i="10"/>
  <c r="Y71" i="10" s="1"/>
  <c r="X70" i="10"/>
  <c r="Y70" i="10" s="1"/>
  <c r="X69" i="10"/>
  <c r="Y69" i="10" s="1"/>
  <c r="X68" i="10"/>
  <c r="Y68" i="10" s="1"/>
  <c r="X67" i="10"/>
  <c r="Y67" i="10" s="1"/>
  <c r="X66" i="10"/>
  <c r="Y66" i="10" s="1"/>
  <c r="X65" i="10"/>
  <c r="Y65" i="10" s="1"/>
  <c r="X64" i="10"/>
  <c r="Y64" i="10" s="1"/>
  <c r="X63" i="10"/>
  <c r="Y63" i="10" s="1"/>
  <c r="X62" i="10"/>
  <c r="Y62" i="10" s="1"/>
  <c r="X61" i="10"/>
  <c r="Y61" i="10" s="1"/>
  <c r="X60" i="10"/>
  <c r="Y60" i="10" s="1"/>
  <c r="X59" i="10"/>
  <c r="Y59" i="10" s="1"/>
  <c r="X58" i="10"/>
  <c r="Y58" i="10" s="1"/>
  <c r="X57" i="10"/>
  <c r="Y57" i="10" s="1"/>
  <c r="X56" i="10"/>
  <c r="Y56" i="10" s="1"/>
  <c r="X55" i="10"/>
  <c r="Y55" i="10" s="1"/>
  <c r="X54" i="10"/>
  <c r="Y54" i="10" s="1"/>
  <c r="X53" i="10"/>
  <c r="Y53" i="10" s="1"/>
  <c r="X52" i="10"/>
  <c r="Y52" i="10" s="1"/>
  <c r="X51" i="10"/>
  <c r="Y51" i="10" s="1"/>
  <c r="X50" i="10"/>
  <c r="Y50" i="10" s="1"/>
  <c r="X49" i="10"/>
  <c r="Y49" i="10" s="1"/>
  <c r="X48" i="10"/>
  <c r="Y48" i="10" s="1"/>
  <c r="X47" i="10"/>
  <c r="Y47" i="10" s="1"/>
  <c r="X46" i="10"/>
  <c r="Y46" i="10" s="1"/>
  <c r="X45" i="10"/>
  <c r="Y45" i="10" s="1"/>
  <c r="X44" i="10"/>
  <c r="Y44" i="10" s="1"/>
  <c r="X43" i="10"/>
  <c r="Y43" i="10" s="1"/>
  <c r="X42" i="10"/>
  <c r="Y42" i="10" s="1"/>
  <c r="X41" i="10"/>
  <c r="Y41" i="10" s="1"/>
  <c r="X40" i="10"/>
  <c r="Y40" i="10" s="1"/>
  <c r="X39" i="10"/>
  <c r="Y39" i="10" s="1"/>
  <c r="X38" i="10"/>
  <c r="Y38" i="10" s="1"/>
  <c r="X37" i="10"/>
  <c r="Y37" i="10" s="1"/>
  <c r="X36" i="10"/>
  <c r="Y36" i="10" s="1"/>
  <c r="X35" i="10"/>
  <c r="Y35" i="10" s="1"/>
  <c r="X34" i="10"/>
  <c r="Y34" i="10" s="1"/>
  <c r="X33" i="10"/>
  <c r="Y33" i="10" s="1"/>
  <c r="X32" i="10"/>
  <c r="Y32" i="10" s="1"/>
  <c r="X31" i="10"/>
  <c r="Y31" i="10" s="1"/>
  <c r="X30" i="10"/>
  <c r="Y30" i="10" s="1"/>
  <c r="X29" i="10"/>
  <c r="Y29" i="10" s="1"/>
  <c r="X28" i="10"/>
  <c r="Y28" i="10" s="1"/>
  <c r="X27" i="10"/>
  <c r="Y27" i="10" s="1"/>
  <c r="X26" i="10"/>
  <c r="Y26" i="10" s="1"/>
  <c r="X25" i="10"/>
  <c r="Y25" i="10" s="1"/>
  <c r="X24" i="10"/>
  <c r="Y24" i="10" s="1"/>
  <c r="X23" i="10"/>
  <c r="Y23" i="10" s="1"/>
  <c r="X22" i="10"/>
  <c r="Y22" i="10" s="1"/>
  <c r="X21" i="10"/>
  <c r="Y21" i="10" s="1"/>
  <c r="X20" i="10"/>
  <c r="Y20" i="10" s="1"/>
  <c r="X19" i="10"/>
  <c r="Y19" i="10" s="1"/>
  <c r="X18" i="10"/>
  <c r="Y18" i="10" s="1"/>
  <c r="X17" i="10"/>
  <c r="Y17" i="10" s="1"/>
  <c r="X16" i="10"/>
  <c r="Y16" i="10" s="1"/>
  <c r="X15" i="10"/>
  <c r="Y15" i="10" s="1"/>
  <c r="X14" i="10"/>
  <c r="Y14" i="10" s="1"/>
  <c r="X13" i="10"/>
  <c r="Y13" i="10" s="1"/>
  <c r="X12" i="10"/>
  <c r="Y12" i="10" s="1"/>
  <c r="X11" i="10"/>
  <c r="Y11" i="10" s="1"/>
  <c r="X10" i="10"/>
  <c r="Y10" i="10" s="1"/>
  <c r="X9" i="10"/>
  <c r="Y9" i="10" s="1"/>
  <c r="X8" i="10"/>
  <c r="Y8" i="10" s="1"/>
  <c r="X7" i="10"/>
  <c r="Y7" i="10" s="1"/>
  <c r="X6" i="10"/>
  <c r="Y6" i="10" s="1"/>
  <c r="X5" i="10"/>
  <c r="Y5" i="10" s="1"/>
  <c r="X4" i="10"/>
  <c r="Y4" i="10" s="1"/>
  <c r="Q1000" i="9"/>
  <c r="Q999" i="9"/>
  <c r="Q998" i="9"/>
  <c r="Q997" i="9"/>
  <c r="Q996" i="9"/>
  <c r="Q995" i="9"/>
  <c r="Q994" i="9"/>
  <c r="Q993" i="9"/>
  <c r="Q992" i="9"/>
  <c r="Q991" i="9"/>
  <c r="Q990" i="9"/>
  <c r="Q989" i="9"/>
  <c r="Q988" i="9"/>
  <c r="Q987" i="9"/>
  <c r="Q986" i="9"/>
  <c r="Q985" i="9"/>
  <c r="Q984" i="9"/>
  <c r="Q983" i="9"/>
  <c r="Q982" i="9"/>
  <c r="Q981" i="9"/>
  <c r="Q980" i="9"/>
  <c r="Q979" i="9"/>
  <c r="Q978" i="9"/>
  <c r="Q977" i="9"/>
  <c r="Q976" i="9"/>
  <c r="Q975" i="9"/>
  <c r="Q974" i="9"/>
  <c r="Q973" i="9"/>
  <c r="Q972" i="9"/>
  <c r="Q971" i="9"/>
  <c r="Q970" i="9"/>
  <c r="Q969" i="9"/>
  <c r="Q968" i="9"/>
  <c r="Q967" i="9"/>
  <c r="Q966" i="9"/>
  <c r="Q965" i="9"/>
  <c r="Q964" i="9"/>
  <c r="Q963" i="9"/>
  <c r="Q962" i="9"/>
  <c r="Q961" i="9"/>
  <c r="Q960" i="9"/>
  <c r="Q959" i="9"/>
  <c r="Q958" i="9"/>
  <c r="Q957" i="9"/>
  <c r="Q956" i="9"/>
  <c r="Q955" i="9"/>
  <c r="Q954" i="9"/>
  <c r="Q953" i="9"/>
  <c r="Q952" i="9"/>
  <c r="Q951" i="9"/>
  <c r="Q950" i="9"/>
  <c r="Q949" i="9"/>
  <c r="Q948" i="9"/>
  <c r="Q947" i="9"/>
  <c r="Q946" i="9"/>
  <c r="Q945" i="9"/>
  <c r="Q944" i="9"/>
  <c r="Q943" i="9"/>
  <c r="Q942" i="9"/>
  <c r="Q941" i="9"/>
  <c r="Q940" i="9"/>
  <c r="Q939" i="9"/>
  <c r="Q938" i="9"/>
  <c r="Q937" i="9"/>
  <c r="Q936" i="9"/>
  <c r="Q935" i="9"/>
  <c r="Q934" i="9"/>
  <c r="Q933" i="9"/>
  <c r="Q932" i="9"/>
  <c r="Q931" i="9"/>
  <c r="Q930" i="9"/>
  <c r="Q929" i="9"/>
  <c r="Q928" i="9"/>
  <c r="Q927" i="9"/>
  <c r="Q926" i="9"/>
  <c r="Q925" i="9"/>
  <c r="Q924" i="9"/>
  <c r="Q923" i="9"/>
  <c r="Q922" i="9"/>
  <c r="Q921" i="9"/>
  <c r="Q920" i="9"/>
  <c r="Q919" i="9"/>
  <c r="Q918" i="9"/>
  <c r="Q917" i="9"/>
  <c r="Q916" i="9"/>
  <c r="Q915" i="9"/>
  <c r="Q914" i="9"/>
  <c r="Q913" i="9"/>
  <c r="Q912" i="9"/>
  <c r="Q911" i="9"/>
  <c r="Q910" i="9"/>
  <c r="Q909" i="9"/>
  <c r="Q908" i="9"/>
  <c r="Q907" i="9"/>
  <c r="Q906" i="9"/>
  <c r="Q905" i="9"/>
  <c r="Q904" i="9"/>
  <c r="Q903" i="9"/>
  <c r="Q902" i="9"/>
  <c r="Q901" i="9"/>
  <c r="Q900" i="9"/>
  <c r="Q899" i="9"/>
  <c r="Q898" i="9"/>
  <c r="Q897" i="9"/>
  <c r="Q896" i="9"/>
  <c r="Q895" i="9"/>
  <c r="Q894" i="9"/>
  <c r="Q893" i="9"/>
  <c r="Q892" i="9"/>
  <c r="Q891" i="9"/>
  <c r="Q890" i="9"/>
  <c r="Q889" i="9"/>
  <c r="Q888" i="9"/>
  <c r="Q887" i="9"/>
  <c r="Q886" i="9"/>
  <c r="Q885" i="9"/>
  <c r="Q884" i="9"/>
  <c r="Q883" i="9"/>
  <c r="Q882" i="9"/>
  <c r="Q881" i="9"/>
  <c r="Q880" i="9"/>
  <c r="Q879" i="9"/>
  <c r="Q878" i="9"/>
  <c r="Q877" i="9"/>
  <c r="Q876" i="9"/>
  <c r="Q875" i="9"/>
  <c r="Q874" i="9"/>
  <c r="Q873" i="9"/>
  <c r="Q872" i="9"/>
  <c r="Q871" i="9"/>
  <c r="Q870" i="9"/>
  <c r="Q869" i="9"/>
  <c r="Q868" i="9"/>
  <c r="Q867" i="9"/>
  <c r="Q866" i="9"/>
  <c r="Q865" i="9"/>
  <c r="Q864" i="9"/>
  <c r="Q863" i="9"/>
  <c r="Q862" i="9"/>
  <c r="Q861" i="9"/>
  <c r="Q860" i="9"/>
  <c r="Q859" i="9"/>
  <c r="Q858" i="9"/>
  <c r="Q857" i="9"/>
  <c r="Q856" i="9"/>
  <c r="Q855" i="9"/>
  <c r="Q854" i="9"/>
  <c r="Q853" i="9"/>
  <c r="Q852" i="9"/>
  <c r="Q851" i="9"/>
  <c r="Q850" i="9"/>
  <c r="Q849" i="9"/>
  <c r="Q848" i="9"/>
  <c r="Q847" i="9"/>
  <c r="Q846" i="9"/>
  <c r="Q845" i="9"/>
  <c r="Q844" i="9"/>
  <c r="Q843" i="9"/>
  <c r="Q842" i="9"/>
  <c r="Q841" i="9"/>
  <c r="Q840" i="9"/>
  <c r="Q839" i="9"/>
  <c r="Q838" i="9"/>
  <c r="Q837" i="9"/>
  <c r="Q836" i="9"/>
  <c r="Q835" i="9"/>
  <c r="Q834" i="9"/>
  <c r="Q833" i="9"/>
  <c r="Q832" i="9"/>
  <c r="Q831" i="9"/>
  <c r="Q830" i="9"/>
  <c r="Q829" i="9"/>
  <c r="Q828" i="9"/>
  <c r="Q827" i="9"/>
  <c r="Q826" i="9"/>
  <c r="Q825" i="9"/>
  <c r="Q824" i="9"/>
  <c r="Q823" i="9"/>
  <c r="Q822" i="9"/>
  <c r="Q821" i="9"/>
  <c r="Q820" i="9"/>
  <c r="Q819" i="9"/>
  <c r="Q818" i="9"/>
  <c r="Q817" i="9"/>
  <c r="Q816" i="9"/>
  <c r="Q815" i="9"/>
  <c r="Q814" i="9"/>
  <c r="Q813" i="9"/>
  <c r="Q812" i="9"/>
  <c r="Q811" i="9"/>
  <c r="Q810" i="9"/>
  <c r="Q809" i="9"/>
  <c r="Q808" i="9"/>
  <c r="Q807" i="9"/>
  <c r="Q806" i="9"/>
  <c r="Q805" i="9"/>
  <c r="Q804" i="9"/>
  <c r="Q803" i="9"/>
  <c r="Q802" i="9"/>
  <c r="Q801" i="9"/>
  <c r="Q800" i="9"/>
  <c r="Q799" i="9"/>
  <c r="Q798" i="9"/>
  <c r="Q797" i="9"/>
  <c r="Q796" i="9"/>
  <c r="Q795" i="9"/>
  <c r="Q794" i="9"/>
  <c r="Q793" i="9"/>
  <c r="Q792" i="9"/>
  <c r="Q791" i="9"/>
  <c r="Q790" i="9"/>
  <c r="Q789" i="9"/>
  <c r="Q788" i="9"/>
  <c r="Q787" i="9"/>
  <c r="Q786" i="9"/>
  <c r="Q785" i="9"/>
  <c r="Q784" i="9"/>
  <c r="Q783" i="9"/>
  <c r="Q782" i="9"/>
  <c r="Q781" i="9"/>
  <c r="Q780" i="9"/>
  <c r="Q779" i="9"/>
  <c r="Q778" i="9"/>
  <c r="Q777" i="9"/>
  <c r="Q776" i="9"/>
  <c r="Q775" i="9"/>
  <c r="Q774" i="9"/>
  <c r="Q773" i="9"/>
  <c r="Q772" i="9"/>
  <c r="Q771" i="9"/>
  <c r="Q770" i="9"/>
  <c r="Q769" i="9"/>
  <c r="Q768" i="9"/>
  <c r="Q767" i="9"/>
  <c r="Q766" i="9"/>
  <c r="Q765" i="9"/>
  <c r="Q764" i="9"/>
  <c r="Q763" i="9"/>
  <c r="Q762" i="9"/>
  <c r="Q761" i="9"/>
  <c r="Q760" i="9"/>
  <c r="Q759" i="9"/>
  <c r="Q758" i="9"/>
  <c r="Q757" i="9"/>
  <c r="Q756" i="9"/>
  <c r="Q755" i="9"/>
  <c r="Q754" i="9"/>
  <c r="Q753" i="9"/>
  <c r="Q752" i="9"/>
  <c r="Q751" i="9"/>
  <c r="Q750" i="9"/>
  <c r="Q749" i="9"/>
  <c r="Q748" i="9"/>
  <c r="Q747" i="9"/>
  <c r="Q746" i="9"/>
  <c r="Q745" i="9"/>
  <c r="Q744" i="9"/>
  <c r="Q743" i="9"/>
  <c r="Q742" i="9"/>
  <c r="Q741" i="9"/>
  <c r="Q740" i="9"/>
  <c r="Q739" i="9"/>
  <c r="Q738" i="9"/>
  <c r="Q737" i="9"/>
  <c r="Q736" i="9"/>
  <c r="Q735" i="9"/>
  <c r="Q734" i="9"/>
  <c r="Q733" i="9"/>
  <c r="Q732" i="9"/>
  <c r="Q731" i="9"/>
  <c r="Q730" i="9"/>
  <c r="Q729" i="9"/>
  <c r="Q728" i="9"/>
  <c r="Q727" i="9"/>
  <c r="Q726" i="9"/>
  <c r="Q725" i="9"/>
  <c r="Q724" i="9"/>
  <c r="Q723" i="9"/>
  <c r="Q722" i="9"/>
  <c r="Q721" i="9"/>
  <c r="Q720" i="9"/>
  <c r="Q719" i="9"/>
  <c r="Q718" i="9"/>
  <c r="Q717" i="9"/>
  <c r="Q716" i="9"/>
  <c r="Q715" i="9"/>
  <c r="Q714" i="9"/>
  <c r="Q713" i="9"/>
  <c r="Q712" i="9"/>
  <c r="Q711" i="9"/>
  <c r="Q710" i="9"/>
  <c r="Q709" i="9"/>
  <c r="Q708" i="9"/>
  <c r="Q707" i="9"/>
  <c r="Q706" i="9"/>
  <c r="Q705" i="9"/>
  <c r="Q704" i="9"/>
  <c r="Q703" i="9"/>
  <c r="Q702" i="9"/>
  <c r="Q701" i="9"/>
  <c r="Q700" i="9"/>
  <c r="Q699" i="9"/>
  <c r="Q698" i="9"/>
  <c r="Q697" i="9"/>
  <c r="Q696" i="9"/>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6"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R261" i="9" s="1"/>
  <c r="Q260" i="9"/>
  <c r="R260" i="9" s="1"/>
  <c r="Q259" i="9"/>
  <c r="R259" i="9" s="1"/>
  <c r="Q258" i="9"/>
  <c r="R258" i="9" s="1"/>
  <c r="Q257" i="9"/>
  <c r="R257" i="9" s="1"/>
  <c r="Q256" i="9"/>
  <c r="R256" i="9" s="1"/>
  <c r="Q255" i="9"/>
  <c r="R255" i="9" s="1"/>
  <c r="Q254" i="9"/>
  <c r="R254" i="9" s="1"/>
  <c r="Q253" i="9"/>
  <c r="R253" i="9" s="1"/>
  <c r="Q252" i="9"/>
  <c r="R252" i="9" s="1"/>
  <c r="Q251" i="9"/>
  <c r="R251" i="9" s="1"/>
  <c r="Q250" i="9"/>
  <c r="R250" i="9" s="1"/>
  <c r="Q249" i="9"/>
  <c r="R249" i="9" s="1"/>
  <c r="Q248" i="9"/>
  <c r="R248" i="9" s="1"/>
  <c r="Q247" i="9"/>
  <c r="R247" i="9" s="1"/>
  <c r="Q246" i="9"/>
  <c r="R246" i="9" s="1"/>
  <c r="Q245" i="9"/>
  <c r="R245" i="9" s="1"/>
  <c r="Q244" i="9"/>
  <c r="R244" i="9" s="1"/>
  <c r="Q243" i="9"/>
  <c r="R243" i="9" s="1"/>
  <c r="Q242" i="9"/>
  <c r="R242" i="9" s="1"/>
  <c r="Q241" i="9"/>
  <c r="R241" i="9" s="1"/>
  <c r="Q240" i="9"/>
  <c r="R240" i="9" s="1"/>
  <c r="Q239" i="9"/>
  <c r="R239" i="9" s="1"/>
  <c r="Q238" i="9"/>
  <c r="R238" i="9" s="1"/>
  <c r="Q237" i="9"/>
  <c r="R237" i="9" s="1"/>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R216" i="9" s="1"/>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Q179" i="9"/>
  <c r="R179" i="9" s="1"/>
  <c r="Q178" i="9"/>
  <c r="R178" i="9" s="1"/>
  <c r="Q177" i="9"/>
  <c r="R177" i="9" s="1"/>
  <c r="Q176" i="9"/>
  <c r="R176" i="9" s="1"/>
  <c r="Q175" i="9"/>
  <c r="R175" i="9" s="1"/>
  <c r="Q174" i="9"/>
  <c r="R174" i="9" s="1"/>
  <c r="Q173" i="9"/>
  <c r="R173" i="9" s="1"/>
  <c r="Q172" i="9"/>
  <c r="R172" i="9" s="1"/>
  <c r="Q171" i="9"/>
  <c r="R171" i="9" s="1"/>
  <c r="Q170" i="9"/>
  <c r="R170" i="9" s="1"/>
  <c r="Q169" i="9"/>
  <c r="R169" i="9" s="1"/>
  <c r="Q168" i="9"/>
  <c r="R168" i="9" s="1"/>
  <c r="Q167" i="9"/>
  <c r="R167" i="9" s="1"/>
  <c r="Q166" i="9"/>
  <c r="R166" i="9" s="1"/>
  <c r="Q165" i="9"/>
  <c r="R165" i="9" s="1"/>
  <c r="Q164" i="9"/>
  <c r="R164" i="9" s="1"/>
  <c r="Q163" i="9"/>
  <c r="R163" i="9" s="1"/>
  <c r="Q162" i="9"/>
  <c r="R162" i="9" s="1"/>
  <c r="Q161" i="9"/>
  <c r="R161" i="9" s="1"/>
  <c r="Q160" i="9"/>
  <c r="R160" i="9" s="1"/>
  <c r="Q159" i="9"/>
  <c r="R159" i="9" s="1"/>
  <c r="Q158" i="9"/>
  <c r="R158" i="9" s="1"/>
  <c r="Q157" i="9"/>
  <c r="R157" i="9" s="1"/>
  <c r="Q156" i="9"/>
  <c r="R156" i="9" s="1"/>
  <c r="Q155" i="9"/>
  <c r="R155" i="9" s="1"/>
  <c r="Q154" i="9"/>
  <c r="R154" i="9" s="1"/>
  <c r="Q153" i="9"/>
  <c r="R153" i="9" s="1"/>
  <c r="Q152" i="9"/>
  <c r="R152" i="9" s="1"/>
  <c r="Q151" i="9"/>
  <c r="R151" i="9" s="1"/>
  <c r="Q150" i="9"/>
  <c r="R150" i="9" s="1"/>
  <c r="Q149" i="9"/>
  <c r="R149" i="9" s="1"/>
  <c r="Q148" i="9"/>
  <c r="R148" i="9" s="1"/>
  <c r="Q147" i="9"/>
  <c r="R147" i="9" s="1"/>
  <c r="Q146" i="9"/>
  <c r="R146" i="9" s="1"/>
  <c r="Q145" i="9"/>
  <c r="R145" i="9" s="1"/>
  <c r="Q144" i="9"/>
  <c r="R144" i="9" s="1"/>
  <c r="Q143" i="9"/>
  <c r="R143" i="9" s="1"/>
  <c r="Q142" i="9"/>
  <c r="R142" i="9" s="1"/>
  <c r="Q141" i="9"/>
  <c r="R141" i="9" s="1"/>
  <c r="Q140" i="9"/>
  <c r="R140" i="9" s="1"/>
  <c r="Q139" i="9"/>
  <c r="R139" i="9" s="1"/>
  <c r="Q138" i="9"/>
  <c r="R138" i="9" s="1"/>
  <c r="Q137" i="9"/>
  <c r="R137" i="9" s="1"/>
  <c r="Q136" i="9"/>
  <c r="R136" i="9" s="1"/>
  <c r="Q135" i="9"/>
  <c r="R135" i="9" s="1"/>
  <c r="Q134" i="9"/>
  <c r="R134" i="9" s="1"/>
  <c r="Q133" i="9"/>
  <c r="R133" i="9" s="1"/>
  <c r="Q132" i="9"/>
  <c r="R132" i="9" s="1"/>
  <c r="Q131" i="9"/>
  <c r="R131" i="9" s="1"/>
  <c r="Q130" i="9"/>
  <c r="R130" i="9" s="1"/>
  <c r="Q129" i="9"/>
  <c r="R129" i="9" s="1"/>
  <c r="Q128" i="9"/>
  <c r="R128" i="9" s="1"/>
  <c r="Q127" i="9"/>
  <c r="R127" i="9" s="1"/>
  <c r="Q126" i="9"/>
  <c r="R126" i="9" s="1"/>
  <c r="Q125" i="9"/>
  <c r="R125" i="9" s="1"/>
  <c r="Q124" i="9"/>
  <c r="R124" i="9" s="1"/>
  <c r="Q123" i="9"/>
  <c r="R123" i="9" s="1"/>
  <c r="Q122" i="9"/>
  <c r="R122" i="9" s="1"/>
  <c r="Q121" i="9"/>
  <c r="R121" i="9" s="1"/>
  <c r="Q120" i="9"/>
  <c r="R120" i="9" s="1"/>
  <c r="Q119" i="9"/>
  <c r="R119" i="9" s="1"/>
  <c r="Q118" i="9"/>
  <c r="R118" i="9" s="1"/>
  <c r="Q117" i="9"/>
  <c r="R117" i="9" s="1"/>
  <c r="Q116" i="9"/>
  <c r="R116" i="9" s="1"/>
  <c r="Q115" i="9"/>
  <c r="R115" i="9" s="1"/>
  <c r="Q114" i="9"/>
  <c r="R114" i="9" s="1"/>
  <c r="Q113" i="9"/>
  <c r="R113" i="9" s="1"/>
  <c r="Q112" i="9"/>
  <c r="R112" i="9" s="1"/>
  <c r="Q111" i="9"/>
  <c r="R111" i="9" s="1"/>
  <c r="Q110" i="9"/>
  <c r="R110" i="9" s="1"/>
  <c r="Q109" i="9"/>
  <c r="R109" i="9" s="1"/>
  <c r="Q108" i="9"/>
  <c r="R108" i="9" s="1"/>
  <c r="Q107" i="9"/>
  <c r="R107" i="9" s="1"/>
  <c r="Q106" i="9"/>
  <c r="R106" i="9" s="1"/>
  <c r="Q105" i="9"/>
  <c r="R105" i="9" s="1"/>
  <c r="Q104" i="9"/>
  <c r="R104" i="9" s="1"/>
  <c r="Q103" i="9"/>
  <c r="R103" i="9" s="1"/>
  <c r="Q102" i="9"/>
  <c r="R102" i="9" s="1"/>
  <c r="Q101" i="9"/>
  <c r="R101" i="9" s="1"/>
  <c r="Q100" i="9"/>
  <c r="R100" i="9" s="1"/>
  <c r="Q99" i="9"/>
  <c r="R99" i="9" s="1"/>
  <c r="Q98" i="9"/>
  <c r="R98" i="9" s="1"/>
  <c r="Q97" i="9"/>
  <c r="R97" i="9" s="1"/>
  <c r="Q96" i="9"/>
  <c r="R96" i="9" s="1"/>
  <c r="Q95" i="9"/>
  <c r="R95" i="9" s="1"/>
  <c r="Q94" i="9"/>
  <c r="R94" i="9" s="1"/>
  <c r="Q93" i="9"/>
  <c r="R93" i="9" s="1"/>
  <c r="Q92" i="9"/>
  <c r="R92" i="9" s="1"/>
  <c r="Q91" i="9"/>
  <c r="R91" i="9" s="1"/>
  <c r="Q90" i="9"/>
  <c r="R90" i="9" s="1"/>
  <c r="Q89" i="9"/>
  <c r="R89" i="9" s="1"/>
  <c r="Q88" i="9"/>
  <c r="R88" i="9" s="1"/>
  <c r="Q87" i="9"/>
  <c r="R87" i="9" s="1"/>
  <c r="Q86" i="9"/>
  <c r="R86" i="9" s="1"/>
  <c r="Q85" i="9"/>
  <c r="R85" i="9" s="1"/>
  <c r="Q84" i="9"/>
  <c r="R84" i="9" s="1"/>
  <c r="Q83" i="9"/>
  <c r="R83" i="9" s="1"/>
  <c r="Q82" i="9"/>
  <c r="R82" i="9" s="1"/>
  <c r="Q81" i="9"/>
  <c r="R81" i="9" s="1"/>
  <c r="Q80" i="9"/>
  <c r="R80" i="9" s="1"/>
  <c r="Q79" i="9"/>
  <c r="R79" i="9" s="1"/>
  <c r="Q78" i="9"/>
  <c r="R78" i="9" s="1"/>
  <c r="Q77" i="9"/>
  <c r="R77" i="9" s="1"/>
  <c r="Q76" i="9"/>
  <c r="R76" i="9" s="1"/>
  <c r="Q75" i="9"/>
  <c r="R75" i="9" s="1"/>
  <c r="Q74" i="9"/>
  <c r="R74" i="9" s="1"/>
  <c r="Q73" i="9"/>
  <c r="R73" i="9" s="1"/>
  <c r="Q72" i="9"/>
  <c r="R72" i="9" s="1"/>
  <c r="Q71" i="9"/>
  <c r="R71" i="9" s="1"/>
  <c r="Q70" i="9"/>
  <c r="R70" i="9" s="1"/>
  <c r="Q69" i="9"/>
  <c r="R69" i="9" s="1"/>
  <c r="Q68" i="9"/>
  <c r="R68" i="9" s="1"/>
  <c r="Q67" i="9"/>
  <c r="R67" i="9" s="1"/>
  <c r="Q66" i="9"/>
  <c r="R66" i="9" s="1"/>
  <c r="Q65" i="9"/>
  <c r="R65" i="9" s="1"/>
  <c r="Q64" i="9"/>
  <c r="R64" i="9" s="1"/>
  <c r="Q63" i="9"/>
  <c r="R63" i="9" s="1"/>
  <c r="Q62" i="9"/>
  <c r="R62" i="9" s="1"/>
  <c r="Q61" i="9"/>
  <c r="R61" i="9" s="1"/>
  <c r="Q60" i="9"/>
  <c r="R60" i="9" s="1"/>
  <c r="Q59" i="9"/>
  <c r="R59" i="9" s="1"/>
  <c r="Q58" i="9"/>
  <c r="R58" i="9" s="1"/>
  <c r="Q57" i="9"/>
  <c r="R57" i="9" s="1"/>
  <c r="Q56" i="9"/>
  <c r="R56" i="9" s="1"/>
  <c r="Q55" i="9"/>
  <c r="R55" i="9" s="1"/>
  <c r="Q54" i="9"/>
  <c r="R54" i="9" s="1"/>
  <c r="Q53" i="9"/>
  <c r="R53" i="9" s="1"/>
  <c r="Q52" i="9"/>
  <c r="R52" i="9" s="1"/>
  <c r="Q51" i="9"/>
  <c r="R51" i="9" s="1"/>
  <c r="Q50" i="9"/>
  <c r="R50" i="9" s="1"/>
  <c r="Q49" i="9"/>
  <c r="R49" i="9" s="1"/>
  <c r="Q48" i="9"/>
  <c r="R48" i="9" s="1"/>
  <c r="Q47" i="9"/>
  <c r="R47" i="9" s="1"/>
  <c r="Q46" i="9"/>
  <c r="R46" i="9" s="1"/>
  <c r="Q45" i="9"/>
  <c r="R45" i="9" s="1"/>
  <c r="Q44" i="9"/>
  <c r="R44" i="9" s="1"/>
  <c r="Q43" i="9"/>
  <c r="R43" i="9" s="1"/>
  <c r="Q42" i="9"/>
  <c r="R42" i="9" s="1"/>
  <c r="Q41" i="9"/>
  <c r="R41" i="9" s="1"/>
  <c r="Q40" i="9"/>
  <c r="R40" i="9" s="1"/>
  <c r="Q39" i="9"/>
  <c r="R39" i="9" s="1"/>
  <c r="Q38" i="9"/>
  <c r="R38" i="9" s="1"/>
  <c r="Q37" i="9"/>
  <c r="R37" i="9" s="1"/>
  <c r="Q36" i="9"/>
  <c r="R36" i="9" s="1"/>
  <c r="Q35" i="9"/>
  <c r="R35" i="9" s="1"/>
  <c r="Q34" i="9"/>
  <c r="R34" i="9" s="1"/>
  <c r="Q33" i="9"/>
  <c r="R33" i="9" s="1"/>
  <c r="Q32" i="9"/>
  <c r="R32" i="9" s="1"/>
  <c r="Q31" i="9"/>
  <c r="R31" i="9" s="1"/>
  <c r="Q30" i="9"/>
  <c r="R30" i="9" s="1"/>
  <c r="Q29" i="9"/>
  <c r="R29" i="9" s="1"/>
  <c r="Q28" i="9"/>
  <c r="R28" i="9" s="1"/>
  <c r="Q27" i="9"/>
  <c r="R27" i="9" s="1"/>
  <c r="Q26" i="9"/>
  <c r="R26" i="9" s="1"/>
  <c r="Q25" i="9"/>
  <c r="R25" i="9" s="1"/>
  <c r="Q24" i="9"/>
  <c r="R24" i="9" s="1"/>
  <c r="Q23" i="9"/>
  <c r="R23" i="9" s="1"/>
  <c r="Q22" i="9"/>
  <c r="R22" i="9" s="1"/>
  <c r="Q21" i="9"/>
  <c r="R21" i="9" s="1"/>
  <c r="Q20" i="9"/>
  <c r="R20" i="9" s="1"/>
  <c r="Q19" i="9"/>
  <c r="R19" i="9" s="1"/>
  <c r="Q18" i="9"/>
  <c r="R18" i="9" s="1"/>
  <c r="Q17" i="9"/>
  <c r="R17" i="9" s="1"/>
  <c r="Q16" i="9"/>
  <c r="R16" i="9" s="1"/>
  <c r="Q15" i="9"/>
  <c r="R15" i="9" s="1"/>
  <c r="Q14" i="9"/>
  <c r="R14" i="9" s="1"/>
  <c r="Q13" i="9"/>
  <c r="R13" i="9" s="1"/>
  <c r="Q12" i="9"/>
  <c r="R12" i="9" s="1"/>
  <c r="Q11" i="9"/>
  <c r="R11" i="9" s="1"/>
  <c r="Q10" i="9"/>
  <c r="R10" i="9" s="1"/>
  <c r="Q9" i="9"/>
  <c r="R9" i="9" s="1"/>
  <c r="Q8" i="9"/>
  <c r="R8" i="9" s="1"/>
  <c r="Q7" i="9"/>
  <c r="R7" i="9" s="1"/>
  <c r="Q6" i="9"/>
  <c r="R6" i="9" s="1"/>
  <c r="Q5" i="9"/>
  <c r="R5" i="9" s="1"/>
  <c r="Q4" i="9"/>
  <c r="R4" i="9" s="1"/>
  <c r="X5" i="2"/>
  <c r="Y5" i="2" s="1"/>
  <c r="X6" i="2"/>
  <c r="Y6" i="2" s="1"/>
  <c r="X7" i="2"/>
  <c r="Y7" i="2" s="1"/>
  <c r="X8" i="2"/>
  <c r="Y8" i="2" s="1"/>
  <c r="X9" i="2"/>
  <c r="Y9" i="2" s="1"/>
  <c r="X10" i="2"/>
  <c r="Y10" i="2" s="1"/>
  <c r="X11" i="2"/>
  <c r="Y11" i="2" s="1"/>
  <c r="X12" i="2"/>
  <c r="Y12" i="2" s="1"/>
  <c r="X13" i="2"/>
  <c r="Y13" i="2" s="1"/>
  <c r="X14" i="2"/>
  <c r="Y14" i="2" s="1"/>
  <c r="X15" i="2"/>
  <c r="Y15" i="2" s="1"/>
  <c r="X16" i="2"/>
  <c r="Y16" i="2" s="1"/>
  <c r="X17" i="2"/>
  <c r="Y17" i="2" s="1"/>
  <c r="X18" i="2"/>
  <c r="Y18" i="2" s="1"/>
  <c r="X19" i="2"/>
  <c r="Y19" i="2" s="1"/>
  <c r="X20" i="2"/>
  <c r="Y20" i="2" s="1"/>
  <c r="X21" i="2"/>
  <c r="Y21" i="2" s="1"/>
  <c r="X22" i="2"/>
  <c r="Y22" i="2" s="1"/>
  <c r="X23" i="2"/>
  <c r="Y23" i="2" s="1"/>
  <c r="X24" i="2"/>
  <c r="Y24" i="2" s="1"/>
  <c r="X25" i="2"/>
  <c r="Y25" i="2" s="1"/>
  <c r="X26" i="2"/>
  <c r="Y26" i="2" s="1"/>
  <c r="X27" i="2"/>
  <c r="Y27" i="2" s="1"/>
  <c r="X28" i="2"/>
  <c r="Y28" i="2" s="1"/>
  <c r="X29" i="2"/>
  <c r="Y29" i="2" s="1"/>
  <c r="X30" i="2"/>
  <c r="Y30" i="2" s="1"/>
  <c r="X31" i="2"/>
  <c r="Y31" i="2" s="1"/>
  <c r="X32" i="2"/>
  <c r="Y32" i="2" s="1"/>
  <c r="X33" i="2"/>
  <c r="Y33" i="2" s="1"/>
  <c r="X34" i="2"/>
  <c r="Y34" i="2" s="1"/>
  <c r="X35" i="2"/>
  <c r="Y35" i="2" s="1"/>
  <c r="X36" i="2"/>
  <c r="Y36" i="2" s="1"/>
  <c r="X37" i="2"/>
  <c r="Y37" i="2" s="1"/>
  <c r="X38" i="2"/>
  <c r="Y38" i="2" s="1"/>
  <c r="X39" i="2"/>
  <c r="Y39" i="2" s="1"/>
  <c r="X40" i="2"/>
  <c r="Y40" i="2" s="1"/>
  <c r="X41" i="2"/>
  <c r="Y41" i="2" s="1"/>
  <c r="X42" i="2"/>
  <c r="Y42" i="2" s="1"/>
  <c r="X43" i="2"/>
  <c r="Y43" i="2" s="1"/>
  <c r="X44" i="2"/>
  <c r="Y44" i="2" s="1"/>
  <c r="X45" i="2"/>
  <c r="Y45" i="2" s="1"/>
  <c r="X46" i="2"/>
  <c r="Y46" i="2" s="1"/>
  <c r="X47" i="2"/>
  <c r="Y47" i="2" s="1"/>
  <c r="X48" i="2"/>
  <c r="Y48" i="2" s="1"/>
  <c r="X49" i="2"/>
  <c r="Y49" i="2" s="1"/>
  <c r="X50" i="2"/>
  <c r="Y50" i="2" s="1"/>
  <c r="X51" i="2"/>
  <c r="Y51" i="2" s="1"/>
  <c r="X52" i="2"/>
  <c r="Y52" i="2" s="1"/>
  <c r="X53" i="2"/>
  <c r="Y53" i="2" s="1"/>
  <c r="X54" i="2"/>
  <c r="Y54" i="2" s="1"/>
  <c r="X55" i="2"/>
  <c r="Y55" i="2" s="1"/>
  <c r="X56" i="2"/>
  <c r="Y56" i="2" s="1"/>
  <c r="X57" i="2"/>
  <c r="Y57" i="2" s="1"/>
  <c r="X58" i="2"/>
  <c r="Y58" i="2" s="1"/>
  <c r="X59" i="2"/>
  <c r="Y59" i="2" s="1"/>
  <c r="X60" i="2"/>
  <c r="Y60" i="2" s="1"/>
  <c r="X61" i="2"/>
  <c r="Y61" i="2" s="1"/>
  <c r="X62" i="2"/>
  <c r="Y62" i="2" s="1"/>
  <c r="X63" i="2"/>
  <c r="Y63" i="2" s="1"/>
  <c r="X64" i="2"/>
  <c r="Y64" i="2" s="1"/>
  <c r="X65" i="2"/>
  <c r="Y65" i="2" s="1"/>
  <c r="X66" i="2"/>
  <c r="Y66" i="2" s="1"/>
  <c r="X67" i="2"/>
  <c r="Y67" i="2" s="1"/>
  <c r="X68" i="2"/>
  <c r="Y68" i="2" s="1"/>
  <c r="X69" i="2"/>
  <c r="Y69" i="2" s="1"/>
  <c r="X70" i="2"/>
  <c r="Y70" i="2" s="1"/>
  <c r="X71" i="2"/>
  <c r="Y71" i="2" s="1"/>
  <c r="X72" i="2"/>
  <c r="Y72" i="2" s="1"/>
  <c r="X73" i="2"/>
  <c r="Y73" i="2" s="1"/>
  <c r="X74" i="2"/>
  <c r="Y74" i="2" s="1"/>
  <c r="X75" i="2"/>
  <c r="Y75" i="2" s="1"/>
  <c r="X76" i="2"/>
  <c r="Y76" i="2" s="1"/>
  <c r="X77" i="2"/>
  <c r="Y77" i="2" s="1"/>
  <c r="X78" i="2"/>
  <c r="Y78" i="2" s="1"/>
  <c r="X79" i="2"/>
  <c r="Y79" i="2" s="1"/>
  <c r="X80" i="2"/>
  <c r="Y80" i="2" s="1"/>
  <c r="X81" i="2"/>
  <c r="Y81" i="2" s="1"/>
  <c r="X82" i="2"/>
  <c r="Y82" i="2" s="1"/>
  <c r="X83" i="2"/>
  <c r="Y83" i="2" s="1"/>
  <c r="X84" i="2"/>
  <c r="Y84" i="2" s="1"/>
  <c r="X85" i="2"/>
  <c r="Y85" i="2" s="1"/>
  <c r="X86" i="2"/>
  <c r="Y86" i="2" s="1"/>
  <c r="X87" i="2"/>
  <c r="Y87" i="2" s="1"/>
  <c r="X88" i="2"/>
  <c r="Y88" i="2" s="1"/>
  <c r="X89" i="2"/>
  <c r="Y89" i="2" s="1"/>
  <c r="X90" i="2"/>
  <c r="Y90" i="2" s="1"/>
  <c r="X91" i="2"/>
  <c r="Y91" i="2" s="1"/>
  <c r="X92" i="2"/>
  <c r="Y92" i="2" s="1"/>
  <c r="X93" i="2"/>
  <c r="Y93" i="2" s="1"/>
  <c r="X94" i="2"/>
  <c r="Y94" i="2" s="1"/>
  <c r="X95" i="2"/>
  <c r="Y95" i="2" s="1"/>
  <c r="X96" i="2"/>
  <c r="Y96" i="2" s="1"/>
  <c r="X97" i="2"/>
  <c r="Y97" i="2" s="1"/>
  <c r="X98" i="2"/>
  <c r="Y98" i="2" s="1"/>
  <c r="X99" i="2"/>
  <c r="Y99" i="2" s="1"/>
  <c r="X100" i="2"/>
  <c r="Y100" i="2" s="1"/>
  <c r="X101" i="2"/>
  <c r="Y101" i="2" s="1"/>
  <c r="X102" i="2"/>
  <c r="Y102" i="2" s="1"/>
  <c r="X103" i="2"/>
  <c r="Y103" i="2" s="1"/>
  <c r="X104" i="2"/>
  <c r="Y104" i="2" s="1"/>
  <c r="X105" i="2"/>
  <c r="Y105" i="2" s="1"/>
  <c r="X106" i="2"/>
  <c r="Y106" i="2" s="1"/>
  <c r="X107" i="2"/>
  <c r="Y107" i="2" s="1"/>
  <c r="X108" i="2"/>
  <c r="Y108" i="2" s="1"/>
  <c r="X109" i="2"/>
  <c r="Y109" i="2" s="1"/>
  <c r="X110" i="2"/>
  <c r="Y110" i="2" s="1"/>
  <c r="X111" i="2"/>
  <c r="Y111" i="2" s="1"/>
  <c r="X112" i="2"/>
  <c r="Y112" i="2" s="1"/>
  <c r="X113" i="2"/>
  <c r="Y113" i="2" s="1"/>
  <c r="X114" i="2"/>
  <c r="Y114" i="2" s="1"/>
  <c r="X115" i="2"/>
  <c r="Y115" i="2" s="1"/>
  <c r="X116" i="2"/>
  <c r="Y116" i="2" s="1"/>
  <c r="X117" i="2"/>
  <c r="Y117" i="2" s="1"/>
  <c r="X118" i="2"/>
  <c r="Y118" i="2" s="1"/>
  <c r="X119" i="2"/>
  <c r="Y119" i="2" s="1"/>
  <c r="X120" i="2"/>
  <c r="Y120" i="2" s="1"/>
  <c r="X121" i="2"/>
  <c r="Y121" i="2" s="1"/>
  <c r="X122" i="2"/>
  <c r="Y122" i="2" s="1"/>
  <c r="X123" i="2"/>
  <c r="Y123" i="2" s="1"/>
  <c r="X124" i="2"/>
  <c r="Y124" i="2" s="1"/>
  <c r="X125" i="2"/>
  <c r="Y125" i="2" s="1"/>
  <c r="X126" i="2"/>
  <c r="Y126" i="2" s="1"/>
  <c r="X127" i="2"/>
  <c r="Y127" i="2" s="1"/>
  <c r="X128" i="2"/>
  <c r="Y128" i="2" s="1"/>
  <c r="X129" i="2"/>
  <c r="Y129" i="2" s="1"/>
  <c r="X130" i="2"/>
  <c r="Y130" i="2" s="1"/>
  <c r="X131" i="2"/>
  <c r="Y131" i="2" s="1"/>
  <c r="X132" i="2"/>
  <c r="Y132" i="2" s="1"/>
  <c r="X133" i="2"/>
  <c r="Y133" i="2" s="1"/>
  <c r="X134" i="2"/>
  <c r="Y134" i="2" s="1"/>
  <c r="X135" i="2"/>
  <c r="Y135" i="2" s="1"/>
  <c r="X136" i="2"/>
  <c r="Y136" i="2" s="1"/>
  <c r="X137" i="2"/>
  <c r="Y137" i="2" s="1"/>
  <c r="X138" i="2"/>
  <c r="Y138" i="2" s="1"/>
  <c r="X139" i="2"/>
  <c r="Y139" i="2" s="1"/>
  <c r="X140" i="2"/>
  <c r="Y140" i="2" s="1"/>
  <c r="X141" i="2"/>
  <c r="Y141" i="2" s="1"/>
  <c r="X142" i="2"/>
  <c r="Y142" i="2" s="1"/>
  <c r="X143" i="2"/>
  <c r="Y143" i="2" s="1"/>
  <c r="X144" i="2"/>
  <c r="Y144" i="2" s="1"/>
  <c r="X145" i="2"/>
  <c r="Y145" i="2" s="1"/>
  <c r="X146" i="2"/>
  <c r="Y146" i="2" s="1"/>
  <c r="X147" i="2"/>
  <c r="Y147" i="2" s="1"/>
  <c r="X148" i="2"/>
  <c r="Y148" i="2" s="1"/>
  <c r="X149" i="2"/>
  <c r="Y149" i="2" s="1"/>
  <c r="X150" i="2"/>
  <c r="Y150" i="2" s="1"/>
  <c r="X151" i="2"/>
  <c r="Y151" i="2" s="1"/>
  <c r="X152" i="2"/>
  <c r="Y152" i="2" s="1"/>
  <c r="X153" i="2"/>
  <c r="Y153" i="2" s="1"/>
  <c r="X154" i="2"/>
  <c r="Y154" i="2" s="1"/>
  <c r="X155" i="2"/>
  <c r="Y155" i="2" s="1"/>
  <c r="X156" i="2"/>
  <c r="Y156" i="2" s="1"/>
  <c r="X157" i="2"/>
  <c r="Y157" i="2" s="1"/>
  <c r="X158" i="2"/>
  <c r="Y158" i="2" s="1"/>
  <c r="X159" i="2"/>
  <c r="Y159" i="2" s="1"/>
  <c r="X160" i="2"/>
  <c r="Y160" i="2" s="1"/>
  <c r="X161" i="2"/>
  <c r="Y161" i="2" s="1"/>
  <c r="X162" i="2"/>
  <c r="Y162" i="2" s="1"/>
  <c r="X163" i="2"/>
  <c r="Y163" i="2" s="1"/>
  <c r="X164" i="2"/>
  <c r="Y164" i="2" s="1"/>
  <c r="X165" i="2"/>
  <c r="Y165" i="2" s="1"/>
  <c r="X166" i="2"/>
  <c r="Y166" i="2" s="1"/>
  <c r="X167" i="2"/>
  <c r="Y167" i="2" s="1"/>
  <c r="X168" i="2"/>
  <c r="Y168" i="2" s="1"/>
  <c r="X169" i="2"/>
  <c r="Y169" i="2" s="1"/>
  <c r="X170" i="2"/>
  <c r="Y170" i="2" s="1"/>
  <c r="X171" i="2"/>
  <c r="Y171" i="2" s="1"/>
  <c r="X172" i="2"/>
  <c r="Y172" i="2" s="1"/>
  <c r="X173" i="2"/>
  <c r="Y173" i="2" s="1"/>
  <c r="X174" i="2"/>
  <c r="Y174" i="2" s="1"/>
  <c r="X175" i="2"/>
  <c r="Y175" i="2" s="1"/>
  <c r="X176" i="2"/>
  <c r="Y176" i="2" s="1"/>
  <c r="X177" i="2"/>
  <c r="Y177" i="2" s="1"/>
  <c r="X178" i="2"/>
  <c r="Y178" i="2" s="1"/>
  <c r="X179" i="2"/>
  <c r="Y179" i="2" s="1"/>
  <c r="X180" i="2"/>
  <c r="Y180" i="2" s="1"/>
  <c r="X181" i="2"/>
  <c r="Y181" i="2" s="1"/>
  <c r="X182" i="2"/>
  <c r="Y182" i="2" s="1"/>
  <c r="X183" i="2"/>
  <c r="Y183" i="2" s="1"/>
  <c r="X184" i="2"/>
  <c r="Y184" i="2" s="1"/>
  <c r="X185" i="2"/>
  <c r="Y185" i="2" s="1"/>
  <c r="X186" i="2"/>
  <c r="Y186" i="2" s="1"/>
  <c r="X187" i="2"/>
  <c r="Y187" i="2" s="1"/>
  <c r="X188" i="2"/>
  <c r="Y188" i="2" s="1"/>
  <c r="X189" i="2"/>
  <c r="Y189" i="2" s="1"/>
  <c r="X190" i="2"/>
  <c r="Y190" i="2" s="1"/>
  <c r="X191" i="2"/>
  <c r="Y191" i="2" s="1"/>
  <c r="X192" i="2"/>
  <c r="Y192" i="2" s="1"/>
  <c r="X193" i="2"/>
  <c r="Y193" i="2" s="1"/>
  <c r="X194" i="2"/>
  <c r="Y194" i="2" s="1"/>
  <c r="X195" i="2"/>
  <c r="Y195" i="2" s="1"/>
  <c r="X196" i="2"/>
  <c r="Y196" i="2" s="1"/>
  <c r="X197" i="2"/>
  <c r="Y197" i="2" s="1"/>
  <c r="X198" i="2"/>
  <c r="Y198" i="2" s="1"/>
  <c r="X199" i="2"/>
  <c r="Y199" i="2" s="1"/>
  <c r="X200" i="2"/>
  <c r="Y200" i="2" s="1"/>
  <c r="X201" i="2"/>
  <c r="Y201" i="2" s="1"/>
  <c r="X202" i="2"/>
  <c r="Y202" i="2" s="1"/>
  <c r="X203" i="2"/>
  <c r="Y203" i="2" s="1"/>
  <c r="X204" i="2"/>
  <c r="Y204" i="2" s="1"/>
  <c r="X205" i="2"/>
  <c r="Y205" i="2" s="1"/>
  <c r="X206" i="2"/>
  <c r="Y206" i="2" s="1"/>
  <c r="X207" i="2"/>
  <c r="Y207" i="2" s="1"/>
  <c r="X208" i="2"/>
  <c r="Y208" i="2" s="1"/>
  <c r="X209" i="2"/>
  <c r="Y209" i="2" s="1"/>
  <c r="X210" i="2"/>
  <c r="Y210" i="2" s="1"/>
  <c r="X211" i="2"/>
  <c r="Y211" i="2" s="1"/>
  <c r="X212" i="2"/>
  <c r="Y212" i="2" s="1"/>
  <c r="X213" i="2"/>
  <c r="Y213" i="2" s="1"/>
  <c r="X214" i="2"/>
  <c r="Y214" i="2" s="1"/>
  <c r="X215" i="2"/>
  <c r="Y215" i="2" s="1"/>
  <c r="X216" i="2"/>
  <c r="Y216" i="2" s="1"/>
  <c r="X217" i="2"/>
  <c r="Y217" i="2" s="1"/>
  <c r="X218" i="2"/>
  <c r="Y218" i="2" s="1"/>
  <c r="X219" i="2"/>
  <c r="Y219" i="2" s="1"/>
  <c r="X220" i="2"/>
  <c r="Y220" i="2" s="1"/>
  <c r="X221" i="2"/>
  <c r="Y221" i="2" s="1"/>
  <c r="X222" i="2"/>
  <c r="Y222" i="2" s="1"/>
  <c r="X223" i="2"/>
  <c r="Y223" i="2" s="1"/>
  <c r="X224" i="2"/>
  <c r="Y224" i="2" s="1"/>
  <c r="X225" i="2"/>
  <c r="Y225" i="2" s="1"/>
  <c r="X226" i="2"/>
  <c r="Y226" i="2" s="1"/>
  <c r="X227" i="2"/>
  <c r="Y227" i="2" s="1"/>
  <c r="X228" i="2"/>
  <c r="Y228" i="2" s="1"/>
  <c r="X229" i="2"/>
  <c r="Y229" i="2" s="1"/>
  <c r="X230" i="2"/>
  <c r="Y230" i="2" s="1"/>
  <c r="X231" i="2"/>
  <c r="Y231" i="2" s="1"/>
  <c r="X232" i="2"/>
  <c r="Y232" i="2" s="1"/>
  <c r="X233" i="2"/>
  <c r="Y233" i="2" s="1"/>
  <c r="X234" i="2"/>
  <c r="Y234" i="2" s="1"/>
  <c r="X235" i="2"/>
  <c r="Y235" i="2" s="1"/>
  <c r="X236" i="2"/>
  <c r="Y236" i="2" s="1"/>
  <c r="X237" i="2"/>
  <c r="Y237" i="2" s="1"/>
  <c r="X238" i="2"/>
  <c r="Y238" i="2" s="1"/>
  <c r="X239" i="2"/>
  <c r="Y239" i="2" s="1"/>
  <c r="X240" i="2"/>
  <c r="Y240" i="2" s="1"/>
  <c r="X241" i="2"/>
  <c r="Y241" i="2" s="1"/>
  <c r="X242" i="2"/>
  <c r="Y242" i="2" s="1"/>
  <c r="X243" i="2"/>
  <c r="Y243" i="2" s="1"/>
  <c r="X244" i="2"/>
  <c r="Y244" i="2" s="1"/>
  <c r="X245" i="2"/>
  <c r="Y245" i="2" s="1"/>
  <c r="X246" i="2"/>
  <c r="Y246" i="2" s="1"/>
  <c r="X247" i="2"/>
  <c r="Y247" i="2" s="1"/>
  <c r="X248" i="2"/>
  <c r="Y248" i="2" s="1"/>
  <c r="X249" i="2"/>
  <c r="Y249" i="2" s="1"/>
  <c r="X250" i="2"/>
  <c r="Y250" i="2" s="1"/>
  <c r="X251" i="2"/>
  <c r="Y251" i="2" s="1"/>
  <c r="X252" i="2"/>
  <c r="Y252" i="2" s="1"/>
  <c r="X253" i="2"/>
  <c r="Y253" i="2" s="1"/>
  <c r="X254" i="2"/>
  <c r="Y254" i="2" s="1"/>
  <c r="X255" i="2"/>
  <c r="Y255" i="2" s="1"/>
  <c r="X256" i="2"/>
  <c r="Y256" i="2" s="1"/>
  <c r="X257" i="2"/>
  <c r="Y257" i="2" s="1"/>
  <c r="X258" i="2"/>
  <c r="Y258" i="2" s="1"/>
  <c r="X259" i="2"/>
  <c r="Y259" i="2" s="1"/>
  <c r="X260" i="2"/>
  <c r="Y260" i="2" s="1"/>
  <c r="X261" i="2"/>
  <c r="Y261" i="2" s="1"/>
  <c r="X262" i="2"/>
  <c r="Y262" i="2" s="1"/>
  <c r="X263" i="2"/>
  <c r="Y263" i="2" s="1"/>
  <c r="X264" i="2"/>
  <c r="Y264" i="2" s="1"/>
  <c r="X265" i="2"/>
  <c r="Y265" i="2" s="1"/>
  <c r="X266" i="2"/>
  <c r="Y266" i="2" s="1"/>
  <c r="X267" i="2"/>
  <c r="Y267" i="2" s="1"/>
  <c r="X268" i="2"/>
  <c r="Y268" i="2" s="1"/>
  <c r="X269" i="2"/>
  <c r="Y269" i="2" s="1"/>
  <c r="X270" i="2"/>
  <c r="Y270" i="2" s="1"/>
  <c r="X271" i="2"/>
  <c r="Y271" i="2" s="1"/>
  <c r="X272" i="2"/>
  <c r="Y272" i="2" s="1"/>
  <c r="X273" i="2"/>
  <c r="Y273" i="2" s="1"/>
  <c r="X274" i="2"/>
  <c r="Y274" i="2" s="1"/>
  <c r="X275" i="2"/>
  <c r="Y275" i="2" s="1"/>
  <c r="X276" i="2"/>
  <c r="Y276" i="2" s="1"/>
  <c r="X277" i="2"/>
  <c r="Y277" i="2" s="1"/>
  <c r="X278" i="2"/>
  <c r="Y278" i="2" s="1"/>
  <c r="X279" i="2"/>
  <c r="Y279" i="2" s="1"/>
  <c r="X280" i="2"/>
  <c r="Y280" i="2" s="1"/>
  <c r="X281" i="2"/>
  <c r="Y281" i="2" s="1"/>
  <c r="X282" i="2"/>
  <c r="Y282" i="2" s="1"/>
  <c r="X283" i="2"/>
  <c r="Y283" i="2" s="1"/>
  <c r="X284" i="2"/>
  <c r="Y284" i="2" s="1"/>
  <c r="X285" i="2"/>
  <c r="Y285" i="2" s="1"/>
  <c r="X286" i="2"/>
  <c r="Y286" i="2" s="1"/>
  <c r="X287" i="2"/>
  <c r="Y287" i="2" s="1"/>
  <c r="X288" i="2"/>
  <c r="Y288" i="2" s="1"/>
  <c r="X289" i="2"/>
  <c r="Y289" i="2" s="1"/>
  <c r="X290" i="2"/>
  <c r="Y290" i="2" s="1"/>
  <c r="X291" i="2"/>
  <c r="Y291" i="2" s="1"/>
  <c r="X292" i="2"/>
  <c r="Y292" i="2" s="1"/>
  <c r="X293" i="2"/>
  <c r="Y293" i="2" s="1"/>
  <c r="X294" i="2"/>
  <c r="Y294" i="2" s="1"/>
  <c r="X295" i="2"/>
  <c r="Y295" i="2" s="1"/>
  <c r="X296" i="2"/>
  <c r="Y296" i="2" s="1"/>
  <c r="X297" i="2"/>
  <c r="Y297" i="2" s="1"/>
  <c r="X298" i="2"/>
  <c r="Y298" i="2" s="1"/>
  <c r="X299" i="2"/>
  <c r="Y299" i="2" s="1"/>
  <c r="X300" i="2"/>
  <c r="Y300" i="2" s="1"/>
  <c r="X301" i="2"/>
  <c r="Y301" i="2" s="1"/>
  <c r="X302" i="2"/>
  <c r="Y302" i="2" s="1"/>
  <c r="X303" i="2"/>
  <c r="Y303" i="2" s="1"/>
  <c r="X304" i="2"/>
  <c r="Y304" i="2" s="1"/>
  <c r="X305" i="2"/>
  <c r="Y305" i="2" s="1"/>
  <c r="X306" i="2"/>
  <c r="Y306" i="2" s="1"/>
  <c r="X307" i="2"/>
  <c r="Y307" i="2" s="1"/>
  <c r="X308" i="2"/>
  <c r="Y308" i="2" s="1"/>
  <c r="X309" i="2"/>
  <c r="Y309" i="2" s="1"/>
  <c r="X310" i="2"/>
  <c r="Y310" i="2" s="1"/>
  <c r="X311" i="2"/>
  <c r="Y311" i="2" s="1"/>
  <c r="X312" i="2"/>
  <c r="Y312" i="2" s="1"/>
  <c r="X313" i="2"/>
  <c r="Y313" i="2" s="1"/>
  <c r="X314" i="2"/>
  <c r="Y314" i="2" s="1"/>
  <c r="X315" i="2"/>
  <c r="Y315" i="2" s="1"/>
  <c r="X316" i="2"/>
  <c r="Y316" i="2" s="1"/>
  <c r="X317" i="2"/>
  <c r="Y317" i="2" s="1"/>
  <c r="X318" i="2"/>
  <c r="Y318" i="2" s="1"/>
  <c r="X319" i="2"/>
  <c r="Y319" i="2" s="1"/>
  <c r="X320" i="2"/>
  <c r="Y320" i="2" s="1"/>
  <c r="X321" i="2"/>
  <c r="Y321" i="2" s="1"/>
  <c r="X322" i="2"/>
  <c r="Y322" i="2" s="1"/>
  <c r="X323" i="2"/>
  <c r="Y323" i="2" s="1"/>
  <c r="X324" i="2"/>
  <c r="Y324" i="2" s="1"/>
  <c r="X325" i="2"/>
  <c r="Y325" i="2" s="1"/>
  <c r="X326" i="2"/>
  <c r="Y326" i="2" s="1"/>
  <c r="X327" i="2"/>
  <c r="Y327" i="2" s="1"/>
  <c r="X328" i="2"/>
  <c r="Y328" i="2" s="1"/>
  <c r="X329" i="2"/>
  <c r="Y329" i="2" s="1"/>
  <c r="X330" i="2"/>
  <c r="Y330" i="2" s="1"/>
  <c r="X331" i="2"/>
  <c r="Y331" i="2" s="1"/>
  <c r="X332" i="2"/>
  <c r="Y332" i="2" s="1"/>
  <c r="X333" i="2"/>
  <c r="Y333" i="2" s="1"/>
  <c r="X334" i="2"/>
  <c r="Y334" i="2" s="1"/>
  <c r="X335" i="2"/>
  <c r="Y335" i="2" s="1"/>
  <c r="X336" i="2"/>
  <c r="Y336" i="2" s="1"/>
  <c r="X337" i="2"/>
  <c r="Y337" i="2" s="1"/>
  <c r="X338" i="2"/>
  <c r="Y338" i="2" s="1"/>
  <c r="X339" i="2"/>
  <c r="Y339" i="2" s="1"/>
  <c r="X340" i="2"/>
  <c r="Y340" i="2" s="1"/>
  <c r="X341" i="2"/>
  <c r="Y341" i="2" s="1"/>
  <c r="X342" i="2"/>
  <c r="Y342" i="2" s="1"/>
  <c r="X343" i="2"/>
  <c r="Y343" i="2" s="1"/>
  <c r="X344" i="2"/>
  <c r="Y344" i="2" s="1"/>
  <c r="X345" i="2"/>
  <c r="Y345" i="2" s="1"/>
  <c r="X346" i="2"/>
  <c r="Y346" i="2" s="1"/>
  <c r="X347" i="2"/>
  <c r="Y347" i="2" s="1"/>
  <c r="X348" i="2"/>
  <c r="Y348" i="2" s="1"/>
  <c r="X349" i="2"/>
  <c r="Y349" i="2" s="1"/>
  <c r="X350" i="2"/>
  <c r="Y350" i="2" s="1"/>
  <c r="X351" i="2"/>
  <c r="Y351" i="2" s="1"/>
  <c r="X352" i="2"/>
  <c r="Y352" i="2" s="1"/>
  <c r="X353" i="2"/>
  <c r="Y353" i="2" s="1"/>
  <c r="X354" i="2"/>
  <c r="X355" i="2"/>
  <c r="X356" i="2"/>
  <c r="Y356" i="2" s="1"/>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Y384" i="2" s="1"/>
  <c r="X385" i="2"/>
  <c r="Y385" i="2" s="1"/>
  <c r="X386" i="2"/>
  <c r="X387" i="2"/>
  <c r="X388" i="2"/>
  <c r="X389" i="2"/>
  <c r="X390" i="2"/>
  <c r="X391" i="2"/>
  <c r="Y391" i="2" s="1"/>
  <c r="X392" i="2"/>
  <c r="X393" i="2"/>
  <c r="X394" i="2"/>
  <c r="X395" i="2"/>
  <c r="X396" i="2"/>
  <c r="X397" i="2"/>
  <c r="X398" i="2"/>
  <c r="X399" i="2"/>
  <c r="X400" i="2"/>
  <c r="X401" i="2"/>
  <c r="X402" i="2"/>
  <c r="X403" i="2"/>
  <c r="X404" i="2"/>
  <c r="X405" i="2"/>
  <c r="X406" i="2"/>
  <c r="X407" i="2"/>
  <c r="X408" i="2"/>
  <c r="X409" i="2"/>
  <c r="X410" i="2"/>
  <c r="X411" i="2"/>
  <c r="X412" i="2"/>
  <c r="X413" i="2"/>
  <c r="X414" i="2"/>
  <c r="X415" i="2"/>
  <c r="X416" i="2"/>
  <c r="Y416" i="2" s="1"/>
  <c r="X417" i="2"/>
  <c r="Y417" i="2" s="1"/>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Y448" i="2" s="1"/>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Y480" i="2" s="1"/>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Y511" i="2" s="1"/>
  <c r="X512" i="2"/>
  <c r="Y512" i="2" s="1"/>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Y540" i="2" s="1"/>
  <c r="X541" i="2"/>
  <c r="X542" i="2"/>
  <c r="X543" i="2"/>
  <c r="Y543" i="2" s="1"/>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Y571" i="2" s="1"/>
  <c r="X572" i="2"/>
  <c r="Y572" i="2" s="1"/>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Y600" i="2" s="1"/>
  <c r="X601" i="2"/>
  <c r="X602" i="2"/>
  <c r="X603" i="2"/>
  <c r="Y603" i="2" s="1"/>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Y632" i="2" s="1"/>
  <c r="X633" i="2"/>
  <c r="X634" i="2"/>
  <c r="X635" i="2"/>
  <c r="Y635" i="2" s="1"/>
  <c r="X636" i="2"/>
  <c r="Y636" i="2" s="1"/>
  <c r="X637" i="2"/>
  <c r="Y637" i="2" s="1"/>
  <c r="X638" i="2"/>
  <c r="Y638" i="2" s="1"/>
  <c r="X639" i="2"/>
  <c r="Y639" i="2" s="1"/>
  <c r="X640" i="2"/>
  <c r="Y640" i="2" s="1"/>
  <c r="X641" i="2"/>
  <c r="Y641" i="2" s="1"/>
  <c r="X642" i="2"/>
  <c r="Y642" i="2" s="1"/>
  <c r="X643" i="2"/>
  <c r="Y643" i="2" s="1"/>
  <c r="X644" i="2"/>
  <c r="Y644" i="2" s="1"/>
  <c r="X645" i="2"/>
  <c r="Y645" i="2" s="1"/>
  <c r="X646" i="2"/>
  <c r="Y646" i="2" s="1"/>
  <c r="X647" i="2"/>
  <c r="X648" i="2"/>
  <c r="X649" i="2"/>
  <c r="X650" i="2"/>
  <c r="X651" i="2"/>
  <c r="X652" i="2"/>
  <c r="X653" i="2"/>
  <c r="X654" i="2"/>
  <c r="X655" i="2"/>
  <c r="X656" i="2"/>
  <c r="X657" i="2"/>
  <c r="X658" i="2"/>
  <c r="X659" i="2"/>
  <c r="X660" i="2"/>
  <c r="X661" i="2"/>
  <c r="X662" i="2"/>
  <c r="X663" i="2"/>
  <c r="X664" i="2"/>
  <c r="X665" i="2"/>
  <c r="X666" i="2"/>
  <c r="X667" i="2"/>
  <c r="Y667" i="2" s="1"/>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Y694" i="2" s="1"/>
  <c r="X695" i="2"/>
  <c r="Y695" i="2" s="1"/>
  <c r="X696" i="2"/>
  <c r="X697" i="2"/>
  <c r="X698" i="2"/>
  <c r="X699" i="2"/>
  <c r="X700" i="2"/>
  <c r="X701" i="2"/>
  <c r="X702" i="2"/>
  <c r="X703" i="2"/>
  <c r="Y703" i="2" s="1"/>
  <c r="X704" i="2"/>
  <c r="Y704" i="2" s="1"/>
  <c r="X705" i="2"/>
  <c r="Y705" i="2" s="1"/>
  <c r="X706" i="2"/>
  <c r="Y706" i="2" s="1"/>
  <c r="X707" i="2"/>
  <c r="Y707" i="2" s="1"/>
  <c r="X708" i="2"/>
  <c r="Y708" i="2" s="1"/>
  <c r="X709" i="2"/>
  <c r="Y709" i="2" s="1"/>
  <c r="X710" i="2"/>
  <c r="Y710" i="2" s="1"/>
  <c r="X711" i="2"/>
  <c r="Y711" i="2" s="1"/>
  <c r="X712" i="2"/>
  <c r="Y712" i="2" s="1"/>
  <c r="X713" i="2"/>
  <c r="Y713" i="2" s="1"/>
  <c r="X714" i="2"/>
  <c r="Y714" i="2" s="1"/>
  <c r="X715" i="2"/>
  <c r="Y715" i="2" s="1"/>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Y743" i="2" s="1"/>
  <c r="X744" i="2"/>
  <c r="Y744" i="2" s="1"/>
  <c r="X745" i="2"/>
  <c r="Y745" i="2" s="1"/>
  <c r="X746" i="2"/>
  <c r="Y746" i="2" s="1"/>
  <c r="X747" i="2"/>
  <c r="Y747" i="2" s="1"/>
  <c r="X748" i="2"/>
  <c r="Y748" i="2" s="1"/>
  <c r="X749" i="2"/>
  <c r="Y749" i="2" s="1"/>
  <c r="X750" i="2"/>
  <c r="Y750" i="2" s="1"/>
  <c r="X751" i="2"/>
  <c r="Y751" i="2" s="1"/>
  <c r="X752" i="2"/>
  <c r="Y752" i="2" s="1"/>
  <c r="X753" i="2"/>
  <c r="Y753" i="2" s="1"/>
  <c r="X754" i="2"/>
  <c r="Y754" i="2" s="1"/>
  <c r="X755" i="2"/>
  <c r="Y755" i="2" s="1"/>
  <c r="X756" i="2"/>
  <c r="Y756" i="2" s="1"/>
  <c r="X757" i="2"/>
  <c r="Y757" i="2" s="1"/>
  <c r="X758" i="2"/>
  <c r="Y758" i="2" s="1"/>
  <c r="X759" i="2"/>
  <c r="Y759" i="2" s="1"/>
  <c r="X760" i="2"/>
  <c r="Y760" i="2" s="1"/>
  <c r="X761" i="2"/>
  <c r="Y761" i="2" s="1"/>
  <c r="X762" i="2"/>
  <c r="Y762" i="2" s="1"/>
  <c r="X763" i="2"/>
  <c r="Y763" i="2" s="1"/>
  <c r="X764" i="2"/>
  <c r="Y764" i="2" s="1"/>
  <c r="X765" i="2"/>
  <c r="Y765" i="2" s="1"/>
  <c r="X766" i="2"/>
  <c r="Y766" i="2" s="1"/>
  <c r="X767" i="2"/>
  <c r="Y767" i="2" s="1"/>
  <c r="X768" i="2"/>
  <c r="Y768" i="2" s="1"/>
  <c r="X769" i="2"/>
  <c r="Y769" i="2" s="1"/>
  <c r="X770" i="2"/>
  <c r="Y770" i="2" s="1"/>
  <c r="X771" i="2"/>
  <c r="Y771" i="2" s="1"/>
  <c r="X772" i="2"/>
  <c r="Y772" i="2" s="1"/>
  <c r="X773" i="2"/>
  <c r="Y773" i="2" s="1"/>
  <c r="X774" i="2"/>
  <c r="Y774" i="2" s="1"/>
  <c r="X775" i="2"/>
  <c r="Y775" i="2" s="1"/>
  <c r="X776" i="2"/>
  <c r="Y776" i="2" s="1"/>
  <c r="X777" i="2"/>
  <c r="Y777" i="2" s="1"/>
  <c r="X778" i="2"/>
  <c r="Y778" i="2" s="1"/>
  <c r="X779" i="2"/>
  <c r="Y779" i="2" s="1"/>
  <c r="X780" i="2"/>
  <c r="Y780" i="2" s="1"/>
  <c r="X781" i="2"/>
  <c r="Y781" i="2" s="1"/>
  <c r="X782" i="2"/>
  <c r="Y782" i="2" s="1"/>
  <c r="X783" i="2"/>
  <c r="Y783" i="2" s="1"/>
  <c r="X784" i="2"/>
  <c r="Y784" i="2" s="1"/>
  <c r="X785" i="2"/>
  <c r="Y785" i="2" s="1"/>
  <c r="X786" i="2"/>
  <c r="Y786" i="2" s="1"/>
  <c r="X787" i="2"/>
  <c r="Y787" i="2" s="1"/>
  <c r="X788" i="2"/>
  <c r="Y788" i="2" s="1"/>
  <c r="X789" i="2"/>
  <c r="Y789" i="2" s="1"/>
  <c r="X790" i="2"/>
  <c r="Y790" i="2" s="1"/>
  <c r="X791" i="2"/>
  <c r="Y791" i="2" s="1"/>
  <c r="X792" i="2"/>
  <c r="Y792" i="2" s="1"/>
  <c r="X793" i="2"/>
  <c r="Y793" i="2" s="1"/>
  <c r="X794" i="2"/>
  <c r="Y794" i="2" s="1"/>
  <c r="X795" i="2"/>
  <c r="Y795" i="2" s="1"/>
  <c r="X796" i="2"/>
  <c r="Y796" i="2" s="1"/>
  <c r="X797" i="2"/>
  <c r="Y797" i="2" s="1"/>
  <c r="X798" i="2"/>
  <c r="Y798" i="2" s="1"/>
  <c r="X799" i="2"/>
  <c r="Y799" i="2" s="1"/>
  <c r="X800" i="2"/>
  <c r="Y800" i="2" s="1"/>
  <c r="X801" i="2"/>
  <c r="Y801" i="2" s="1"/>
  <c r="X802" i="2"/>
  <c r="Y802" i="2" s="1"/>
  <c r="X803" i="2"/>
  <c r="Y803" i="2" s="1"/>
  <c r="X804" i="2"/>
  <c r="Y804" i="2" s="1"/>
  <c r="X805" i="2"/>
  <c r="Y805" i="2" s="1"/>
  <c r="X806" i="2"/>
  <c r="Y806" i="2" s="1"/>
  <c r="X807" i="2"/>
  <c r="Y807" i="2" s="1"/>
  <c r="X808" i="2"/>
  <c r="Y808" i="2" s="1"/>
  <c r="X809" i="2"/>
  <c r="Y809" i="2" s="1"/>
  <c r="X810" i="2"/>
  <c r="Y810" i="2" s="1"/>
  <c r="X811" i="2"/>
  <c r="Y811" i="2" s="1"/>
  <c r="X812" i="2"/>
  <c r="Y812" i="2" s="1"/>
  <c r="X813" i="2"/>
  <c r="Y813" i="2" s="1"/>
  <c r="X814" i="2"/>
  <c r="Y814" i="2" s="1"/>
  <c r="X815" i="2"/>
  <c r="Y815" i="2" s="1"/>
  <c r="X816" i="2"/>
  <c r="Y816" i="2" s="1"/>
  <c r="X817" i="2"/>
  <c r="Y817" i="2" s="1"/>
  <c r="X818" i="2"/>
  <c r="Y818" i="2" s="1"/>
  <c r="X819" i="2"/>
  <c r="Y819" i="2" s="1"/>
  <c r="X820" i="2"/>
  <c r="Y820" i="2" s="1"/>
  <c r="X821" i="2"/>
  <c r="Y821" i="2" s="1"/>
  <c r="X822" i="2"/>
  <c r="Y822" i="2" s="1"/>
  <c r="X823" i="2"/>
  <c r="Y823" i="2" s="1"/>
  <c r="X824" i="2"/>
  <c r="Y824" i="2" s="1"/>
  <c r="X825" i="2"/>
  <c r="Y825" i="2" s="1"/>
  <c r="X826" i="2"/>
  <c r="Y826" i="2" s="1"/>
  <c r="X827" i="2"/>
  <c r="Y827" i="2" s="1"/>
  <c r="X828" i="2"/>
  <c r="Y828" i="2" s="1"/>
  <c r="X829" i="2"/>
  <c r="Y829" i="2" s="1"/>
  <c r="X830" i="2"/>
  <c r="Y830" i="2" s="1"/>
  <c r="X831" i="2"/>
  <c r="Y831" i="2" s="1"/>
  <c r="X832" i="2"/>
  <c r="Y832" i="2" s="1"/>
  <c r="X833" i="2"/>
  <c r="Y833" i="2" s="1"/>
  <c r="X834" i="2"/>
  <c r="Y834" i="2" s="1"/>
  <c r="X835" i="2"/>
  <c r="Y835" i="2" s="1"/>
  <c r="X836" i="2"/>
  <c r="Y836" i="2" s="1"/>
  <c r="X837" i="2"/>
  <c r="Y837" i="2" s="1"/>
  <c r="X838" i="2"/>
  <c r="Y838" i="2" s="1"/>
  <c r="X839" i="2"/>
  <c r="Y839" i="2" s="1"/>
  <c r="X840" i="2"/>
  <c r="Y840" i="2" s="1"/>
  <c r="X841" i="2"/>
  <c r="Y841" i="2" s="1"/>
  <c r="X842" i="2"/>
  <c r="Y842" i="2" s="1"/>
  <c r="X843" i="2"/>
  <c r="Y843" i="2" s="1"/>
  <c r="X844" i="2"/>
  <c r="Y844" i="2" s="1"/>
  <c r="X845" i="2"/>
  <c r="Y845" i="2" s="1"/>
  <c r="X846" i="2"/>
  <c r="Y846" i="2" s="1"/>
  <c r="X847" i="2"/>
  <c r="Y847" i="2" s="1"/>
  <c r="X848" i="2"/>
  <c r="Y848" i="2" s="1"/>
  <c r="X849" i="2"/>
  <c r="Y849" i="2" s="1"/>
  <c r="X850" i="2"/>
  <c r="Y850" i="2" s="1"/>
  <c r="X851" i="2"/>
  <c r="Y851" i="2" s="1"/>
  <c r="X852" i="2"/>
  <c r="Y852" i="2" s="1"/>
  <c r="X853" i="2"/>
  <c r="Y853" i="2" s="1"/>
  <c r="X854" i="2"/>
  <c r="Y854" i="2" s="1"/>
  <c r="X855" i="2"/>
  <c r="Y855" i="2" s="1"/>
  <c r="X856" i="2"/>
  <c r="Y856" i="2" s="1"/>
  <c r="X857" i="2"/>
  <c r="Y857" i="2" s="1"/>
  <c r="X858" i="2"/>
  <c r="Y858" i="2" s="1"/>
  <c r="X859" i="2"/>
  <c r="Y859" i="2" s="1"/>
  <c r="X860" i="2"/>
  <c r="Y860" i="2" s="1"/>
  <c r="X861" i="2"/>
  <c r="Y861" i="2" s="1"/>
  <c r="X862" i="2"/>
  <c r="Y862" i="2" s="1"/>
  <c r="X863" i="2"/>
  <c r="Y863" i="2" s="1"/>
  <c r="X864" i="2"/>
  <c r="Y864" i="2" s="1"/>
  <c r="X865" i="2"/>
  <c r="Y865" i="2" s="1"/>
  <c r="X866" i="2"/>
  <c r="Y866" i="2" s="1"/>
  <c r="X867" i="2"/>
  <c r="Y867" i="2" s="1"/>
  <c r="X868" i="2"/>
  <c r="Y868" i="2" s="1"/>
  <c r="X869" i="2"/>
  <c r="Y869" i="2" s="1"/>
  <c r="X870" i="2"/>
  <c r="Y870" i="2" s="1"/>
  <c r="X871" i="2"/>
  <c r="Y871" i="2" s="1"/>
  <c r="X872" i="2"/>
  <c r="Y872" i="2" s="1"/>
  <c r="X873" i="2"/>
  <c r="Y873" i="2" s="1"/>
  <c r="X874" i="2"/>
  <c r="Y874" i="2" s="1"/>
  <c r="X875" i="2"/>
  <c r="Y875" i="2" s="1"/>
  <c r="X876" i="2"/>
  <c r="Y876" i="2" s="1"/>
  <c r="X877" i="2"/>
  <c r="Y877" i="2" s="1"/>
  <c r="X878" i="2"/>
  <c r="Y878" i="2" s="1"/>
  <c r="X879" i="2"/>
  <c r="Y879" i="2" s="1"/>
  <c r="X880" i="2"/>
  <c r="Y880" i="2" s="1"/>
  <c r="X881" i="2"/>
  <c r="Y881" i="2" s="1"/>
  <c r="X882" i="2"/>
  <c r="Y882" i="2" s="1"/>
  <c r="X883" i="2"/>
  <c r="Y883" i="2" s="1"/>
  <c r="X884" i="2"/>
  <c r="Y884" i="2" s="1"/>
  <c r="X885" i="2"/>
  <c r="Y885" i="2" s="1"/>
  <c r="X886" i="2"/>
  <c r="Y886" i="2" s="1"/>
  <c r="X887" i="2"/>
  <c r="Y887" i="2" s="1"/>
  <c r="X888" i="2"/>
  <c r="Y888" i="2" s="1"/>
  <c r="X889" i="2"/>
  <c r="Y889" i="2" s="1"/>
  <c r="X890" i="2"/>
  <c r="Y890" i="2" s="1"/>
  <c r="X891" i="2"/>
  <c r="Y891" i="2" s="1"/>
  <c r="X892" i="2"/>
  <c r="Y892" i="2" s="1"/>
  <c r="X893" i="2"/>
  <c r="Y893" i="2" s="1"/>
  <c r="X894" i="2"/>
  <c r="Y894" i="2" s="1"/>
  <c r="X895" i="2"/>
  <c r="Y895" i="2" s="1"/>
  <c r="X896" i="2"/>
  <c r="Y896" i="2" s="1"/>
  <c r="X897" i="2"/>
  <c r="Y897" i="2" s="1"/>
  <c r="X898" i="2"/>
  <c r="Y898" i="2" s="1"/>
  <c r="X899" i="2"/>
  <c r="Y899" i="2" s="1"/>
  <c r="X900" i="2"/>
  <c r="Y900" i="2" s="1"/>
  <c r="X901" i="2"/>
  <c r="Y901" i="2" s="1"/>
  <c r="X902" i="2"/>
  <c r="Y902" i="2" s="1"/>
  <c r="X903" i="2"/>
  <c r="Y903" i="2" s="1"/>
  <c r="X904" i="2"/>
  <c r="Y904" i="2" s="1"/>
  <c r="X905" i="2"/>
  <c r="Y905" i="2" s="1"/>
  <c r="X906" i="2"/>
  <c r="Y906" i="2" s="1"/>
  <c r="X907" i="2"/>
  <c r="Y907" i="2" s="1"/>
  <c r="X908" i="2"/>
  <c r="Y908" i="2" s="1"/>
  <c r="X909" i="2"/>
  <c r="Y909" i="2" s="1"/>
  <c r="X910" i="2"/>
  <c r="Y910" i="2" s="1"/>
  <c r="X911" i="2"/>
  <c r="Y911" i="2" s="1"/>
  <c r="X912" i="2"/>
  <c r="Y912" i="2" s="1"/>
  <c r="X913" i="2"/>
  <c r="Y913" i="2" s="1"/>
  <c r="X914" i="2"/>
  <c r="Y914" i="2" s="1"/>
  <c r="X915" i="2"/>
  <c r="Y915" i="2" s="1"/>
  <c r="X916" i="2"/>
  <c r="Y916" i="2" s="1"/>
  <c r="X917" i="2"/>
  <c r="Y917" i="2" s="1"/>
  <c r="X918" i="2"/>
  <c r="Y918" i="2" s="1"/>
  <c r="X919" i="2"/>
  <c r="Y919" i="2" s="1"/>
  <c r="X920" i="2"/>
  <c r="Y920" i="2" s="1"/>
  <c r="X921" i="2"/>
  <c r="Y921" i="2" s="1"/>
  <c r="X922" i="2"/>
  <c r="Y922" i="2" s="1"/>
  <c r="X923" i="2"/>
  <c r="Y923" i="2" s="1"/>
  <c r="X924" i="2"/>
  <c r="Y924" i="2" s="1"/>
  <c r="X925" i="2"/>
  <c r="Y925" i="2" s="1"/>
  <c r="X926" i="2"/>
  <c r="Y926" i="2" s="1"/>
  <c r="X927" i="2"/>
  <c r="Y927" i="2" s="1"/>
  <c r="X928" i="2"/>
  <c r="Y928" i="2" s="1"/>
  <c r="X929" i="2"/>
  <c r="Y929" i="2" s="1"/>
  <c r="X930" i="2"/>
  <c r="Y930" i="2" s="1"/>
  <c r="X931" i="2"/>
  <c r="Y931" i="2" s="1"/>
  <c r="X932" i="2"/>
  <c r="Y932" i="2" s="1"/>
  <c r="X933" i="2"/>
  <c r="Y933" i="2" s="1"/>
  <c r="X934" i="2"/>
  <c r="Y934" i="2" s="1"/>
  <c r="X935" i="2"/>
  <c r="Y935" i="2" s="1"/>
  <c r="X936" i="2"/>
  <c r="Y936" i="2" s="1"/>
  <c r="X937" i="2"/>
  <c r="Y937" i="2" s="1"/>
  <c r="X938" i="2"/>
  <c r="Y938" i="2" s="1"/>
  <c r="X939" i="2"/>
  <c r="Y939" i="2" s="1"/>
  <c r="X940" i="2"/>
  <c r="Y940" i="2" s="1"/>
  <c r="X941" i="2"/>
  <c r="Y941" i="2" s="1"/>
  <c r="X942" i="2"/>
  <c r="Y942" i="2" s="1"/>
  <c r="X943" i="2"/>
  <c r="Y943" i="2" s="1"/>
  <c r="X944" i="2"/>
  <c r="Y944" i="2" s="1"/>
  <c r="X945" i="2"/>
  <c r="Y945" i="2" s="1"/>
  <c r="X946" i="2"/>
  <c r="Y946" i="2" s="1"/>
  <c r="X947" i="2"/>
  <c r="Y947" i="2" s="1"/>
  <c r="X948" i="2"/>
  <c r="Y948" i="2" s="1"/>
  <c r="X949" i="2"/>
  <c r="Y949" i="2" s="1"/>
  <c r="X950" i="2"/>
  <c r="Y950" i="2" s="1"/>
  <c r="X951" i="2"/>
  <c r="Y951" i="2" s="1"/>
  <c r="X952" i="2"/>
  <c r="Y952" i="2" s="1"/>
  <c r="X953" i="2"/>
  <c r="Y953" i="2" s="1"/>
  <c r="X954" i="2"/>
  <c r="Y954" i="2" s="1"/>
  <c r="X955" i="2"/>
  <c r="Y955" i="2" s="1"/>
  <c r="X956" i="2"/>
  <c r="Y956" i="2" s="1"/>
  <c r="X957" i="2"/>
  <c r="Y957" i="2" s="1"/>
  <c r="X958" i="2"/>
  <c r="Y958" i="2" s="1"/>
  <c r="X959" i="2"/>
  <c r="Y959" i="2" s="1"/>
  <c r="X960" i="2"/>
  <c r="Y960" i="2" s="1"/>
  <c r="X961" i="2"/>
  <c r="Y961" i="2" s="1"/>
  <c r="X962" i="2"/>
  <c r="Y962" i="2" s="1"/>
  <c r="X963" i="2"/>
  <c r="Y963" i="2" s="1"/>
  <c r="X964" i="2"/>
  <c r="Y964" i="2" s="1"/>
  <c r="X965" i="2"/>
  <c r="Y965" i="2" s="1"/>
  <c r="X966" i="2"/>
  <c r="Y966" i="2" s="1"/>
  <c r="X967" i="2"/>
  <c r="Y967" i="2" s="1"/>
  <c r="X968" i="2"/>
  <c r="Y968" i="2" s="1"/>
  <c r="X969" i="2"/>
  <c r="Y969" i="2" s="1"/>
  <c r="X970" i="2"/>
  <c r="Y970" i="2" s="1"/>
  <c r="X971" i="2"/>
  <c r="Y971" i="2" s="1"/>
  <c r="X972" i="2"/>
  <c r="Y972" i="2" s="1"/>
  <c r="X973" i="2"/>
  <c r="Y973" i="2" s="1"/>
  <c r="X974" i="2"/>
  <c r="Y974" i="2" s="1"/>
  <c r="X975" i="2"/>
  <c r="Y975" i="2" s="1"/>
  <c r="X976" i="2"/>
  <c r="Y976" i="2" s="1"/>
  <c r="X977" i="2"/>
  <c r="Y977" i="2" s="1"/>
  <c r="X978" i="2"/>
  <c r="Y978" i="2" s="1"/>
  <c r="X979" i="2"/>
  <c r="Y979" i="2" s="1"/>
  <c r="X980" i="2"/>
  <c r="Y980" i="2" s="1"/>
  <c r="X981" i="2"/>
  <c r="Y981" i="2" s="1"/>
  <c r="X982" i="2"/>
  <c r="Y982" i="2" s="1"/>
  <c r="X983" i="2"/>
  <c r="Y983" i="2" s="1"/>
  <c r="X984" i="2"/>
  <c r="Y984" i="2" s="1"/>
  <c r="X985" i="2"/>
  <c r="Y985" i="2" s="1"/>
  <c r="X986" i="2"/>
  <c r="Y986" i="2" s="1"/>
  <c r="X987" i="2"/>
  <c r="Y987" i="2" s="1"/>
  <c r="X988" i="2"/>
  <c r="Y988" i="2" s="1"/>
  <c r="X989" i="2"/>
  <c r="Y989" i="2" s="1"/>
  <c r="X990" i="2"/>
  <c r="Y990" i="2" s="1"/>
  <c r="X991" i="2"/>
  <c r="Y991" i="2" s="1"/>
  <c r="X992" i="2"/>
  <c r="Y992" i="2" s="1"/>
  <c r="X993" i="2"/>
  <c r="Y993" i="2" s="1"/>
  <c r="X994" i="2"/>
  <c r="Y994" i="2" s="1"/>
  <c r="X995" i="2"/>
  <c r="Y995" i="2" s="1"/>
  <c r="X996" i="2"/>
  <c r="Y996" i="2" s="1"/>
  <c r="X997" i="2"/>
  <c r="Y997" i="2" s="1"/>
  <c r="X998" i="2"/>
  <c r="Y998" i="2" s="1"/>
  <c r="X999" i="2"/>
  <c r="Y999" i="2" s="1"/>
  <c r="X1000" i="2"/>
  <c r="Y1000" i="2" s="1"/>
  <c r="G3" i="4" l="1"/>
  <c r="H3" i="4"/>
  <c r="G4" i="4"/>
  <c r="G5" i="4"/>
  <c r="H5" i="4"/>
  <c r="G6" i="4"/>
  <c r="H6" i="4"/>
  <c r="G7" i="4"/>
  <c r="H7" i="4"/>
  <c r="G8" i="4"/>
  <c r="H8" i="4"/>
  <c r="G10" i="4"/>
  <c r="H10" i="4"/>
  <c r="G11" i="4"/>
  <c r="H11" i="4"/>
  <c r="G12" i="4"/>
  <c r="H12" i="4"/>
  <c r="G13" i="4"/>
  <c r="H13" i="4"/>
  <c r="G14" i="4"/>
  <c r="H14" i="4"/>
  <c r="G15" i="4"/>
  <c r="H15" i="4"/>
  <c r="G16" i="4"/>
  <c r="H16" i="4"/>
  <c r="G17" i="4"/>
  <c r="H17" i="4"/>
  <c r="G18" i="4"/>
  <c r="H18" i="4"/>
  <c r="G19" i="4"/>
  <c r="H19" i="4"/>
  <c r="G20" i="4"/>
  <c r="H20" i="4"/>
  <c r="G21" i="4"/>
  <c r="H21" i="4"/>
  <c r="G22" i="4"/>
  <c r="G23" i="4"/>
  <c r="H23" i="4"/>
  <c r="G24" i="4"/>
  <c r="H24" i="4"/>
  <c r="G25" i="4"/>
  <c r="H25" i="4"/>
  <c r="G26" i="4"/>
  <c r="G27" i="4"/>
  <c r="H27" i="4"/>
  <c r="G28" i="4"/>
  <c r="H28" i="4"/>
  <c r="G29" i="4"/>
  <c r="H29" i="4"/>
  <c r="G30" i="4"/>
  <c r="G31" i="4"/>
  <c r="H31" i="4"/>
  <c r="G32" i="4"/>
  <c r="H32" i="4"/>
  <c r="G33" i="4"/>
  <c r="G34" i="4"/>
  <c r="H34" i="4"/>
  <c r="G35" i="4"/>
  <c r="H35" i="4"/>
  <c r="G36" i="4"/>
  <c r="H36" i="4"/>
  <c r="G37" i="4"/>
  <c r="G38" i="4"/>
  <c r="H38" i="4"/>
  <c r="G39" i="4"/>
  <c r="H39" i="4"/>
  <c r="G40" i="4"/>
  <c r="H40" i="4"/>
  <c r="G41" i="4"/>
  <c r="H41" i="4"/>
  <c r="G42" i="4"/>
  <c r="H42" i="4"/>
  <c r="G43" i="4"/>
  <c r="G44" i="4"/>
  <c r="H44" i="4"/>
  <c r="G45" i="4"/>
  <c r="H45" i="4"/>
  <c r="G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2" i="4"/>
  <c r="Z5" i="2" l="1"/>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3" i="8"/>
  <c r="D31" i="13"/>
  <c r="E31" i="13"/>
  <c r="F31" i="13"/>
  <c r="J31" i="13"/>
  <c r="K31" i="13"/>
  <c r="D27" i="13"/>
  <c r="E27" i="13"/>
  <c r="F27" i="13"/>
  <c r="J27" i="13"/>
  <c r="K27" i="13"/>
  <c r="D27" i="4"/>
  <c r="E27" i="4"/>
  <c r="F27" i="4"/>
  <c r="J27" i="4"/>
  <c r="K27" i="4"/>
  <c r="D31" i="4"/>
  <c r="E31" i="4"/>
  <c r="F31" i="4"/>
  <c r="J31" i="4"/>
  <c r="K31" i="4"/>
  <c r="I31" i="13" l="1"/>
  <c r="L31" i="13" s="1"/>
  <c r="I27" i="4"/>
  <c r="L27" i="4" s="1"/>
  <c r="I31" i="4"/>
  <c r="L31"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5" i="13"/>
  <c r="J6" i="13"/>
  <c r="J7" i="13"/>
  <c r="J10" i="13"/>
  <c r="J13" i="13"/>
  <c r="J15" i="13"/>
  <c r="J17" i="13"/>
  <c r="J19" i="13"/>
  <c r="J22" i="13"/>
  <c r="J23" i="13"/>
  <c r="J26" i="13"/>
  <c r="J33" i="13"/>
  <c r="J36" i="13"/>
  <c r="J37" i="13"/>
  <c r="J39" i="13"/>
  <c r="J40" i="13"/>
  <c r="J43" i="13"/>
  <c r="J46" i="13"/>
  <c r="J51" i="13"/>
  <c r="J58" i="13"/>
  <c r="J60" i="13"/>
  <c r="K4" i="4"/>
  <c r="K17" i="4"/>
  <c r="K19" i="4"/>
  <c r="K22" i="4"/>
  <c r="K23" i="4"/>
  <c r="K25" i="4"/>
  <c r="K26" i="4"/>
  <c r="K33" i="4"/>
  <c r="K37" i="4"/>
  <c r="K43" i="4"/>
  <c r="K46" i="4"/>
  <c r="K49" i="4"/>
  <c r="K51" i="4"/>
  <c r="K53" i="4"/>
  <c r="K60" i="4"/>
  <c r="J60" i="4"/>
  <c r="J58" i="4"/>
  <c r="J51" i="4"/>
  <c r="J46" i="4"/>
  <c r="J43" i="4"/>
  <c r="J40" i="4"/>
  <c r="J39" i="4"/>
  <c r="J37" i="4"/>
  <c r="J36" i="4"/>
  <c r="J33" i="4"/>
  <c r="J26" i="4"/>
  <c r="J23" i="4"/>
  <c r="J22" i="4"/>
  <c r="J19" i="4"/>
  <c r="J17" i="4"/>
  <c r="J15" i="4"/>
  <c r="J13" i="4"/>
  <c r="J10" i="4"/>
  <c r="J7" i="4"/>
  <c r="J6" i="4"/>
  <c r="J5" i="4"/>
  <c r="J4" i="4"/>
  <c r="D3" i="13"/>
  <c r="D4" i="13"/>
  <c r="D5" i="13"/>
  <c r="D6" i="13"/>
  <c r="D7" i="13"/>
  <c r="D8" i="13"/>
  <c r="D10" i="13"/>
  <c r="D11" i="13"/>
  <c r="D12" i="13"/>
  <c r="D13" i="13"/>
  <c r="D14" i="13"/>
  <c r="D15" i="13"/>
  <c r="D16" i="13"/>
  <c r="D17" i="13"/>
  <c r="D18" i="13"/>
  <c r="D19" i="13"/>
  <c r="D20" i="13"/>
  <c r="D21" i="13"/>
  <c r="D22" i="13"/>
  <c r="D23" i="13"/>
  <c r="D24" i="13"/>
  <c r="D25" i="13"/>
  <c r="D26" i="13"/>
  <c r="D28" i="13"/>
  <c r="D29" i="13"/>
  <c r="D30" i="13"/>
  <c r="D32" i="13"/>
  <c r="D33" i="13"/>
  <c r="D34" i="13"/>
  <c r="D35" i="13"/>
  <c r="D36" i="13"/>
  <c r="D37" i="13"/>
  <c r="D38" i="13"/>
  <c r="D39" i="13"/>
  <c r="D40" i="13"/>
  <c r="D41" i="13"/>
  <c r="D42" i="13"/>
  <c r="D43" i="13"/>
  <c r="D44" i="13"/>
  <c r="D45" i="13"/>
  <c r="D46" i="13"/>
  <c r="D47" i="13"/>
  <c r="D48" i="13"/>
  <c r="D49" i="13"/>
  <c r="D53" i="13"/>
  <c r="D54" i="13"/>
  <c r="D55" i="13"/>
  <c r="D56" i="13"/>
  <c r="D57" i="13"/>
  <c r="D58" i="13"/>
  <c r="D59" i="13"/>
  <c r="D60" i="13"/>
  <c r="D2" i="13"/>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L39" i="13" s="1"/>
  <c r="F39" i="13"/>
  <c r="E39" i="13"/>
  <c r="F38" i="13"/>
  <c r="E38" i="13"/>
  <c r="I38" i="13"/>
  <c r="I37" i="13"/>
  <c r="L37" i="13" s="1"/>
  <c r="F37" i="13"/>
  <c r="E37" i="13"/>
  <c r="F36" i="13"/>
  <c r="E36" i="13"/>
  <c r="I36" i="13"/>
  <c r="L36" i="13" s="1"/>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L19" i="13" s="1"/>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H61" i="4"/>
  <c r="G61" i="4"/>
  <c r="D24" i="4"/>
  <c r="E24" i="4"/>
  <c r="F24" i="4"/>
  <c r="D25" i="4"/>
  <c r="E25" i="4"/>
  <c r="F25" i="4"/>
  <c r="D26" i="4"/>
  <c r="E26" i="4"/>
  <c r="F26" i="4"/>
  <c r="D28" i="4"/>
  <c r="E28" i="4"/>
  <c r="F28" i="4"/>
  <c r="D29" i="4"/>
  <c r="E29" i="4"/>
  <c r="F29" i="4"/>
  <c r="D30" i="4"/>
  <c r="E30" i="4"/>
  <c r="F30" i="4"/>
  <c r="D32" i="4"/>
  <c r="E32" i="4"/>
  <c r="F32" i="4"/>
  <c r="D33" i="4"/>
  <c r="E33" i="4"/>
  <c r="F33" i="4"/>
  <c r="D34" i="4"/>
  <c r="E34" i="4"/>
  <c r="F34" i="4"/>
  <c r="D35" i="4"/>
  <c r="E35" i="4"/>
  <c r="F35" i="4"/>
  <c r="D36" i="4"/>
  <c r="E36" i="4"/>
  <c r="F36" i="4"/>
  <c r="D37" i="4"/>
  <c r="E37" i="4"/>
  <c r="F37" i="4"/>
  <c r="D38" i="4"/>
  <c r="E38" i="4"/>
  <c r="F38" i="4"/>
  <c r="D39" i="4"/>
  <c r="E39" i="4"/>
  <c r="F39" i="4"/>
  <c r="D40" i="4"/>
  <c r="E40" i="4"/>
  <c r="F40" i="4"/>
  <c r="D41" i="4"/>
  <c r="E41" i="4"/>
  <c r="F41" i="4"/>
  <c r="D42" i="4"/>
  <c r="E42" i="4"/>
  <c r="F42" i="4"/>
  <c r="D43" i="4"/>
  <c r="E43" i="4"/>
  <c r="F43" i="4"/>
  <c r="D44" i="4"/>
  <c r="E44" i="4"/>
  <c r="F44" i="4"/>
  <c r="D45" i="4"/>
  <c r="E45" i="4"/>
  <c r="F45" i="4"/>
  <c r="D46" i="4"/>
  <c r="E46" i="4"/>
  <c r="F46" i="4"/>
  <c r="D47" i="4"/>
  <c r="I47" i="4" s="1"/>
  <c r="E47" i="4"/>
  <c r="F47" i="4"/>
  <c r="D48" i="4"/>
  <c r="I48" i="4" s="1"/>
  <c r="E48" i="4"/>
  <c r="F48" i="4"/>
  <c r="D49" i="4"/>
  <c r="I49" i="4" s="1"/>
  <c r="E49" i="4"/>
  <c r="F49" i="4"/>
  <c r="D50" i="4"/>
  <c r="I50" i="4" s="1"/>
  <c r="E50" i="4"/>
  <c r="F50" i="4"/>
  <c r="D51" i="4"/>
  <c r="I51" i="4" s="1"/>
  <c r="L51" i="4" s="1"/>
  <c r="E51" i="4"/>
  <c r="F51" i="4"/>
  <c r="D52" i="4"/>
  <c r="I52" i="4" s="1"/>
  <c r="E52" i="4"/>
  <c r="F52" i="4"/>
  <c r="D53" i="4"/>
  <c r="I53" i="4" s="1"/>
  <c r="E53" i="4"/>
  <c r="F53" i="4"/>
  <c r="D54" i="4"/>
  <c r="I54" i="4" s="1"/>
  <c r="E54" i="4"/>
  <c r="F54" i="4"/>
  <c r="D55" i="4"/>
  <c r="I55" i="4" s="1"/>
  <c r="E55" i="4"/>
  <c r="F55" i="4"/>
  <c r="D56" i="4"/>
  <c r="I56" i="4" s="1"/>
  <c r="E56" i="4"/>
  <c r="F56" i="4"/>
  <c r="D57" i="4"/>
  <c r="I57" i="4" s="1"/>
  <c r="E57" i="4"/>
  <c r="F57" i="4"/>
  <c r="D58" i="4"/>
  <c r="I58" i="4" s="1"/>
  <c r="E58" i="4"/>
  <c r="F58" i="4"/>
  <c r="D59" i="4"/>
  <c r="I59" i="4" s="1"/>
  <c r="E59" i="4"/>
  <c r="F59" i="4"/>
  <c r="D60" i="4"/>
  <c r="E60" i="4"/>
  <c r="F60" i="4"/>
  <c r="D3" i="4"/>
  <c r="E3" i="4"/>
  <c r="F3" i="4"/>
  <c r="D4" i="4"/>
  <c r="E4" i="4"/>
  <c r="F4" i="4"/>
  <c r="D5" i="4"/>
  <c r="E5" i="4"/>
  <c r="F5" i="4"/>
  <c r="D6" i="4"/>
  <c r="E6" i="4"/>
  <c r="F6" i="4"/>
  <c r="D7" i="4"/>
  <c r="E7" i="4"/>
  <c r="F7" i="4"/>
  <c r="D8" i="4"/>
  <c r="E8" i="4"/>
  <c r="F8" i="4"/>
  <c r="D10" i="4"/>
  <c r="E10" i="4"/>
  <c r="F10" i="4"/>
  <c r="D11" i="4"/>
  <c r="E11" i="4"/>
  <c r="F11" i="4"/>
  <c r="D12" i="4"/>
  <c r="E12" i="4"/>
  <c r="F12" i="4"/>
  <c r="D13" i="4"/>
  <c r="E13" i="4"/>
  <c r="F13" i="4"/>
  <c r="D14" i="4"/>
  <c r="E14" i="4"/>
  <c r="F14" i="4"/>
  <c r="D15" i="4"/>
  <c r="E15" i="4"/>
  <c r="F15" i="4"/>
  <c r="D16" i="4"/>
  <c r="E16" i="4"/>
  <c r="F16" i="4"/>
  <c r="D17" i="4"/>
  <c r="E17" i="4"/>
  <c r="F17" i="4"/>
  <c r="D18" i="4"/>
  <c r="E18" i="4"/>
  <c r="F18" i="4"/>
  <c r="D19" i="4"/>
  <c r="E19" i="4"/>
  <c r="F19" i="4"/>
  <c r="D20" i="4"/>
  <c r="E20" i="4"/>
  <c r="F20" i="4"/>
  <c r="D21" i="4"/>
  <c r="E21" i="4"/>
  <c r="F21" i="4"/>
  <c r="D22" i="4"/>
  <c r="E22" i="4"/>
  <c r="F22" i="4"/>
  <c r="D23" i="4"/>
  <c r="E23" i="4"/>
  <c r="F23" i="4"/>
  <c r="F2" i="4"/>
  <c r="E2" i="4"/>
  <c r="D2"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I60" i="4" l="1"/>
  <c r="L60" i="4" s="1"/>
  <c r="E61" i="4"/>
  <c r="F61" i="4"/>
  <c r="D61" i="4"/>
  <c r="I61" i="13"/>
  <c r="P4" i="3"/>
  <c r="Q4" i="3"/>
  <c r="P5" i="3"/>
  <c r="Q5" i="3"/>
  <c r="P6" i="3"/>
  <c r="Q6" i="3"/>
  <c r="P7" i="3"/>
  <c r="Q7" i="3"/>
  <c r="P8" i="3"/>
  <c r="Q8" i="3"/>
  <c r="P9" i="3"/>
  <c r="Q9" i="3"/>
  <c r="P10" i="3"/>
  <c r="Q10" i="3"/>
  <c r="P11" i="3"/>
  <c r="Q11" i="3"/>
  <c r="P12" i="3"/>
  <c r="Q12" i="3"/>
  <c r="P13" i="3"/>
  <c r="Q13" i="3"/>
  <c r="P14" i="3"/>
  <c r="Q14" i="3"/>
  <c r="P15" i="3"/>
  <c r="Q15" i="3"/>
  <c r="P16" i="3"/>
  <c r="Q16" i="3"/>
  <c r="P17" i="3"/>
  <c r="Q17" i="3"/>
  <c r="P18" i="3"/>
  <c r="Q18" i="3"/>
  <c r="P19" i="3"/>
  <c r="Q19" i="3"/>
  <c r="P20" i="3"/>
  <c r="Q20" i="3"/>
  <c r="P21" i="3"/>
  <c r="Q21" i="3"/>
  <c r="P22" i="3"/>
  <c r="Q22" i="3"/>
  <c r="P23" i="3"/>
  <c r="Q23" i="3"/>
  <c r="P24" i="3"/>
  <c r="Q24" i="3"/>
  <c r="P25" i="3"/>
  <c r="Q25" i="3"/>
  <c r="P26" i="3"/>
  <c r="Q26" i="3"/>
  <c r="P27" i="3"/>
  <c r="Q27" i="3"/>
  <c r="P28" i="3"/>
  <c r="Q28" i="3"/>
  <c r="P29" i="3"/>
  <c r="Q29" i="3"/>
  <c r="P30" i="3"/>
  <c r="Q30" i="3"/>
  <c r="P31" i="3"/>
  <c r="Q31" i="3"/>
  <c r="P32" i="3"/>
  <c r="Q32" i="3"/>
  <c r="P33" i="3"/>
  <c r="Q33" i="3"/>
  <c r="P34" i="3"/>
  <c r="Q34" i="3"/>
  <c r="AC1001" i="10"/>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S5" i="9"/>
  <c r="S6" i="9"/>
  <c r="S7" i="9"/>
  <c r="S8" i="9"/>
  <c r="S9" i="9"/>
  <c r="S10" i="9"/>
  <c r="S11" i="9"/>
  <c r="S12" i="9"/>
  <c r="S13" i="9"/>
  <c r="S14" i="9"/>
  <c r="S15" i="9"/>
  <c r="S16" i="9"/>
  <c r="S17" i="9"/>
  <c r="S4" i="9"/>
  <c r="R20" i="3" l="1"/>
  <c r="R18" i="3"/>
  <c r="R19" i="3"/>
  <c r="R34" i="3"/>
  <c r="R32" i="3"/>
  <c r="R30" i="3"/>
  <c r="R28" i="3"/>
  <c r="R26" i="3"/>
  <c r="R24" i="3"/>
  <c r="R22" i="3"/>
  <c r="R16" i="3"/>
  <c r="R14" i="3"/>
  <c r="R12" i="3"/>
  <c r="R10" i="3"/>
  <c r="R8" i="3"/>
  <c r="R6" i="3"/>
  <c r="R4" i="3"/>
  <c r="R33" i="3"/>
  <c r="R31" i="3"/>
  <c r="R29" i="3"/>
  <c r="R27" i="3"/>
  <c r="R25" i="3"/>
  <c r="R23" i="3"/>
  <c r="R21" i="3"/>
  <c r="R17" i="3"/>
  <c r="R15" i="3"/>
  <c r="R13" i="3"/>
  <c r="R11" i="3"/>
  <c r="R9" i="3"/>
  <c r="R7" i="3"/>
  <c r="R5"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K7" i="4" s="1"/>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K53" i="13" s="1"/>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K36" i="4" l="1"/>
  <c r="K49" i="13"/>
  <c r="K15" i="4"/>
  <c r="K10" i="4"/>
  <c r="K13" i="4"/>
  <c r="K59" i="4"/>
  <c r="K3" i="4"/>
  <c r="K8" i="4"/>
  <c r="K21" i="4"/>
  <c r="K12" i="4"/>
  <c r="J45" i="13"/>
  <c r="J45" i="4"/>
  <c r="K50" i="4"/>
  <c r="K55" i="4"/>
  <c r="K11" i="4"/>
  <c r="K54" i="4"/>
  <c r="K30" i="4"/>
  <c r="K39" i="4"/>
  <c r="K52" i="4"/>
  <c r="J59" i="13"/>
  <c r="L59" i="13" s="1"/>
  <c r="J59" i="4"/>
  <c r="L59" i="4" s="1"/>
  <c r="J41" i="13"/>
  <c r="J41" i="4"/>
  <c r="J8" i="13"/>
  <c r="L8" i="13" s="1"/>
  <c r="J8" i="4"/>
  <c r="J55" i="4"/>
  <c r="J55" i="13"/>
  <c r="L55" i="13" s="1"/>
  <c r="I46" i="4"/>
  <c r="L46" i="4" s="1"/>
  <c r="I42" i="4"/>
  <c r="I34" i="4"/>
  <c r="I29" i="4"/>
  <c r="I20" i="4"/>
  <c r="I16" i="4"/>
  <c r="I12" i="4"/>
  <c r="I7" i="4"/>
  <c r="L7" i="4" s="1"/>
  <c r="I3" i="4"/>
  <c r="I38" i="4"/>
  <c r="I24" i="4"/>
  <c r="Z1001" i="2"/>
  <c r="I44" i="4"/>
  <c r="I40" i="4"/>
  <c r="I36" i="4"/>
  <c r="I32" i="4"/>
  <c r="I26" i="4"/>
  <c r="I22" i="4"/>
  <c r="I18" i="4"/>
  <c r="I14" i="4"/>
  <c r="I10" i="4"/>
  <c r="L10" i="4" s="1"/>
  <c r="I5" i="4"/>
  <c r="I2" i="4"/>
  <c r="I43" i="4"/>
  <c r="I39" i="4"/>
  <c r="I35" i="4"/>
  <c r="I30" i="4"/>
  <c r="I25" i="4"/>
  <c r="I21" i="4"/>
  <c r="I17" i="4"/>
  <c r="L17" i="4" s="1"/>
  <c r="I13" i="4"/>
  <c r="I8" i="4"/>
  <c r="I4" i="4"/>
  <c r="I45" i="4"/>
  <c r="I41" i="4"/>
  <c r="I37" i="4"/>
  <c r="I33" i="4"/>
  <c r="I28" i="4"/>
  <c r="I23" i="4"/>
  <c r="I19" i="4"/>
  <c r="L19" i="4" s="1"/>
  <c r="I15" i="4"/>
  <c r="I11" i="4"/>
  <c r="I6" i="4"/>
  <c r="U1001" i="11"/>
  <c r="T1001" i="11"/>
  <c r="S1001" i="11"/>
  <c r="AB1001" i="10"/>
  <c r="AA1001" i="10"/>
  <c r="Z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L55" i="4" l="1"/>
  <c r="K40" i="13"/>
  <c r="L40" i="13" s="1"/>
  <c r="K40" i="4"/>
  <c r="L40" i="4" s="1"/>
  <c r="K18" i="13"/>
  <c r="K18" i="4"/>
  <c r="K24" i="4"/>
  <c r="K24" i="13"/>
  <c r="K38" i="13"/>
  <c r="K38" i="4"/>
  <c r="K34" i="4"/>
  <c r="K34" i="13"/>
  <c r="K6" i="4"/>
  <c r="L6" i="4" s="1"/>
  <c r="K6" i="13"/>
  <c r="L6" i="13" s="1"/>
  <c r="K35" i="13"/>
  <c r="K35" i="4"/>
  <c r="K44" i="13"/>
  <c r="K44" i="4"/>
  <c r="K57" i="13"/>
  <c r="K57" i="4"/>
  <c r="K2" i="13"/>
  <c r="K2" i="4"/>
  <c r="K45" i="4"/>
  <c r="K45" i="13"/>
  <c r="L45" i="13" s="1"/>
  <c r="K5" i="13"/>
  <c r="L5" i="13" s="1"/>
  <c r="K5" i="4"/>
  <c r="K48" i="13"/>
  <c r="K48" i="4"/>
  <c r="K58" i="4"/>
  <c r="L58" i="4" s="1"/>
  <c r="K58" i="13"/>
  <c r="L58" i="13" s="1"/>
  <c r="K47" i="13"/>
  <c r="K47" i="4"/>
  <c r="K32" i="13"/>
  <c r="K32" i="4"/>
  <c r="K41" i="4"/>
  <c r="L41" i="4" s="1"/>
  <c r="K41" i="13"/>
  <c r="L41" i="13" s="1"/>
  <c r="K20" i="13"/>
  <c r="K20" i="4"/>
  <c r="K16" i="4"/>
  <c r="K16" i="13"/>
  <c r="K14" i="13"/>
  <c r="K14" i="4"/>
  <c r="L45" i="4"/>
  <c r="K42" i="4"/>
  <c r="K42" i="13"/>
  <c r="K29" i="13"/>
  <c r="K29" i="4"/>
  <c r="K28" i="13"/>
  <c r="K28" i="4"/>
  <c r="K56" i="13"/>
  <c r="K56" i="4"/>
  <c r="I61" i="4"/>
  <c r="L4" i="4"/>
  <c r="L15" i="4"/>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5" i="3"/>
  <c r="P36" i="3"/>
  <c r="P37" i="3"/>
  <c r="P38" i="3"/>
  <c r="P39" i="3"/>
  <c r="P40" i="3"/>
  <c r="P41" i="3"/>
  <c r="P42" i="3"/>
  <c r="P43" i="3"/>
  <c r="P44" i="3"/>
  <c r="P45" i="3"/>
  <c r="P46" i="3"/>
  <c r="P47" i="3"/>
  <c r="P48" i="3"/>
  <c r="P49" i="3"/>
  <c r="P50" i="3"/>
  <c r="P51" i="3"/>
  <c r="P52" i="3"/>
  <c r="P53" i="3"/>
  <c r="P54" i="3"/>
  <c r="P55"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R313" i="3" l="1"/>
  <c r="R213" i="3"/>
  <c r="R205" i="3"/>
  <c r="R317" i="3"/>
  <c r="R52" i="3"/>
  <c r="R44" i="3"/>
  <c r="R36" i="3"/>
  <c r="R48" i="3"/>
  <c r="R40" i="3"/>
  <c r="R307" i="3"/>
  <c r="R283" i="3"/>
  <c r="R259" i="3"/>
  <c r="R243" i="3"/>
  <c r="R219" i="3"/>
  <c r="R203" i="3"/>
  <c r="R179" i="3"/>
  <c r="R155" i="3"/>
  <c r="R139" i="3"/>
  <c r="R115" i="3"/>
  <c r="R91" i="3"/>
  <c r="R67" i="3"/>
  <c r="R315" i="3"/>
  <c r="R299" i="3"/>
  <c r="R291" i="3"/>
  <c r="R275" i="3"/>
  <c r="R267" i="3"/>
  <c r="R251" i="3"/>
  <c r="R235" i="3"/>
  <c r="R227" i="3"/>
  <c r="R211" i="3"/>
  <c r="R195" i="3"/>
  <c r="R187" i="3"/>
  <c r="R171" i="3"/>
  <c r="R163" i="3"/>
  <c r="R147" i="3"/>
  <c r="R131" i="3"/>
  <c r="R123" i="3"/>
  <c r="R107" i="3"/>
  <c r="R99" i="3"/>
  <c r="R83" i="3"/>
  <c r="R75" i="3"/>
  <c r="R59" i="3"/>
  <c r="R314" i="3"/>
  <c r="R306" i="3"/>
  <c r="R298" i="3"/>
  <c r="R290" i="3"/>
  <c r="R282" i="3"/>
  <c r="R274" i="3"/>
  <c r="R266" i="3"/>
  <c r="R258" i="3"/>
  <c r="R250" i="3"/>
  <c r="R242" i="3"/>
  <c r="R234" i="3"/>
  <c r="R226" i="3"/>
  <c r="R218" i="3"/>
  <c r="R210" i="3"/>
  <c r="R202" i="3"/>
  <c r="R194" i="3"/>
  <c r="R186" i="3"/>
  <c r="R178" i="3"/>
  <c r="R170" i="3"/>
  <c r="R162" i="3"/>
  <c r="R154" i="3"/>
  <c r="R146" i="3"/>
  <c r="R138" i="3"/>
  <c r="R130" i="3"/>
  <c r="R122" i="3"/>
  <c r="R114" i="3"/>
  <c r="R106" i="3"/>
  <c r="R98" i="3"/>
  <c r="R90" i="3"/>
  <c r="R82" i="3"/>
  <c r="R74" i="3"/>
  <c r="R66" i="3"/>
  <c r="R58" i="3"/>
  <c r="R50" i="3"/>
  <c r="R42" i="3"/>
  <c r="R319" i="3"/>
  <c r="R295" i="3"/>
  <c r="R263" i="3"/>
  <c r="R231" i="3"/>
  <c r="R199" i="3"/>
  <c r="R167" i="3"/>
  <c r="R143" i="3"/>
  <c r="R103" i="3"/>
  <c r="R79" i="3"/>
  <c r="R311" i="3"/>
  <c r="R287" i="3"/>
  <c r="R271" i="3"/>
  <c r="R247" i="3"/>
  <c r="R223" i="3"/>
  <c r="R207" i="3"/>
  <c r="R183" i="3"/>
  <c r="R159" i="3"/>
  <c r="R135" i="3"/>
  <c r="R119" i="3"/>
  <c r="R95" i="3"/>
  <c r="R71" i="3"/>
  <c r="R318" i="3"/>
  <c r="R310" i="3"/>
  <c r="R302" i="3"/>
  <c r="R294" i="3"/>
  <c r="R286" i="3"/>
  <c r="R278" i="3"/>
  <c r="R270" i="3"/>
  <c r="R262" i="3"/>
  <c r="R254" i="3"/>
  <c r="R246" i="3"/>
  <c r="R238" i="3"/>
  <c r="R230" i="3"/>
  <c r="R222" i="3"/>
  <c r="R214" i="3"/>
  <c r="R206" i="3"/>
  <c r="R198" i="3"/>
  <c r="R190" i="3"/>
  <c r="R182" i="3"/>
  <c r="R174" i="3"/>
  <c r="R166" i="3"/>
  <c r="R158" i="3"/>
  <c r="R150" i="3"/>
  <c r="R142" i="3"/>
  <c r="R134" i="3"/>
  <c r="R126" i="3"/>
  <c r="R118" i="3"/>
  <c r="R110" i="3"/>
  <c r="R102" i="3"/>
  <c r="R94" i="3"/>
  <c r="R86" i="3"/>
  <c r="R78" i="3"/>
  <c r="R70" i="3"/>
  <c r="R62" i="3"/>
  <c r="R54" i="3"/>
  <c r="R46" i="3"/>
  <c r="R49" i="3"/>
  <c r="R303" i="3"/>
  <c r="R279" i="3"/>
  <c r="R255" i="3"/>
  <c r="R239" i="3"/>
  <c r="R215" i="3"/>
  <c r="R191" i="3"/>
  <c r="R175" i="3"/>
  <c r="R151" i="3"/>
  <c r="R127" i="3"/>
  <c r="R111" i="3"/>
  <c r="R87" i="3"/>
  <c r="R63" i="3"/>
  <c r="R53" i="3"/>
  <c r="R45" i="3"/>
  <c r="R41" i="3"/>
  <c r="R37" i="3"/>
  <c r="R38" i="3"/>
  <c r="R309" i="3"/>
  <c r="R305" i="3"/>
  <c r="R301" i="3"/>
  <c r="R297" i="3"/>
  <c r="R293" i="3"/>
  <c r="R289" i="3"/>
  <c r="R285" i="3"/>
  <c r="R281" i="3"/>
  <c r="R277" i="3"/>
  <c r="R273" i="3"/>
  <c r="R269" i="3"/>
  <c r="R265" i="3"/>
  <c r="R261" i="3"/>
  <c r="R257" i="3"/>
  <c r="R253" i="3"/>
  <c r="R249" i="3"/>
  <c r="R245" i="3"/>
  <c r="R241" i="3"/>
  <c r="R237" i="3"/>
  <c r="R233" i="3"/>
  <c r="R229" i="3"/>
  <c r="R225" i="3"/>
  <c r="R221" i="3"/>
  <c r="R217" i="3"/>
  <c r="R209" i="3"/>
  <c r="R197" i="3"/>
  <c r="R189" i="3"/>
  <c r="R181" i="3"/>
  <c r="R177" i="3"/>
  <c r="R169" i="3"/>
  <c r="R161" i="3"/>
  <c r="R153" i="3"/>
  <c r="R145" i="3"/>
  <c r="R137" i="3"/>
  <c r="R129" i="3"/>
  <c r="R121" i="3"/>
  <c r="R117" i="3"/>
  <c r="R109" i="3"/>
  <c r="R101" i="3"/>
  <c r="R93" i="3"/>
  <c r="R85" i="3"/>
  <c r="R77" i="3"/>
  <c r="R69" i="3"/>
  <c r="R61" i="3"/>
  <c r="R55" i="3"/>
  <c r="R51" i="3"/>
  <c r="R47" i="3"/>
  <c r="R43" i="3"/>
  <c r="R39" i="3"/>
  <c r="R35" i="3"/>
  <c r="R201" i="3"/>
  <c r="R193" i="3"/>
  <c r="R185" i="3"/>
  <c r="R173" i="3"/>
  <c r="R165" i="3"/>
  <c r="R157" i="3"/>
  <c r="R149" i="3"/>
  <c r="R141" i="3"/>
  <c r="R133" i="3"/>
  <c r="R125" i="3"/>
  <c r="R113" i="3"/>
  <c r="R105" i="3"/>
  <c r="R97" i="3"/>
  <c r="R89" i="3"/>
  <c r="R81" i="3"/>
  <c r="R73" i="3"/>
  <c r="R65" i="3"/>
  <c r="R57" i="3"/>
  <c r="R320" i="3"/>
  <c r="R316" i="3"/>
  <c r="R312" i="3"/>
  <c r="R308" i="3"/>
  <c r="R304" i="3"/>
  <c r="R300" i="3"/>
  <c r="R296" i="3"/>
  <c r="R292" i="3"/>
  <c r="R288" i="3"/>
  <c r="R284" i="3"/>
  <c r="R280" i="3"/>
  <c r="R276" i="3"/>
  <c r="R272" i="3"/>
  <c r="R268" i="3"/>
  <c r="R264" i="3"/>
  <c r="R260" i="3"/>
  <c r="R256" i="3"/>
  <c r="R252" i="3"/>
  <c r="R248" i="3"/>
  <c r="R244" i="3"/>
  <c r="R240" i="3"/>
  <c r="R236" i="3"/>
  <c r="R232" i="3"/>
  <c r="R228" i="3"/>
  <c r="R224" i="3"/>
  <c r="R220" i="3"/>
  <c r="R216" i="3"/>
  <c r="R212" i="3"/>
  <c r="R208" i="3"/>
  <c r="R204" i="3"/>
  <c r="R200" i="3"/>
  <c r="R196" i="3"/>
  <c r="R192" i="3"/>
  <c r="R188" i="3"/>
  <c r="R184" i="3"/>
  <c r="R180" i="3"/>
  <c r="R176" i="3"/>
  <c r="R172" i="3"/>
  <c r="R168" i="3"/>
  <c r="R164" i="3"/>
  <c r="R160" i="3"/>
  <c r="R156" i="3"/>
  <c r="R152" i="3"/>
  <c r="R148" i="3"/>
  <c r="R144" i="3"/>
  <c r="R140" i="3"/>
  <c r="R136" i="3"/>
  <c r="R132" i="3"/>
  <c r="R128" i="3"/>
  <c r="R124" i="3"/>
  <c r="R120" i="3"/>
  <c r="R116" i="3"/>
  <c r="R112" i="3"/>
  <c r="R108" i="3"/>
  <c r="R104" i="3"/>
  <c r="R100" i="3"/>
  <c r="R96" i="3"/>
  <c r="R92" i="3"/>
  <c r="R88" i="3"/>
  <c r="R84" i="3"/>
  <c r="R80" i="3"/>
  <c r="R76" i="3"/>
  <c r="R72" i="3"/>
  <c r="R68" i="3"/>
  <c r="R64" i="3"/>
  <c r="R60" i="3"/>
  <c r="R56" i="3"/>
  <c r="K61" i="13"/>
  <c r="K61" i="4"/>
  <c r="L33" i="4"/>
  <c r="J52" i="4" l="1"/>
  <c r="L52" i="4" s="1"/>
  <c r="J52" i="13"/>
  <c r="L52" i="13" s="1"/>
  <c r="J20" i="13"/>
  <c r="L20" i="13" s="1"/>
  <c r="J20" i="4"/>
  <c r="L20" i="4" s="1"/>
  <c r="J53" i="4"/>
  <c r="L53" i="4" s="1"/>
  <c r="J53" i="13"/>
  <c r="L53" i="13" s="1"/>
  <c r="J16" i="13"/>
  <c r="L16" i="13" s="1"/>
  <c r="J16" i="4"/>
  <c r="L16" i="4" s="1"/>
  <c r="J25" i="13"/>
  <c r="L25" i="13" s="1"/>
  <c r="J25" i="4"/>
  <c r="L25" i="4" s="1"/>
  <c r="J49" i="13"/>
  <c r="L49" i="13" s="1"/>
  <c r="J49" i="4"/>
  <c r="L49" i="4" s="1"/>
  <c r="J24" i="13"/>
  <c r="L24" i="13" s="1"/>
  <c r="J24" i="4"/>
  <c r="L24" i="4" s="1"/>
  <c r="J18" i="13"/>
  <c r="L18" i="13" s="1"/>
  <c r="J18" i="4"/>
  <c r="L18" i="4" s="1"/>
  <c r="J21" i="4"/>
  <c r="L21" i="4" s="1"/>
  <c r="J21" i="13"/>
  <c r="L21" i="13" s="1"/>
  <c r="J35" i="4"/>
  <c r="L35" i="4" s="1"/>
  <c r="J35" i="13"/>
  <c r="L35" i="13" s="1"/>
  <c r="J28" i="4"/>
  <c r="L28" i="4" s="1"/>
  <c r="J28" i="13"/>
  <c r="L28" i="13" s="1"/>
  <c r="J44" i="4"/>
  <c r="L44" i="4" s="1"/>
  <c r="J44" i="13"/>
  <c r="L44" i="13" s="1"/>
  <c r="J12" i="4"/>
  <c r="L12" i="4" s="1"/>
  <c r="J12" i="13"/>
  <c r="L12" i="13" s="1"/>
  <c r="J42" i="4"/>
  <c r="L42" i="4" s="1"/>
  <c r="J42" i="13"/>
  <c r="L42" i="13" s="1"/>
  <c r="J30" i="13"/>
  <c r="L30" i="13" s="1"/>
  <c r="J30" i="4"/>
  <c r="L30" i="4" s="1"/>
  <c r="J3" i="13"/>
  <c r="L3" i="13" s="1"/>
  <c r="J3" i="4"/>
  <c r="L3" i="4" s="1"/>
  <c r="L8" i="4"/>
  <c r="J11" i="13"/>
  <c r="L11" i="13" s="1"/>
  <c r="J11" i="4"/>
  <c r="L11" i="4" s="1"/>
  <c r="L26" i="4"/>
  <c r="J38" i="13"/>
  <c r="L38" i="13" s="1"/>
  <c r="J38" i="4"/>
  <c r="L38" i="4" s="1"/>
  <c r="J29" i="13"/>
  <c r="L29" i="13" s="1"/>
  <c r="J29" i="4"/>
  <c r="L29" i="4" s="1"/>
  <c r="L39" i="4"/>
  <c r="J54" i="4"/>
  <c r="L54" i="4" s="1"/>
  <c r="J54" i="13"/>
  <c r="L54" i="13" s="1"/>
  <c r="J34" i="13"/>
  <c r="L34" i="13" s="1"/>
  <c r="J34" i="4"/>
  <c r="L34" i="4" s="1"/>
  <c r="J57" i="13"/>
  <c r="L57" i="13" s="1"/>
  <c r="J57" i="4"/>
  <c r="L57" i="4" s="1"/>
  <c r="J14" i="4"/>
  <c r="L14" i="4" s="1"/>
  <c r="J14" i="13"/>
  <c r="L14" i="13" s="1"/>
  <c r="J47" i="13"/>
  <c r="L47" i="13" s="1"/>
  <c r="J47" i="4"/>
  <c r="L47" i="4" s="1"/>
  <c r="J48" i="4"/>
  <c r="L48" i="4" s="1"/>
  <c r="J48" i="13"/>
  <c r="L48" i="13" s="1"/>
  <c r="J56" i="4"/>
  <c r="L56" i="4" s="1"/>
  <c r="J56" i="13"/>
  <c r="L56" i="13" s="1"/>
  <c r="J32" i="13"/>
  <c r="L32" i="13" s="1"/>
  <c r="J32" i="4"/>
  <c r="L32" i="4" s="1"/>
  <c r="J50" i="13"/>
  <c r="L50" i="13" s="1"/>
  <c r="J50" i="4"/>
  <c r="L50" i="4" s="1"/>
  <c r="J2" i="13"/>
  <c r="J2" i="4"/>
  <c r="L43" i="4"/>
  <c r="L22" i="4"/>
  <c r="L5" i="4"/>
  <c r="L23" i="4"/>
  <c r="L37" i="4"/>
  <c r="L13" i="4"/>
  <c r="L36" i="4"/>
  <c r="J61" i="4" l="1"/>
  <c r="J61" i="13"/>
  <c r="L2" i="13"/>
  <c r="L61" i="13" s="1"/>
  <c r="L2" i="4"/>
  <c r="L61" i="4" s="1"/>
</calcChain>
</file>

<file path=xl/sharedStrings.xml><?xml version="1.0" encoding="utf-8"?>
<sst xmlns="http://schemas.openxmlformats.org/spreadsheetml/2006/main" count="39976" uniqueCount="5780">
  <si>
    <t>Processo</t>
  </si>
  <si>
    <t>Descrição</t>
  </si>
  <si>
    <t>Natureza de despesa</t>
  </si>
  <si>
    <t>AEO</t>
  </si>
  <si>
    <t>Nome AEO</t>
  </si>
  <si>
    <t>Valor</t>
  </si>
  <si>
    <t>Pré-Empenhos</t>
  </si>
  <si>
    <t>Área de Execução Orçamentária (Centro de Custo)</t>
  </si>
  <si>
    <t>Distribuído início 2022</t>
  </si>
  <si>
    <t>Liquidações 2022 AEO</t>
  </si>
  <si>
    <t>Solicitado 2023</t>
  </si>
  <si>
    <t>RAP compondo orçamento 2023</t>
  </si>
  <si>
    <t>Distribuição 2023 (TOTAL)</t>
  </si>
  <si>
    <t>Recurso LOA UFABC 2023 DISPONÍVEL (75,9%)</t>
  </si>
  <si>
    <t>Recurso LOA MEC 2023 - a receber -
(24,1%)</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</si>
  <si>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</si>
  <si>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</si>
  <si>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</si>
  <si>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</si>
  <si>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</si>
  <si>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</si>
  <si>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</si>
  <si>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</si>
  <si>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</si>
  <si>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</si>
  <si>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</si>
  <si>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</si>
  <si>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</si>
  <si>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</si>
  <si>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</si>
  <si>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</si>
  <si>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</si>
  <si>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</si>
  <si>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</si>
  <si>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</si>
  <si>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</si>
  <si>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</si>
  <si>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</si>
  <si>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</si>
  <si>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</si>
  <si>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</si>
  <si>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</si>
  <si>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</si>
  <si>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</si>
  <si>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</si>
  <si>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</si>
  <si>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</si>
  <si>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</si>
  <si>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</si>
  <si>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</si>
  <si>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</si>
  <si>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</si>
  <si>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</si>
  <si>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</si>
  <si>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</si>
  <si>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</si>
  <si>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</si>
  <si>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</si>
  <si>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</si>
  <si>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</si>
  <si>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</si>
  <si>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</si>
  <si>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</si>
  <si>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</si>
  <si>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</si>
  <si>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</si>
  <si>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</si>
  <si>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</si>
  <si>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</si>
  <si>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</si>
  <si>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</si>
  <si>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</si>
  <si>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</si>
  <si>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</si>
  <si>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</si>
  <si>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</si>
  <si>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</si>
  <si>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</si>
  <si>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</si>
  <si>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</si>
  <si>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</si>
  <si>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</si>
  <si>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</si>
  <si>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</si>
  <si>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</si>
  <si>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</si>
  <si>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</si>
  <si>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</si>
  <si>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</si>
  <si>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</si>
  <si>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</si>
  <si>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</si>
  <si>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</si>
  <si>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</si>
  <si>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</si>
  <si>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</si>
  <si>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</si>
  <si>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</si>
  <si>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</si>
  <si>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</si>
  <si>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</si>
  <si>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</si>
  <si>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</si>
  <si>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</si>
  <si>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</si>
  <si>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LOA 2023 MEC - expectativa 0,915% dos R$ 1,75 bi (proporção custeio)</t>
  </si>
  <si>
    <t>LOA 2022 UFABC - RPNP na distribuição do orçamento 2023 das AEO</t>
  </si>
  <si>
    <t xml:space="preserve">TOTAL </t>
  </si>
  <si>
    <t>Distribuição INICIAL 2023 LOA 100%</t>
  </si>
  <si>
    <t>Distr. Inicial recurso LOA UFABC 2023  (75,9%)</t>
  </si>
  <si>
    <t>Distr. Inicial recurso LOA MEC 2023 - a receber -
(24,1%)</t>
  </si>
  <si>
    <t>Distr. Atualizada recurso LOA UFABC 2023  (100%)</t>
  </si>
  <si>
    <t>Crédito Disponível recurso LOA UFABC 2023  (100%)</t>
  </si>
  <si>
    <t>Recursos Pré-empenhados</t>
  </si>
  <si>
    <t>Recursos Empenhados</t>
  </si>
  <si>
    <t>Data Emissão</t>
  </si>
  <si>
    <t>PI</t>
  </si>
  <si>
    <t>N</t>
  </si>
  <si>
    <t>170585</t>
  </si>
  <si>
    <t>1000000000</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</si>
  <si>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</si>
  <si>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</si>
  <si>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</si>
  <si>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</si>
  <si>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</si>
  <si>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</si>
  <si>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</si>
  <si>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</si>
  <si>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</si>
  <si>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</si>
  <si>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</si>
  <si>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</si>
  <si>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</si>
  <si>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</si>
  <si>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</si>
  <si>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</si>
  <si>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</si>
  <si>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</si>
  <si>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</si>
  <si>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</si>
  <si>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</si>
  <si>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</si>
  <si>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</si>
  <si>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</si>
  <si>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</si>
  <si>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</si>
  <si>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</si>
  <si>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</si>
  <si>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</si>
  <si>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</si>
  <si>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</si>
  <si>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</si>
  <si>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</si>
  <si>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</si>
  <si>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</si>
  <si>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</si>
  <si>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</si>
  <si>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</si>
  <si>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</si>
  <si>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</si>
  <si>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</si>
  <si>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</si>
  <si>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</si>
  <si>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</si>
  <si>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</si>
  <si>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FUNDACAO UNIVERSIDADE FEDERAL DO ABC</t>
  </si>
  <si>
    <t>20RK</t>
  </si>
  <si>
    <t>0000</t>
  </si>
  <si>
    <t>154503</t>
  </si>
  <si>
    <t>20GK</t>
  </si>
  <si>
    <t>COORDENACAO-GERAL DE TESOURARIA - CGTES</t>
  </si>
  <si>
    <t>CONTRATACAO DE EMPRESA ESPECIALIZADA PARA PRESTACAO DE SERVICOS DE PAGAMENTO ELETRONICO DE PEDAGIOS E ESTACIONAMENTOS PARA OS VEICULOS PERTENCENTES A FROTA DA UFABC</t>
  </si>
  <si>
    <t>SEM PARAR INSTITUICAO DE PAGAMENTO LTDA</t>
  </si>
  <si>
    <t>CONTRATACAO DE PESSOA JURIDICA ESPECIALIZADA PARA PRESTACAO DOS SERVICOS DE TRANSPORTE DE PASSAGEIROS, TRANSPORTE UNIVERSITARIO, DE FORMA CONTINUA, PARA ATENDIMENTO DOS DESLOCAMENTOS DA COMUNIDADE ACADEMICA DA FUNDACAO UNIVERSIDADE FEDERAL DO ABC - UFABC</t>
  </si>
  <si>
    <t>TRANSPORTES - TURISMO E SERVICOS JP GRANDINO EIRELI</t>
  </si>
  <si>
    <t>CONTRATACAO DE TRANSPORTE EVENTUAL</t>
  </si>
  <si>
    <t>TURISMO PAVAO LIMITADA</t>
  </si>
  <si>
    <t>DIARIAS PROPES - NACIONAL PARA SERVIDORES</t>
  </si>
  <si>
    <t>DIARIAS PROPES - INTERNACIONAL PARA SERVIDORES</t>
  </si>
  <si>
    <t>DIARIAS PROPES - NACIONAL PARA COLABORADORES</t>
  </si>
  <si>
    <t>DIARIAS NACIONAIS PARA SERVIDORES - GABINETE DA REITORIA.</t>
  </si>
  <si>
    <t>DIARIAS NACIONAIS PARA SERVIDORES - CECS.</t>
  </si>
  <si>
    <t>DIARIAS CMCC - NACIONAL PARA SERVIDORES</t>
  </si>
  <si>
    <t>DIARIAS CMCC - NACIONAL PARA COLABORADORES</t>
  </si>
  <si>
    <t>DIARIAS CCNH - NACIONAL PARA SERVIDORES</t>
  </si>
  <si>
    <t>DIARIAS NACIONAIS PARA SERVIDORES - PROGRAD.</t>
  </si>
  <si>
    <t>DIARIAS NACIONAL PARA SERVIDORES - PROPLADI.</t>
  </si>
  <si>
    <t>DIARIAS ARI - NACIONAL PARA SERVIDORES</t>
  </si>
  <si>
    <t>DIARIAS ARI - INTERNACIONAL PARA SERVIDORES</t>
  </si>
  <si>
    <t>DIARIAS NACIONAIS PARA SERVIDORES - PROPG</t>
  </si>
  <si>
    <t>DIARIAS NACIONAIS PARA COLABORADORES - PROPG.</t>
  </si>
  <si>
    <t>DIARIAS NTI - NACIONAL PARA SERVIDORES</t>
  </si>
  <si>
    <t>DIARIAS NACIONAL PARA SERVIDORES - SUGEPE</t>
  </si>
  <si>
    <t>EMPENHOS A LIQUIDAR</t>
  </si>
  <si>
    <t>EMPENHOS LIQUIDADOS A PAGAR</t>
  </si>
  <si>
    <t>EMPENHOS PAGOS</t>
  </si>
  <si>
    <t>Dia Emissão</t>
  </si>
  <si>
    <t>COLAR "DATA EMISSÃO" ATÉ "RESULTADO PRIMÁRIO LEI"</t>
  </si>
  <si>
    <t>DIARIAS INTERNACIONAIS PARA SERVIDORES - GABINETE DA REITORIA</t>
  </si>
  <si>
    <t>Unidade Orçamentária</t>
  </si>
  <si>
    <t>FUNCIONAMENTO DE INSTITUICOES FEDERAIS DE ENSINO SUPERIOR - DESPESAS DIVERSAS</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</si>
  <si>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</si>
  <si>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</si>
  <si>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</si>
  <si>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</si>
  <si>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</si>
  <si>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</si>
  <si>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</si>
  <si>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</si>
  <si>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</si>
  <si>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</si>
  <si>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</si>
  <si>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</si>
  <si>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</si>
  <si>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</si>
  <si>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</si>
  <si>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</si>
  <si>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</si>
  <si>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</si>
  <si>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</si>
  <si>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</si>
  <si>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</si>
  <si>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</si>
  <si>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</si>
  <si>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</si>
  <si>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</si>
  <si>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</si>
  <si>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</si>
  <si>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</si>
  <si>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SEGUROS SURA S.A.</t>
  </si>
  <si>
    <t>CONTRATACAO DE SEGURO CONTRA ACIDENTES PESSOAIS PARA ESTAGIARIOS DA UFABC</t>
  </si>
  <si>
    <t>PLANSUL PLANEJAMENTO E CONSULTORIA EIRELI</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</si>
  <si>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</si>
  <si>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</si>
  <si>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VIACAO SANTO IGNACIO LTDA</t>
  </si>
  <si>
    <t>ECOS TURISMO LTDA</t>
  </si>
  <si>
    <t>CONTRATACAO DE EMPRESA ESPECIALIZADA PARA PRESTACAO DE SERVICOS DE AGENCIAMENTO DE VIAGENS PARA VOOS REGULARES INTERNACIONAIS E DOMESTICOS NAO ATENDIDOS PELAS COMPANHIAS AEREAS CREDENCIADAS PELO MINISTERIO DO PLANEJAMENTO, DESENVOLVIMENTO E GESTAO.</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</si>
  <si>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</si>
  <si>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</si>
  <si>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</si>
  <si>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</si>
  <si>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</si>
  <si>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</si>
  <si>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</si>
  <si>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</si>
  <si>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</si>
  <si>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</si>
  <si>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</si>
  <si>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</si>
  <si>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</si>
  <si>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</si>
  <si>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</si>
  <si>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DIARIAS PROEC - NACIONAL PARA SERVIDORES</t>
  </si>
  <si>
    <t>DIARIAS PROEC - NACIONAL PARA COLABORADORES</t>
  </si>
  <si>
    <t>CRÉDITO PRÉ-EMPENHADO</t>
  </si>
  <si>
    <t>DIARIAS AUDITORIA - NACIONAL PARA SERVIDORES</t>
  </si>
  <si>
    <t>DIARIAS CECS - INTERNACIONAL PARA SERVIDORES</t>
  </si>
  <si>
    <t>DIARIAS CECS - NACIONAL PARA COLABORADORES</t>
  </si>
  <si>
    <t>DIARIAS PROAP - NACIONAL PARA COLABORADORES</t>
  </si>
  <si>
    <t>PI (2)</t>
  </si>
  <si>
    <t>SUBAÇÃO</t>
  </si>
  <si>
    <t>Nome SUBAÇÃO</t>
  </si>
  <si>
    <t>ADM0</t>
  </si>
  <si>
    <t>Administração geral</t>
  </si>
  <si>
    <t>ALG0</t>
  </si>
  <si>
    <t>ÁGUA E ESGOTO / ENERGIA ELÉTRICA / GÁS</t>
  </si>
  <si>
    <t>ASS0</t>
  </si>
  <si>
    <t>Assistência - Sociais</t>
  </si>
  <si>
    <t>AUXILIO MORADIA / AUXILIO CRECHE / AUXILIO TRANSPORTE / BOLSA PERMANENCIA / BOLSA AUXILIO ALIMENTACAO AOS ESTUDANTES DE GRADUACAO / MONITORIA DE AÇÕES AFIRMATIVAS</t>
  </si>
  <si>
    <t>ASS1</t>
  </si>
  <si>
    <t>Assistência - Pesquisa</t>
  </si>
  <si>
    <t>ASS2</t>
  </si>
  <si>
    <t>Assistência - Extensão</t>
  </si>
  <si>
    <t>BOLSAS DE EXTENSAO / PROJETOS EXTENSIONISTAS</t>
  </si>
  <si>
    <t>ASS3</t>
  </si>
  <si>
    <t>Assistência - Graduação</t>
  </si>
  <si>
    <t>ASS4</t>
  </si>
  <si>
    <t>Assistência - Pós-graduação</t>
  </si>
  <si>
    <t>ASS5</t>
  </si>
  <si>
    <t>Assistência - Restaurante universitário</t>
  </si>
  <si>
    <t>SUBSIDIO PARA PAGAMENTO DE REFEICOES NO RESTAURANTE UNIVERSITARIO PARA ALUNOS DA GRADUACAO /  SUBSIDIO DE ALIMENTACAO NO RU PÓS / SUBSIDIO DE ALIMENTACAO NO RU ESPECIALIZAÇÃO</t>
  </si>
  <si>
    <t>AUX0</t>
  </si>
  <si>
    <t>Auxílio eventos - discentes</t>
  </si>
  <si>
    <t>AUX1</t>
  </si>
  <si>
    <t>BIB0</t>
  </si>
  <si>
    <t>Acervo bibliográfico</t>
  </si>
  <si>
    <t>LIVROS / ASSINATURA DE JORNAIS E REVISTAS / PERIÓDICOS / BASES ACADÊMICAS/ENCADERNAÇÃO E REENCADERNAÇÃO DE LIVROS DO ACERVO</t>
  </si>
  <si>
    <t>CAP0</t>
  </si>
  <si>
    <t>Capacitação de servidores</t>
  </si>
  <si>
    <t>CURSO EXTERNO / INSCRICOES PARA CURSO / CURSOS IN COMPANY</t>
  </si>
  <si>
    <t>CNC0</t>
  </si>
  <si>
    <t>Cursos e concursos</t>
  </si>
  <si>
    <t>FOLHA DE PAGAMENTO (ENCARGOS DE CURSO E CONCURSO)</t>
  </si>
  <si>
    <t>EQP0</t>
  </si>
  <si>
    <t>Equipamentos - Áreas comuns</t>
  </si>
  <si>
    <t>MOBILIÁRIO / LINHA BRANCA / QUADROS DE AVISO / DISPLAYS / VENTILADORES / BEBEDOUROS / EQUIPAMENTO DE SOM / PROJETORES / CORTINAS E PERSIANAS/DRONER</t>
  </si>
  <si>
    <t>EQP1</t>
  </si>
  <si>
    <t>Equipamentos - Laboratórios</t>
  </si>
  <si>
    <t>AQUISICAO POR IMPORTACAO / EQUIPAMENTOS NOVOS / MANUTENÇÃO DE EQUIPAMENTOS LABORATORIAIS</t>
  </si>
  <si>
    <t>EVT0</t>
  </si>
  <si>
    <t>Eventos institucionais</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</si>
  <si>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</si>
  <si>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</si>
  <si>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</si>
  <si>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</si>
  <si>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</si>
  <si>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FOLHA DE PAGAMENTO - ESTAGIÁRIOS</t>
  </si>
  <si>
    <t>INT0</t>
  </si>
  <si>
    <t>Internacionalização</t>
  </si>
  <si>
    <t>LPZ0</t>
  </si>
  <si>
    <t>Limpeza e copeiragem</t>
  </si>
  <si>
    <t>LIMPEZA / COPEIRAGEM / COLETA DE LIXO INFECTANTE /MATERIAIS DE LIMPEZA E COPA (PAPEL TOALHA, HIGIÊNICO) / BOMBONAS RESÍDUOS QUÍMICOS</t>
  </si>
  <si>
    <t>MAT0</t>
  </si>
  <si>
    <t>Materiais didáticos e serviços - Graduação</t>
  </si>
  <si>
    <t xml:space="preserve">VIDRARIAS / MATERIAL DE CONSUMO / MANUTENÇÃO DE EQUIPAMENTOS / REAGENTES QUIMICOS / MATERIAIS E SERVIÇOS DIVERSOS PARA LABORATORIOS DIDÁTICOS E CURSOS DE GRADUAÇÃO / EPIS PARA LABORATÓRIOS </t>
  </si>
  <si>
    <t>MAT1</t>
  </si>
  <si>
    <t>Materiais didáticos e serviços - Pós-graduação</t>
  </si>
  <si>
    <t xml:space="preserve">VIDRARIAS / MATERIAL DE CONSUMO / MANUTENÇÃO DE EQUIPAMENTOS / REAGENTES QUIMICOS / MATERIAIS E SERVIÇOS DIVERSOS PARA LABORATORIOS E CURSOS DE PÓS-GRADUAÇÃO / SERVIÇOS DE VIDEOCONFERÊNCIA (BANCAS) / EPIS PARA LABORATÓRIOS </t>
  </si>
  <si>
    <t>MAT2</t>
  </si>
  <si>
    <t>Materiais didáticos e serviços - Pesquisa</t>
  </si>
  <si>
    <t>VIDRARIAS / MATERIAL DE CONSUMO / MANUTENÇÃO DE EQUIPAMENTOS / REAGENTES QUIMICOS / MATERIAIS E SERVIÇOS DIVERSOS PARA LABORATORIOS / RACAO PARA ANIMAIS / MATERIAIS PESQUISA NÚCLEOS ESTRATÉGICOS / EPIS PARA LABORATÓRIOS</t>
  </si>
  <si>
    <t>MAT3</t>
  </si>
  <si>
    <t>Materiais didáticos e serviços - Extensão</t>
  </si>
  <si>
    <t>MATERIAL DE CONSUMO / MATERIAIS E SERVIÇOS DIVERSOS PARA ATIVIDADES CULTURAIS E DE EXTENSÃO / SERVIÇOS CORO</t>
  </si>
  <si>
    <t>MAT4</t>
  </si>
  <si>
    <t>Materiais didáticos e serviços - Editora</t>
  </si>
  <si>
    <t>SERVICO DE ENCADERNAÇÃO /MATERIAL DE CONSUMO / MATERIAL PARA ATIVIDADES DA EDITORA / REGISTRO ISBN</t>
  </si>
  <si>
    <t>MAT5</t>
  </si>
  <si>
    <t>Materiais de consumo e serviços não acadêmicos</t>
  </si>
  <si>
    <t>MATERIAL ESPORTIVO / MATERIAIS DE ACESSIBILIDADE / MATERIAIS DE SAÚDE (Ex. PROAP e DSQV) / MATERIAIS DE EXPEDIENTE / CRACHÁS / SERVIÇOS GRÁFICOS / CARIMBOS / BANCO DE IMAGENS / SINALIZAÇÃO E COMUNICAÇÃO VISUAL / EPI / MATERIAIS DE SEGURANÇA / COMBATE A INCÊNDIO</t>
  </si>
  <si>
    <t>MNT0</t>
  </si>
  <si>
    <t>Manutenção</t>
  </si>
  <si>
    <t>ALMOXARIFADO / AR CONDICIONADO / COMBATE INCÊNDIO / CORTINAS / ELEVADORES / GERADORES DE ENERGIA / HIDRÁULICA / IMÓVEIS / INSTALAÇÕES ELÉTRICAS  / JARDINAGEM / MANUTENÇÃO PREDIAL / DESINSETIZAÇÃO / CHAVEIRO / INVENTÁRIO PATRIMONIAL</t>
  </si>
  <si>
    <t>OBS0</t>
  </si>
  <si>
    <t>Obras e instalações - Construções</t>
  </si>
  <si>
    <t>OBS1</t>
  </si>
  <si>
    <t>Obras e instalações - Adequações e reformas</t>
  </si>
  <si>
    <t>REC0</t>
  </si>
  <si>
    <t>Recepção, portaria e zeladoria</t>
  </si>
  <si>
    <t>PORTARIA / RECEPÇÃO / ZELADORIA</t>
  </si>
  <si>
    <t>SEG0</t>
  </si>
  <si>
    <t>Segurança e vigilância</t>
  </si>
  <si>
    <t>SISTEMA DE SEGURANÇA / VIGILÂNCIA</t>
  </si>
  <si>
    <t>TIC0</t>
  </si>
  <si>
    <t>Tecnologia da informação e comunicação</t>
  </si>
  <si>
    <t>TELEFONIA / TI</t>
  </si>
  <si>
    <t>TRB0</t>
  </si>
  <si>
    <t>Obrigações tributárias e serviços financeiros</t>
  </si>
  <si>
    <t xml:space="preserve">OBRIGAÇÕES TRIBUTÁRIAS / SEGURO COLETIVO PARA ALUNOS / SEGURO ESTAGIÁRIOS / SEGURO CARROS OFICIAIS / SEGURO PREDIAL / IMPORTAÇÃO (TAXAS/SEGURO) </t>
  </si>
  <si>
    <t>TRP0</t>
  </si>
  <si>
    <t>Transporte e locomoção comunitária</t>
  </si>
  <si>
    <t>MOTORISTA / PNEUS FROTA OFICIAL / ABASTECIMENTO FROTA OFICIAL / TRANSPORTE EVENTUAL / TRANSPORTE INTERCAMPUS / IMPORTAÇÃO (fretes e transportes) / PEDÁGIO</t>
  </si>
  <si>
    <t>TRP1</t>
  </si>
  <si>
    <t>Diárias e passagens nacionais</t>
  </si>
  <si>
    <t>PASSAGENS NACIONAIS / DIÁRIAS NACIONAIS / REEMBOLSO DE PASSAGENS TERRESTRES</t>
  </si>
  <si>
    <t>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</si>
  <si>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</si>
  <si>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</si>
  <si>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</si>
  <si>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</si>
  <si>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Convênios</t>
  </si>
  <si>
    <t>Folha de Pagamento - Benefícios</t>
  </si>
  <si>
    <t>Folha de pagamento - Ativos, Previdência, PASEP</t>
  </si>
  <si>
    <t>DISCENTES: AUXÍLIO EVENTOS/CONGRESSOS/SEMINÁRIOS/PUBLICAÇÕES/PARTICIPAÇÃO EM COMPETIÇÕES</t>
  </si>
  <si>
    <t>Água / luz / gás (concessionárias)</t>
  </si>
  <si>
    <t>BOLSAS DE INICIACAO CIENTIFICA / BOLSAS PROJETOS DE PESQUISA E/OU EDITAIS LIGADOS A PESQUISA</t>
  </si>
  <si>
    <t>DOCENTES: AUXÍLIO EVENTOS/CONGRESSOS/SEMINÁRIOS/PUBLICAÇÕES/ AUXÍLIO PARA ATIVIDADE EXTRASSALA</t>
  </si>
  <si>
    <t>Auxílio eventos/Atividades extrassala - servidores</t>
  </si>
  <si>
    <t>MONITORIA ACADEMICA DA GRADUACAO / MONITORIA SEMIPRESENCIAL / AUXILIO ACESSIBILIDADE / MONITORIA INCLUSIVA</t>
  </si>
  <si>
    <t>BOLSAS DE MESTRADO E DOUTORADO</t>
  </si>
  <si>
    <t>INT1</t>
  </si>
  <si>
    <t>Internacionalização - Bolsas</t>
  </si>
  <si>
    <t>BOLSAS CURSOS DE LÍNGUAS NETEL/BOLSA DE MOBILIDADE DE ESTUDANTES ESTRANGEIROS / BOLSA DE MOBILIDADE DE ESTUDANTES DA UFABC NO EXTERIOR</t>
  </si>
  <si>
    <t>DIÁRIAS INTERNACIONAIS / PASSAGENS AÉREAS INTERNACIONAIS / AUXÍLIO PARA EVENTOS INTERNACIONAIS / INSCRIÇÃO PARA  EVENTOS INTERNACIONAIS / ANUIDADES ARI / ENCARGO DE CURSOS E CONCURSOS ARI</t>
  </si>
  <si>
    <t>SERVICOS TECNICOS EM ENGENHARIA / EXECUCAO DAS OBRAS / ELABORACAO DOS ESTUDOS PRELIMINARES, PROJETOS BASICOS E EXECUTIVOS / CONSTRUÇÃO / SUPERVISÃO DE OBRAS</t>
  </si>
  <si>
    <t>REFORMA E ADEQUAÇÃO</t>
  </si>
  <si>
    <t>SUBAÇÕES UFABC</t>
  </si>
  <si>
    <t>Descrição SUBAÇÃO</t>
  </si>
  <si>
    <t>COLAR PI e separar colunas SUBAÇÃO / AEO</t>
  </si>
  <si>
    <t>CUSTEIO ou INVESTIMENTO?</t>
  </si>
  <si>
    <t>LOA 2023 UFABC - Fonte TESOURO RP2</t>
  </si>
  <si>
    <t>LOA 2023 UNIFESP - EMENDA PARLAMENTAR BANCADA DEPUTADOS ESTADO DE SÃO PAULO (cota UFABC)</t>
  </si>
  <si>
    <t>SUBTOTAL EMENDAS BANCADA + LOA 2023 MEC</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</si>
  <si>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</si>
  <si>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</si>
  <si>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</si>
  <si>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</si>
  <si>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</si>
  <si>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</si>
  <si>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</si>
  <si>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</si>
  <si>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</si>
  <si>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</si>
  <si>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</si>
  <si>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</si>
  <si>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</si>
  <si>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</si>
  <si>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</si>
  <si>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</si>
  <si>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</si>
  <si>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</si>
  <si>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</si>
  <si>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</si>
  <si>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</si>
  <si>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</si>
  <si>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</si>
  <si>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</si>
  <si>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</si>
  <si>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</si>
  <si>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</si>
  <si>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</si>
  <si>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</si>
  <si>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</si>
  <si>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</si>
  <si>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</si>
  <si>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</si>
  <si>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</si>
  <si>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</si>
  <si>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</si>
  <si>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</si>
  <si>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</si>
  <si>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</si>
  <si>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</si>
  <si>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</si>
  <si>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</si>
  <si>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</si>
  <si>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</si>
  <si>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</si>
  <si>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</si>
  <si>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</si>
  <si>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</si>
  <si>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</si>
  <si>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</si>
  <si>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</si>
  <si>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</si>
  <si>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</si>
  <si>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</si>
  <si>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</si>
  <si>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</si>
  <si>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</si>
  <si>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</si>
  <si>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</si>
  <si>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</si>
  <si>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</si>
  <si>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</si>
  <si>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</si>
  <si>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</si>
  <si>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APOIO ADMINISTRATIVO, TECNICO E OPERACIONAL</t>
  </si>
  <si>
    <t>SEGUROS EM GERAL</t>
  </si>
  <si>
    <t>PEDAGIOS</t>
  </si>
  <si>
    <t>LOCACAO DE MEIOS DE TRANSPORTE</t>
  </si>
  <si>
    <t>MANUTENCAO E CONSERV. DE VEICULOS</t>
  </si>
  <si>
    <t>TAXA DE ADMINISTRACAO</t>
  </si>
  <si>
    <t>CONTRATACAO DE PESSOA JURIDICA ESPECIALIZADA NA PRESTACAO DOS SERVICOS TERCEIRIZADOS DE CONDUCAO DE VEICULOS AUTOMOTORES PERTENCENTES A FROTA OFICIAL DA FUNDACAO UNIVERSIDADE FEDERAL DO ABC UFABC</t>
  </si>
  <si>
    <t>LOCOMOCAO URBANA</t>
  </si>
  <si>
    <t>DIARIAS NO PAIS</t>
  </si>
  <si>
    <t>DIARIAS SPO - NACIONAL PARA SERVIDORES</t>
  </si>
  <si>
    <t>COLAR "DATA EMISSÃO" ATÉ "NDD" e SEPARAR DOIS 1ºs DÍGITOS NDD</t>
  </si>
  <si>
    <t>Descrição Nota de Empenho</t>
  </si>
  <si>
    <t>SERV. DE APOIO ADMIN., TECNICO E OPERACIONAL</t>
  </si>
  <si>
    <t>PASSAGENS PARA O PAIS</t>
  </si>
  <si>
    <t>PASSAGENS PARA O EXTERIOR</t>
  </si>
  <si>
    <t>RESSARCIMENTO DE PASSAGENS E DESP.C/LOCOMOCAO</t>
  </si>
  <si>
    <t>Resultado Primário (6 = Emendas Parlamentares)</t>
  </si>
  <si>
    <t>33913937</t>
  </si>
  <si>
    <t>33901416</t>
  </si>
  <si>
    <t>33903701</t>
  </si>
  <si>
    <t>33903969</t>
  </si>
  <si>
    <t>33903308</t>
  </si>
  <si>
    <t>33903303</t>
  </si>
  <si>
    <t>33903919</t>
  </si>
  <si>
    <t>33903925</t>
  </si>
  <si>
    <t>33903305</t>
  </si>
  <si>
    <t>33901414</t>
  </si>
  <si>
    <t>33903602</t>
  </si>
  <si>
    <t>33903979</t>
  </si>
  <si>
    <t>33903301</t>
  </si>
  <si>
    <t>33903302</t>
  </si>
  <si>
    <t>33909314</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</si>
  <si>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</si>
  <si>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</si>
  <si>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</si>
  <si>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</si>
  <si>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</si>
  <si>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</si>
  <si>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</si>
  <si>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</si>
  <si>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</si>
  <si>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</si>
  <si>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</si>
  <si>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</si>
  <si>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</si>
  <si>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</si>
  <si>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</si>
  <si>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</si>
  <si>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</si>
  <si>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</si>
  <si>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</si>
  <si>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</si>
  <si>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</si>
  <si>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</si>
  <si>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</si>
  <si>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</si>
  <si>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</si>
  <si>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DIARIAS PROAP - NACIONAL PARA SERVIDORES</t>
  </si>
  <si>
    <t>COLAR VALORES</t>
  </si>
  <si>
    <t>COLAR "DATA EMISSÃO" ATÉ "PTRES"</t>
  </si>
  <si>
    <t>COLAR VALORES, COPIANDO COLUNA POR COLUNA</t>
  </si>
  <si>
    <t>JUROS E MULTA DE MORA</t>
  </si>
  <si>
    <t>DIARIAS NO EXTERIOR</t>
  </si>
  <si>
    <t>PSS PATRONAL DE DANIEL MORGATO MARTIN - MULTA/JUROS</t>
  </si>
  <si>
    <t>SERVICOS DE TRANSPORTE DE PASSAGEIROS DE FORMA EVENTUAL.</t>
  </si>
  <si>
    <t>DIARIAS A COLABORADORES EVENTUAIS NO PAIS</t>
  </si>
  <si>
    <t>DIARIAS ACI - NACIONAL PARA SERVIDORES</t>
  </si>
  <si>
    <t>DIARIAS EDITORA - NACIONAL PARA SERVIDORES</t>
  </si>
  <si>
    <t>DIARIAS - PROAD</t>
  </si>
  <si>
    <t>PROCESSO PARA PAGAMENTO (REEMBOLSO) DE PASSAGENS TERRESTRES PARA ATENDER AS DEMANDAS DA UFABC NO EXERCICIO DE 2023.</t>
  </si>
  <si>
    <t>PROCESSO PARA PAGAMENTO (RESSARCIMENTO) DE GASTOS COM BAGAGENS DESPACHADAS EM VIAGENS A SERVICO POR SERVIDORES E CONVIDADOS DA UFABC, CONFORME DISPOSTO NA INSTRUCAO NORMATIVA SG/MPOG Nº 04.</t>
  </si>
  <si>
    <t>DIARIAS NETEL - NACIONAL PARA SERVIDORES</t>
  </si>
  <si>
    <t>DIARIAS AGENCIA DE INOVACAO - NACIONAL PARA SERVIDORES</t>
  </si>
  <si>
    <t>DIARIAS AGENCIA DE INOVACAO - NACIONAL PARA COLABORADORES</t>
  </si>
  <si>
    <t>COLAR "UNIDADE ORÇAMENTÁRIA" ATÉ "NDD"</t>
  </si>
  <si>
    <t>Distribuição  CUSTEIO 2023 LOA 100%</t>
  </si>
  <si>
    <t>Distribuição INICIAL 2023 CUSTEIO LOA 100%</t>
  </si>
  <si>
    <t>SUBTOTAL LOA 2023 UFABC + MEC (Valor distribuído AEO)</t>
  </si>
  <si>
    <t xml:space="preserve">LOA 2023 MEC - Recomposição MEC </t>
  </si>
  <si>
    <t>SUBTOTAL LOA 2023 UFABC + MEC (valor disponível efetivo)</t>
  </si>
  <si>
    <t>LOA 2023 MEC - Recomposição MEC</t>
  </si>
  <si>
    <t>SUBTOTAL EMENDAS BANCADA + LOA 2023 MEC (valor efetivamente disponível, e distribuído às AEO)</t>
  </si>
  <si>
    <t>FONTE/ORIGEM dos recursos CUSTEIO [CENÁRIO FEVEREIRO - EXPECTATIVAS]</t>
  </si>
  <si>
    <t>FONTE/ORIGEM dos recursos INVESTIMENTO [CENÁRIO FEVEREIRO - EXPECTATIVAS]</t>
  </si>
  <si>
    <t>FONTE/ORIGEM dos recursos CUSTEIO [CENÁRIO MAIO - RECOMPOSIÇÃO EFETIVA]</t>
  </si>
  <si>
    <t>FONTE/ORIGEM dos recursos INVESTIMENTO [CENÁRIO MAIO - RECOMPOSIÇÃO EFETIVA]</t>
  </si>
  <si>
    <t>DIARIAS CCNH - NACIONAL PARA COLABORADORES</t>
  </si>
  <si>
    <t>23006.0021977/2021-49</t>
  </si>
  <si>
    <t>23006.007461/2020-19</t>
  </si>
  <si>
    <t>23006.001762/2022-10</t>
  </si>
  <si>
    <t>23006.016536/2022-14</t>
  </si>
  <si>
    <t>23006.004770/2021-18</t>
  </si>
  <si>
    <t>23006.025462/2022-07</t>
  </si>
  <si>
    <t>23006.026909/2022-57</t>
  </si>
  <si>
    <t>Prof. Dr. Ricardo Suyama (Atividade externa)</t>
  </si>
  <si>
    <t>Prof. Dra. Cristina Fróes de borja Reis (Atividade externa)</t>
  </si>
  <si>
    <t>23006.003564/2023-44</t>
  </si>
  <si>
    <t>Prof. Dr. Raphael Yokoingawa de Camargo</t>
  </si>
  <si>
    <t>23006.001262/2019-55</t>
  </si>
  <si>
    <t>Profa. Dra. Itana Stiubiener (atividade Externa)</t>
  </si>
  <si>
    <t>23006.011852/2021-19</t>
  </si>
  <si>
    <t>FUNDEP TCTC Nº10/2022</t>
  </si>
  <si>
    <t>23006.006295/2022-97</t>
  </si>
  <si>
    <t>EMPRESA ANACOM EQUIPAMENTOS Nº 04/2022</t>
  </si>
  <si>
    <t>23006.005995/2022-64</t>
  </si>
  <si>
    <t>FUNDEP Nº 15/2022</t>
  </si>
  <si>
    <t>SALDO</t>
  </si>
  <si>
    <t>23006.000037/2019-00</t>
  </si>
  <si>
    <t>FUNDEP Nº 03/2019</t>
  </si>
  <si>
    <t>23006.006675/2022-21</t>
  </si>
  <si>
    <t>FUNDEP Nº 14/2022</t>
  </si>
  <si>
    <t>INOVA</t>
  </si>
  <si>
    <t>U8</t>
  </si>
  <si>
    <t>23006.016954/2021-12</t>
  </si>
  <si>
    <t>FUNDEP Nº 12/2021</t>
  </si>
  <si>
    <t>23006.008139/2022-61</t>
  </si>
  <si>
    <t>ATIVIDADE EXTERNA "ORIENTAÇÃO REMUNERADA"</t>
  </si>
  <si>
    <t>23006.007753/2022-13</t>
  </si>
  <si>
    <t>ATIVIDADE EXTERNA - PROF. DR. VITOR VIEIRA VASCONCELOS</t>
  </si>
  <si>
    <t>PROJETO INVESTIGAÇÃO DE METABOLITO SECUNDÁRIO</t>
  </si>
  <si>
    <t>23006.019401/2022-01</t>
  </si>
  <si>
    <t xml:space="preserve">ATIVIDADE EXTERNA - </t>
  </si>
  <si>
    <t>Data</t>
  </si>
  <si>
    <t>UTILIZAÇÃO</t>
  </si>
  <si>
    <t>23006.009405/2023-53</t>
  </si>
  <si>
    <t>23006.010583/2023-27</t>
  </si>
  <si>
    <t>23006.010196/2023-91</t>
  </si>
  <si>
    <t>23006.010768/2023-31</t>
  </si>
  <si>
    <t>23006.021538/2022-17</t>
  </si>
  <si>
    <t>23006.013078/2023-34</t>
  </si>
  <si>
    <t>23006.013173/2023-38</t>
  </si>
  <si>
    <t>23006.013200/2023-72</t>
  </si>
  <si>
    <t>23006.013077/2023-90</t>
  </si>
  <si>
    <t>23006.016682/2023-12</t>
  </si>
  <si>
    <t>23006.014670/2022-72</t>
  </si>
  <si>
    <t>8</t>
  </si>
  <si>
    <t>23006.020549/2023-61</t>
  </si>
  <si>
    <t>23006.008806/2022-13</t>
  </si>
  <si>
    <t>ATIVIDADE EXTERNA -  Prof.(a) Dra. Monica Yukie Kuahara</t>
  </si>
  <si>
    <t>23006.022014/2023-24</t>
  </si>
  <si>
    <t>23006.19317/2023-60</t>
  </si>
  <si>
    <t>23006.021396/2023-79</t>
  </si>
  <si>
    <t>23006.021739/2023-03</t>
  </si>
  <si>
    <t>23006.022353/2023-19</t>
  </si>
  <si>
    <t>23006.022138/2023-18</t>
  </si>
  <si>
    <t>23006.021826/2023-52</t>
  </si>
  <si>
    <t>23006.023355/2023-17</t>
  </si>
  <si>
    <t>V</t>
  </si>
  <si>
    <t>N01</t>
  </si>
  <si>
    <t>04/10/2023</t>
  </si>
  <si>
    <t>1444000000</t>
  </si>
  <si>
    <t>01/11/2023</t>
  </si>
  <si>
    <t>17/04/2023</t>
  </si>
  <si>
    <t>25/10/2023</t>
  </si>
  <si>
    <t>10/03/2023</t>
  </si>
  <si>
    <t>217884</t>
  </si>
  <si>
    <t>30/08/2023</t>
  </si>
  <si>
    <t>02/02/2023</t>
  </si>
  <si>
    <t>03/02/2023</t>
  </si>
  <si>
    <t>15/02/2023</t>
  </si>
  <si>
    <t>24/02/2023</t>
  </si>
  <si>
    <t>04/05/2023</t>
  </si>
  <si>
    <t>17/03/2023</t>
  </si>
  <si>
    <t>08/05/2023</t>
  </si>
  <si>
    <t>13/07/2023</t>
  </si>
  <si>
    <t>17/07/2023</t>
  </si>
  <si>
    <t>27/04/2023</t>
  </si>
  <si>
    <t>05/07/2023</t>
  </si>
  <si>
    <t>22/05/2023</t>
  </si>
  <si>
    <t>20/03/2023</t>
  </si>
  <si>
    <t>16/08/2023</t>
  </si>
  <si>
    <t>11/04/2023</t>
  </si>
  <si>
    <t>30/03/2023</t>
  </si>
  <si>
    <t>30/05/2023</t>
  </si>
  <si>
    <t>07/07/2023</t>
  </si>
  <si>
    <t>11/08/2023</t>
  </si>
  <si>
    <t>06/04/2023</t>
  </si>
  <si>
    <t>02/03/2023</t>
  </si>
  <si>
    <t>28/04/2023</t>
  </si>
  <si>
    <t>17/02/2023</t>
  </si>
  <si>
    <t>27/10/2023</t>
  </si>
  <si>
    <t>22/03/2023</t>
  </si>
  <si>
    <t>09/02/2023</t>
  </si>
  <si>
    <t>25/09/2023</t>
  </si>
  <si>
    <t>21/07/2023</t>
  </si>
  <si>
    <t>23006.018442/2021-91</t>
  </si>
  <si>
    <t>29/03/2023</t>
  </si>
  <si>
    <t>23006.000025/2023-53</t>
  </si>
  <si>
    <t>23006.000022/2023-10</t>
  </si>
  <si>
    <t>01/02/2023</t>
  </si>
  <si>
    <t>03/04/2023</t>
  </si>
  <si>
    <t>23006.012842/2023-54</t>
  </si>
  <si>
    <t>31/01/2023</t>
  </si>
  <si>
    <t>FOMENTO AS ACOES DE GRADUACAO, POS-GRADUACAO, ENSINO, PESQUISA E EXTENSAO - DESPESAS DIVERSAS</t>
  </si>
  <si>
    <t>217882</t>
  </si>
  <si>
    <t>28/03/2023</t>
  </si>
  <si>
    <t>23006.005733/2020-38</t>
  </si>
  <si>
    <t>23006.006889/2023-89</t>
  </si>
  <si>
    <t>154503263522023NE000071</t>
  </si>
  <si>
    <t>23006.000142/2019-31</t>
  </si>
  <si>
    <t>154503263522023NE000178</t>
  </si>
  <si>
    <t>10/01/2023</t>
  </si>
  <si>
    <t>23006.002446/2017-71</t>
  </si>
  <si>
    <t>154503263522023NE000002</t>
  </si>
  <si>
    <t>23006.002529/2018-41</t>
  </si>
  <si>
    <t>154503263522023NE000016</t>
  </si>
  <si>
    <t>154503263522023NE000055</t>
  </si>
  <si>
    <t>23006.001163/2019-73</t>
  </si>
  <si>
    <t>154503263522023NE000061</t>
  </si>
  <si>
    <t>26/04/2023</t>
  </si>
  <si>
    <t>154503263522023NE000113</t>
  </si>
  <si>
    <t>154503263522023NE000266</t>
  </si>
  <si>
    <t>154503263522023NE000409</t>
  </si>
  <si>
    <t>CONTRATACAO DE PESSOA JURIDICA ESPECIALIZADA NA PRESTACAO DOS SERVICOS TERCEIRIZADOS DE CONDUCAO DE VEICULOS AUTOMOTORES PERTENCENTES A FROTA OFICIAL DA FUNDACAO UNIVERSIDADE FEDERAL DO ABC</t>
  </si>
  <si>
    <t>23006.006991/2022-01</t>
  </si>
  <si>
    <t>154503263522023NE000021</t>
  </si>
  <si>
    <t>154503263522023NE000074</t>
  </si>
  <si>
    <t>154503263522023NE000075</t>
  </si>
  <si>
    <t>154503263522023NE000123</t>
  </si>
  <si>
    <t>154503263522023NE000187</t>
  </si>
  <si>
    <t>154503263522023NE000188</t>
  </si>
  <si>
    <t>154503263522023NE000317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</si>
  <si>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</si>
  <si>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154503263522023NE000318</t>
  </si>
  <si>
    <t>BEIJA FLOR LOCADORA DE VEICULOS LTDA</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</si>
  <si>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</si>
  <si>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</si>
  <si>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154503263522023NE000338</t>
  </si>
  <si>
    <t>154503263522023NE000339</t>
  </si>
  <si>
    <t>23006.006889/2023-8</t>
  </si>
  <si>
    <t>154503263522023NE000400</t>
  </si>
  <si>
    <t>REGISTRO DE PRECOS PARA EVENTUAL CONTRATACAO DE PESSOA JURIDICA ESPECIALIZADA PARA A PRESTACAO DE SERVICOS DE TRANSPORTE DE PASSAGEIROS DE FORMA EVENTUAL.</t>
  </si>
  <si>
    <t>154503263522023NE000452</t>
  </si>
  <si>
    <t>08/02/2023</t>
  </si>
  <si>
    <t>23006.002217/2023-02</t>
  </si>
  <si>
    <t>154503263522023NE600013</t>
  </si>
  <si>
    <t>154503263522023NE600015</t>
  </si>
  <si>
    <t>154503263522023NE600016</t>
  </si>
  <si>
    <t>06/01/2023</t>
  </si>
  <si>
    <t>23006.000027/2023-42</t>
  </si>
  <si>
    <t>154503263522023NE600001</t>
  </si>
  <si>
    <t>28/02/2023</t>
  </si>
  <si>
    <t>154503263522023NE600025</t>
  </si>
  <si>
    <t>24/07/2023</t>
  </si>
  <si>
    <t>154503263522023NE600051</t>
  </si>
  <si>
    <t>DIARIAS GABINETE DA REITORIA - NACIONAIS PARA COLABORADORES</t>
  </si>
  <si>
    <t>14/03/2023</t>
  </si>
  <si>
    <t>23006.000020/2023-21</t>
  </si>
  <si>
    <t>154503263522023NE600029</t>
  </si>
  <si>
    <t>23006.000035/2023-99</t>
  </si>
  <si>
    <t>154503263522023NE600052</t>
  </si>
  <si>
    <t>DIARIAS PROCURADORIA - NACIONAIS PARA SERVIDORES</t>
  </si>
  <si>
    <t>23006.000014/2023-73</t>
  </si>
  <si>
    <t>154503263522023NE600034</t>
  </si>
  <si>
    <t>23006.000023/2023-64</t>
  </si>
  <si>
    <t>154503263522023NE600006</t>
  </si>
  <si>
    <t>154503263522023NE600030</t>
  </si>
  <si>
    <t>154503263522023NE600031</t>
  </si>
  <si>
    <t>154503263522023NE600017</t>
  </si>
  <si>
    <t>154503263522023NE600019</t>
  </si>
  <si>
    <t>154503263522023NE600022</t>
  </si>
  <si>
    <t>154503263522023NE600043</t>
  </si>
  <si>
    <t>23006.001875/2023-79</t>
  </si>
  <si>
    <t>154503263522023NE600007</t>
  </si>
  <si>
    <t>23006.000036/2023-33</t>
  </si>
  <si>
    <t>154503263522023NE600026</t>
  </si>
  <si>
    <t>154503263522023NE600027</t>
  </si>
  <si>
    <t>23006.007529/2023-02</t>
  </si>
  <si>
    <t>154503263522023NE600036</t>
  </si>
  <si>
    <t>23006.008745/2023-67</t>
  </si>
  <si>
    <t>154503263522023NE600039</t>
  </si>
  <si>
    <t>23006.000009/2019-84</t>
  </si>
  <si>
    <t>154503263522023NE000089</t>
  </si>
  <si>
    <t>154503263522023NE000090</t>
  </si>
  <si>
    <t>154503263522023NE000091</t>
  </si>
  <si>
    <t>23006.007465/2023-31</t>
  </si>
  <si>
    <t>154503263522023NE600038</t>
  </si>
  <si>
    <t>23006.007475/2023-77</t>
  </si>
  <si>
    <t>154503263522023NE600037</t>
  </si>
  <si>
    <t>154503263522023NE000264</t>
  </si>
  <si>
    <t>23006.000009/2019-8</t>
  </si>
  <si>
    <t>154503263522023NE000464</t>
  </si>
  <si>
    <t>154503263522023NE600054</t>
  </si>
  <si>
    <t>23006.000037/2023-88</t>
  </si>
  <si>
    <t>154503263522023NE600005</t>
  </si>
  <si>
    <t>23006.005429/2023-33</t>
  </si>
  <si>
    <t>154503263522023NE600028</t>
  </si>
  <si>
    <t>154503263522023NE600033</t>
  </si>
  <si>
    <t>16/01/2023</t>
  </si>
  <si>
    <t>23006.000017/2023-15</t>
  </si>
  <si>
    <t>154503263522023NE600003</t>
  </si>
  <si>
    <t>154503263522023NE600004</t>
  </si>
  <si>
    <t>23006.000039/2023-77</t>
  </si>
  <si>
    <t>154503263522023NE600008</t>
  </si>
  <si>
    <t>154503263522023NE600009</t>
  </si>
  <si>
    <t>154503263522023NE600048</t>
  </si>
  <si>
    <t>DIARIAS  BIBLIOTECA</t>
  </si>
  <si>
    <t>23006.000032/2023-55</t>
  </si>
  <si>
    <t>154503263522023NE600024</t>
  </si>
  <si>
    <t>23006.005754/2023-04</t>
  </si>
  <si>
    <t>154503263522023NE600032</t>
  </si>
  <si>
    <t>23006.006748/2023-66</t>
  </si>
  <si>
    <t>154503263522023NE600035</t>
  </si>
  <si>
    <t>154503263522023NE600050</t>
  </si>
  <si>
    <t>DIARIAS - NETEL</t>
  </si>
  <si>
    <t>23006.008834/2023-11</t>
  </si>
  <si>
    <t>154503263522023NE600040</t>
  </si>
  <si>
    <t>154503263522023NE600041</t>
  </si>
  <si>
    <t>23006.002216/2023-50</t>
  </si>
  <si>
    <t>154503263522023NE600010</t>
  </si>
  <si>
    <t>154503263522023NE600049</t>
  </si>
  <si>
    <t>DIARIAS-SUGEPE</t>
  </si>
  <si>
    <t>23006.014882/2022-50</t>
  </si>
  <si>
    <t>programa de ensino no contexto de educação especial: Prof. Priscila Benitez.</t>
  </si>
  <si>
    <t>23006.013586/2022-31</t>
  </si>
  <si>
    <t>ATIVIDADE EXTERNA REMUNERADA: Prof. Dr. Wallace gusmão Ferreira</t>
  </si>
  <si>
    <t>TCTC 14/2022</t>
  </si>
  <si>
    <t>23006.0007256/2020-45</t>
  </si>
  <si>
    <t>TCTC 13/2020</t>
  </si>
  <si>
    <t>2095V007A18</t>
  </si>
  <si>
    <t>M20RKG60BPN</t>
  </si>
  <si>
    <t>MCC62G22EDN</t>
  </si>
  <si>
    <t>LFP07P1901N</t>
  </si>
  <si>
    <t>095V</t>
  </si>
  <si>
    <t>M</t>
  </si>
  <si>
    <t>G60</t>
  </si>
  <si>
    <t>BP</t>
  </si>
  <si>
    <t>CC62</t>
  </si>
  <si>
    <t>G22</t>
  </si>
  <si>
    <t>ED</t>
  </si>
  <si>
    <t>L</t>
  </si>
  <si>
    <t>FP07</t>
  </si>
  <si>
    <t>P19</t>
  </si>
  <si>
    <t>G19</t>
  </si>
  <si>
    <t>N21</t>
  </si>
  <si>
    <t>N95</t>
  </si>
  <si>
    <t>COM0</t>
  </si>
  <si>
    <t>N41</t>
  </si>
  <si>
    <t>N19</t>
  </si>
  <si>
    <t>TICO</t>
  </si>
  <si>
    <t>G01</t>
  </si>
  <si>
    <t>04/09/2023</t>
  </si>
  <si>
    <t>23006.019316/2023-15</t>
  </si>
  <si>
    <t>154503263522023PE000514</t>
  </si>
  <si>
    <t>AQUISICAO AQUISICAO DE MANUTENCAO DO EQUIPAMENTO SQUID MODELO MPMS3 EC - QUANTUM DESIGN DA UFABC PROJETO FINEP MANUTENCAO PREVENTIVA INFRAESTRUTURA MULTIUSUARIA UFABC TC 04.19.0004.02 REF 0185/18 COORD. PROF. RODRIGO LUIZ O R CUNHA RESPONSAVEL PELA AQUISICAO THIAGO BRANQUINHO DE QUEIROZ</t>
  </si>
  <si>
    <t>1118000000</t>
  </si>
  <si>
    <t>339039</t>
  </si>
  <si>
    <t>172666</t>
  </si>
  <si>
    <t>23006.019332/2023-16</t>
  </si>
  <si>
    <t>154503263522023PE000512</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</si>
  <si>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</si>
  <si>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339030</t>
  </si>
  <si>
    <t>06/09/2023</t>
  </si>
  <si>
    <t>23006.019449/2023-91</t>
  </si>
  <si>
    <t>154503263522023PE000524</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</si>
  <si>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</si>
  <si>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11/09/2023</t>
  </si>
  <si>
    <t>23006.018867/2023-61</t>
  </si>
  <si>
    <t>154503263522023PE000528</t>
  </si>
  <si>
    <t>CONTRATACAO DE EMPRESA ESPECIALIZADA EM MANUTENCAO DO EQUIPAMENTO DE XPS DO FABRICANTE THERMOFISHER SCIENTIFIC, MODELO K-ALPHA+. PROJETO FINEP MANUTENCAO PREVENTIVA INFRAESTRUTURA MULTIUSUARIA UFABC TC 04.19.0004.02 REF 0185/18. COORD PROFESSOR RODRIGO L O R CUNHA. RESPONSAVEL PELA AQUISICAO ROOSEVELT DROPPA JUNIOR</t>
  </si>
  <si>
    <t>19/10/2023</t>
  </si>
  <si>
    <t>23006.021553/2023-46</t>
  </si>
  <si>
    <t>154503263522023PE000676</t>
  </si>
  <si>
    <t>AQUISICAO DE WORKSTATIONS AVANCADAS</t>
  </si>
  <si>
    <t>449052</t>
  </si>
  <si>
    <t>217523</t>
  </si>
  <si>
    <t>22/11/2023</t>
  </si>
  <si>
    <t>23006.019473/2023-21</t>
  </si>
  <si>
    <t>154503263522023PE000746</t>
  </si>
  <si>
    <t>DESCENTRALIZACAO DE CREDITOS ORCAMENTARIOS - RECURSOS DE CAPITAL - SISTEMA UAB - IES - CAPES - UFABC - POLOS</t>
  </si>
  <si>
    <t>170067</t>
  </si>
  <si>
    <t>23006.021783/2023-13</t>
  </si>
  <si>
    <t>154503263522023PE000743</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</si>
  <si>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  NOTA DE CREDITO 2023NC000428</t>
  </si>
  <si>
    <t>449039</t>
  </si>
  <si>
    <t>23006.006291/2023-90</t>
  </si>
  <si>
    <t>154503263522023PE000745</t>
  </si>
  <si>
    <t>TED-SIMEC - BOLSA FORMACAO - QUALIFICA MAIS ENERGIFE - PROGRAMA NACIONAL DE ACESSO AO ENSINO TECNICO E EMPREGO - PRONATEC EMPREGO - PRONATEC</t>
  </si>
  <si>
    <t>1444A0029V</t>
  </si>
  <si>
    <t>191589</t>
  </si>
  <si>
    <t>23006.015947/2023-65</t>
  </si>
  <si>
    <t>154503263522023PE000693</t>
  </si>
  <si>
    <t>AQUISICAO DE MATERIAIS PERMANENTES PARA UTILIZACAO EM AULAS PRATICAS DOS CURSOS DE GRADUACAO DO CECS</t>
  </si>
  <si>
    <t>170587</t>
  </si>
  <si>
    <t>03/10/2023</t>
  </si>
  <si>
    <t>23006.018706/2023-7</t>
  </si>
  <si>
    <t>154503263522023PE000624</t>
  </si>
  <si>
    <t>AQUISICAO DE MATERIAIS DE CONSUMO PARA UTILIZACAO NOS LABORATORIOS DIDATICOS EM AULAS PRATICAS DOS CURSOS DE GRADUACAO</t>
  </si>
  <si>
    <t>21/11/2023</t>
  </si>
  <si>
    <t>23006.022261/2023-21</t>
  </si>
  <si>
    <t>154503263522023PE000740</t>
  </si>
  <si>
    <t>AQUISICAO DE COMPONENTES ELETROELETRONICOS, FERRAMENTAS E ITENS CORRELATOS PARA O DESENVOLVIMENTO DE ACOES DE EXTENSAO</t>
  </si>
  <si>
    <t>154503263522023PE000741</t>
  </si>
  <si>
    <t>154503263522023PE000742</t>
  </si>
  <si>
    <t>20/07/2023</t>
  </si>
  <si>
    <t>23006.028446/2022-68</t>
  </si>
  <si>
    <t>154503263522023PE000324</t>
  </si>
  <si>
    <t>PAGAMENTO DE COTA ASSOCIATIVA REFERENTE AO EXERCICIO DE 2023 AO GRUPO DE COOPERACAO INTERNACIONAL DE UNIVERSIDADES BRASILEIRAS (GCUB)</t>
  </si>
  <si>
    <t>335039</t>
  </si>
  <si>
    <t>148804</t>
  </si>
  <si>
    <t>23006.023038/2022-10</t>
  </si>
  <si>
    <t>154503263522023PE000530</t>
  </si>
  <si>
    <t>PAGAMENTO DE ANUIDADE DO ANO DE 2022 PARA A ASSOCIACAO UNIVERSIDADE EM REDE - UNIREDE</t>
  </si>
  <si>
    <t>148887</t>
  </si>
  <si>
    <t>27/09/2023</t>
  </si>
  <si>
    <t>23006.001294/2023-37</t>
  </si>
  <si>
    <t>154503263522023PE000609</t>
  </si>
  <si>
    <t>CONTRATACAO DE EMPRESA ESPECIALIZADA PARA PRESTACAO DE SERVICO DE ACESSO AOS E-BOOKS DA EDITORA SPRINGER-NATURE</t>
  </si>
  <si>
    <t>31/07/2023</t>
  </si>
  <si>
    <t>23006.001257/2023-29</t>
  </si>
  <si>
    <t>154503263522023PE000370</t>
  </si>
  <si>
    <t>CONTRATACAO DE EMPRESA(S) PARA FORNECIMENTO DE MATERIAIS BIBLIOGRAFICOS ESTRANGEIROS (LIVROS, PUBLICACOES TECNICAS, FOLHETOS, DENTRE OUTROS) PARA COMPOSICAO DOS ACERVOS BIBLIOGRAFICOS DAS BIBLIOTECAS DA FUNDACAO UNIVERSIDADE FEDERAL DO ABC ¿ UFABC.</t>
  </si>
  <si>
    <t>17/10/2023</t>
  </si>
  <si>
    <t>23006.005040/2023-98</t>
  </si>
  <si>
    <t>154503263522023PE000666</t>
  </si>
  <si>
    <t>RENOVACAO DE ANTIVIRUS E ANTISPAM</t>
  </si>
  <si>
    <t>17/01/2023</t>
  </si>
  <si>
    <t>23006.028455/2022-59</t>
  </si>
  <si>
    <t>154503263522023PE401699</t>
  </si>
  <si>
    <t>PAGAMENTO DE ENCARGO DE CURSO E CONCURSO DOCENTE FEDERAL 2023</t>
  </si>
  <si>
    <t>339036</t>
  </si>
  <si>
    <t>14/09/2023</t>
  </si>
  <si>
    <t>23006.019400/2023-39</t>
  </si>
  <si>
    <t>154503263522023PE000556</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</si>
  <si>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</si>
  <si>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217881</t>
  </si>
  <si>
    <t>25/08/2023</t>
  </si>
  <si>
    <t>23006.017799/2023-13</t>
  </si>
  <si>
    <t>154503263522023PE000488</t>
  </si>
  <si>
    <t>CONTRATACAO DE EMPRESA ESPECIALIZADA PARA A PRESTACAO DE SERVICOS DE MONITORAMENTO DA MARCA DA UFABC EM REDES SOCIAIS, E EM OUTROS SITES DA INTERNET.</t>
  </si>
  <si>
    <t>02/08/2023</t>
  </si>
  <si>
    <t>23006.012282/2023-38</t>
  </si>
  <si>
    <t>154503263522023PE000381</t>
  </si>
  <si>
    <t>AQUISICAO DE ITENS DIVERSOS</t>
  </si>
  <si>
    <t>21/09/2023</t>
  </si>
  <si>
    <t>23006.019607/2023-11</t>
  </si>
  <si>
    <t>154503263522023PE000591</t>
  </si>
  <si>
    <t>AQUISICAO DE RADIO COMUNICADOR</t>
  </si>
  <si>
    <t>22/08/2023</t>
  </si>
  <si>
    <t>23006.017657/2023-56</t>
  </si>
  <si>
    <t>154503263522023PE000467</t>
  </si>
  <si>
    <t>AQUISICAO DE MATERIAL PERMANENTE: MEDIDOR DE VAZAO E AQUARIO - PARA OS CURSOS DE BACHARELADO EM CIENCIAS BIOLOGICAS E BACHARELADO EM BIOTECNOLOGIA DA FUNDACAO UNIVERSIDADE FEDERAL DO ABC ¿ UFABC</t>
  </si>
  <si>
    <t>05/10/2023</t>
  </si>
  <si>
    <t>23006.021254/2023-10</t>
  </si>
  <si>
    <t>154503263522023PE000643</t>
  </si>
  <si>
    <t>AQUISICAO DE MATERIAIS PERMANENTES PARA UTILIZACAO EM AULAS PRATICAS DOS CURSOS DE GRADUACAO DO CECS - ITENS DESERTO E FRACASSADOS NOS PREGOES ELETRONICOS 53/2023 E 67/2023.</t>
  </si>
  <si>
    <t>23006.020453/2023-01</t>
  </si>
  <si>
    <t>154503263522023PE000634</t>
  </si>
  <si>
    <t>AQUISICAO DE MATERIAIS PERMANENTES CANCELADOS EM 2023- PARA OS CURSOS DE LICENCIATURA EM FILOSOFIA , LICENCIATURA EM QUIMICA E BACHARELADO EM FISICA</t>
  </si>
  <si>
    <t>23006.007611/2023-29</t>
  </si>
  <si>
    <t>154503263522023PE000383</t>
  </si>
  <si>
    <t>AQUISICAO E INSTALACAO DE CAPELAS DE EXAUSTAO DE GASES PARA OS LABORATORIOS DIDATICOS UMIDOS.</t>
  </si>
  <si>
    <t>154503263522023PE000384</t>
  </si>
  <si>
    <t>23006.013580/2020-01</t>
  </si>
  <si>
    <t>154503263522023PE406799</t>
  </si>
  <si>
    <t>PSS PATRONAL DE RAFAEL CELEGHINI SANTIAGO</t>
  </si>
  <si>
    <t>319113</t>
  </si>
  <si>
    <t>23/02/2023</t>
  </si>
  <si>
    <t>23006.013668/2022-86</t>
  </si>
  <si>
    <t>154503263522023PE408499</t>
  </si>
  <si>
    <t>PSS PATRONAL DE DIOGO COUTINHO SORIANO</t>
  </si>
  <si>
    <t>23006.020749/2022-32</t>
  </si>
  <si>
    <t>154503263522023PE408599</t>
  </si>
  <si>
    <t>PSS POR SERVIDOR AFASTADO SEM REMUNERACAO - LAIS REGINA RIBEIRO VAROTTO.</t>
  </si>
  <si>
    <t>08/03/2023</t>
  </si>
  <si>
    <t>23006.003032/2021-45</t>
  </si>
  <si>
    <t>154503263522023PE410599</t>
  </si>
  <si>
    <t>PSS PATRONAL DE FLAVIO EDUARDO AOKI HORITA.</t>
  </si>
  <si>
    <t>18/04/2023</t>
  </si>
  <si>
    <t>23006.022107/2022-78</t>
  </si>
  <si>
    <t>154503263522023PE000061</t>
  </si>
  <si>
    <t>RECOLHIMENTO DE PSS POR SERVIDOR AFASTADO SEM REMUNERACAO - ERNANI MEIRA VERGINIANO.</t>
  </si>
  <si>
    <t>23006.006216/2023-29</t>
  </si>
  <si>
    <t>154503263522023PE000099</t>
  </si>
  <si>
    <t>CONTRIBUICAO PARA O PSS POR SERVIDOR AFASTADO SEM REMUNERACAO - LUCAS ALMEIDA MIRANDA BARRETO.</t>
  </si>
  <si>
    <t>23006.020708/2023-27</t>
  </si>
  <si>
    <t>154503263522023PE000642</t>
  </si>
  <si>
    <t>CONTRIBUICAO PARA O PSS POR SERVIDOR AFASTADO SEM REMUNERACAO - MARIA TERESA CARTHERY GOULART</t>
  </si>
  <si>
    <t>10/04/2023</t>
  </si>
  <si>
    <t>23006.005991/2022-67</t>
  </si>
  <si>
    <t>154503263522023PE000045</t>
  </si>
  <si>
    <t>PAGAMENTO DE AUXILIO FINANCEIRO PARA EVONIR ALBRECHT.</t>
  </si>
  <si>
    <t>339018</t>
  </si>
  <si>
    <t>23006.007431/2021-85</t>
  </si>
  <si>
    <t>154503263522023PE000712</t>
  </si>
  <si>
    <t>CONTRATACAO DE EMPRESA ESPECIALIZADA NA PRESTACAO DE SERVICO DE COLETA, TRANSPORTE, TRATAMENTO E DESTINACAO FINAL DE RESIDUOS INFECTANTES DAS CATEGORIAS ¿A¿ E ¿E¿ PARA O CAMPUS SAO BERNARDO DO CAMPO DA FUNDACAO UNIVERSIDADE FEDERAL DO ABC</t>
  </si>
  <si>
    <t>23006.003180/2023-21</t>
  </si>
  <si>
    <t>154503263522023PE000513</t>
  </si>
  <si>
    <t>AQUISICAO DE BOMBONA PARA SECAO DE ENGENHARIA DE SEGURANCA DO TRABALHO</t>
  </si>
  <si>
    <t>23006.022564/2022-62</t>
  </si>
  <si>
    <t>154503263522023PE413501</t>
  </si>
  <si>
    <t>COMPRAS COMPARTILHADAS - AQUISICAO DE MATERIAIS PARA UTILIZACAO NOS LABORATORIOS DIDATICOS EM AULAS PRATICAS DOS CURSOS DE GRADUACAO.</t>
  </si>
  <si>
    <t>10/08/2023</t>
  </si>
  <si>
    <t>23006.016030/2023-88</t>
  </si>
  <si>
    <t>154503263522023PE000433</t>
  </si>
  <si>
    <t>AQUISICAO DE MATERIAIS DE CONSUMO PARA UTILIZACAO NOS LABORATORIOS DIDATICOS ¿ ITENS DESERTOS NO PREGAO ELETRONICO 27/2023.</t>
  </si>
  <si>
    <t>30/06/2023</t>
  </si>
  <si>
    <t>23006.012998/2023-35</t>
  </si>
  <si>
    <t>154503263522023PE000220</t>
  </si>
  <si>
    <t>DOCUMENTO DE FORMALIZACAO DA DEMANDA PARA CONTRATACAO DE EMPRESA ESPECIALIZADA EM MANUTENCAO PREVENTIVA DE MICROSCOPIO LEICA - DM5500.</t>
  </si>
  <si>
    <t>23006.013908/2023-23</t>
  </si>
  <si>
    <t>154503263522023PE000315</t>
  </si>
  <si>
    <t>DOCUMENTO DE FORMALIZACAO DA DEMANDA PARA AQUISICAO DE PLASTICOS E VIDRARIAS.</t>
  </si>
  <si>
    <t>24/05/2023</t>
  </si>
  <si>
    <t>23006.009586/2023-18</t>
  </si>
  <si>
    <t>154503263522023PE000136</t>
  </si>
  <si>
    <t>AQUISICAO DE MATERIAL DE CONSUMO - TIRAS REAGENTES - PARA O CURSO DE BACHARELADO EM CIENCIAS BIOLOGICAS DA FUNDACAO UNIVERSIDADE FEDERAL DO ABC ¿ UFABC.</t>
  </si>
  <si>
    <t>154503263522023PE000382</t>
  </si>
  <si>
    <t>AQUISICAO DE MATERIAL DE CONSUMO - TIRAS REAGENTES - PARA O CURSO DE BACHARELADO EM CIENCIAS BIOLOGICAS DA FUNDACAO UNIVERSIDADE FEDERAL DO ABC ¿ UFABC</t>
  </si>
  <si>
    <t>10/11/2023</t>
  </si>
  <si>
    <t>23006.002369/2020-54</t>
  </si>
  <si>
    <t>154503263522023PE000723</t>
  </si>
  <si>
    <t>CARTAO PESQUISADOR - SOLICITACAO Nº 29 PARA ATENDIMENTO AS DEMANDAS DO PROJETO  - DESENVOLVIMENTO DE UM MODELO DE CENTRO DE MONITORAMENTO EPIDEMIOLOGICO DO SARS-COV-2 E DA EVOLUCAO DA PANDEMIA DE COVID-19 UTILIZANDO A COMUNIDADE UFABC COMO POPULACAO - COORDENADORA MARCIA APARECIDA SPERANCA.</t>
  </si>
  <si>
    <t>339020</t>
  </si>
  <si>
    <t>23006.013589/2023-56</t>
  </si>
  <si>
    <t>154503263522023PE000267</t>
  </si>
  <si>
    <t>AQUISICAO DE MATERIAIS PARA JARDINAGEM PARA DESENVOLVIMENTO DE ACAO DE EXTENSAO.</t>
  </si>
  <si>
    <t>10/07/2023</t>
  </si>
  <si>
    <t>23006.013683/2023-13</t>
  </si>
  <si>
    <t>154503263522023PE000295</t>
  </si>
  <si>
    <t>CONTRATACAO DE EMPRESA ESPECIALIZADA NA PRESTACAO DE SERVICOS DE IMPRESSAO FOTOGRAFICA, PARA ATENDIMENTO AS DEMANDAS DA PRO-REITORIA DE EXTENSAO E CULTURA - PROEC</t>
  </si>
  <si>
    <t>20/10/2023</t>
  </si>
  <si>
    <t>23006.021389/2023-77</t>
  </si>
  <si>
    <t>154503263522023PE000684</t>
  </si>
  <si>
    <t>AQUISICAO DE JOGOS EDUCATIVOS E MATERIAIS PEDAGOGICOS PARA DESENVOLVIMENTO DE ACOES DE EXTENSAO.</t>
  </si>
  <si>
    <t>26/05/2023</t>
  </si>
  <si>
    <t>23006.010461/2023-31</t>
  </si>
  <si>
    <t>154503263522023PE000145</t>
  </si>
  <si>
    <t>SOLICITACAO DE ABERTURA DE PROCESSO PARA RECONHECIMENTO DE DIVIDA</t>
  </si>
  <si>
    <t>23006.010463/2023-20</t>
  </si>
  <si>
    <t>154503263522023PE000146</t>
  </si>
  <si>
    <t>154503263522023PE000380</t>
  </si>
  <si>
    <t>13/04/2023</t>
  </si>
  <si>
    <t>23006.000287/2019-31</t>
  </si>
  <si>
    <t>154503263522023PE000050</t>
  </si>
  <si>
    <t>CONTRATACAO DE EMPRESA PARA PRESTACAO DE SERVICOS DE JARDINAGEM</t>
  </si>
  <si>
    <t>339037</t>
  </si>
  <si>
    <t>23006.015830/2021-10</t>
  </si>
  <si>
    <t>154503263522023PE000588</t>
  </si>
  <si>
    <t>CONTRATACAO DE SERVICOS CONTINUOS DE MANUTENCAO PREVENTIVA E CORRETIVA EM GMGS (GRUPOS MOTOR GERADOR) INSTALADOS NAS UNIDADES DA FUNDACAO UNIVERSIDADE FEDERAL DO ABC.</t>
  </si>
  <si>
    <t>28/07/2023</t>
  </si>
  <si>
    <t>23006.013810/2023-76</t>
  </si>
  <si>
    <t>154503263522023PE000368</t>
  </si>
  <si>
    <t>DOCUMENTO DE FORMALIZACAO DA DEMANDA PARA CONTRATACAO DE MANUTENCAO PREVENTIVA (COM AQUISICAO DE MATERIAIS) DE EQUIPAMENTO ULTRAPURIFICADOR DE AGUA MILLI-Q.</t>
  </si>
  <si>
    <t>154503263522023PE000369</t>
  </si>
  <si>
    <t>23006.005124/2023-21</t>
  </si>
  <si>
    <t>154503263522023PE000141</t>
  </si>
  <si>
    <t>CONTRATACAO DE EMPRESA PARA AFERICAO, CALIBRACAO E MEDICAO DE MAQUINAS, INSTRUMENTOS, SENSORES, PADROES E EQUIPAMENTOS.</t>
  </si>
  <si>
    <t>16/11/2023</t>
  </si>
  <si>
    <t>23006.018510/2022-01</t>
  </si>
  <si>
    <t>154503263522023PE000732</t>
  </si>
  <si>
    <t>CONTRATACAO DE EMPRESA ESPECIALIZADA PARA SERVICOS DE ADEQUACOES E COMPLEMENTACOES DO SISTEMA DE PROTECAO CONTRA DESCARGAS ATMOSFERICAS (SPDA) DO CAMPUS SAO BERNARDO DO CAMPO.</t>
  </si>
  <si>
    <t>449051</t>
  </si>
  <si>
    <t>17/11/2023</t>
  </si>
  <si>
    <t>154503263522023PE000734</t>
  </si>
  <si>
    <t>10/10/2023</t>
  </si>
  <si>
    <t>23006.015523/2023-09</t>
  </si>
  <si>
    <t>154503263522023PE000652</t>
  </si>
  <si>
    <t>AQUISICAO DE NOTEBOOK PARA ATENDER AS NECESSIDADES DO CCNH</t>
  </si>
  <si>
    <t>23006.005703/2023-74</t>
  </si>
  <si>
    <t>154503263522023PE000386</t>
  </si>
  <si>
    <t>CONTRATACAO DE SERVICO DE OUTSOURCING DE IMPRESSAO</t>
  </si>
  <si>
    <t>339040</t>
  </si>
  <si>
    <t>217880</t>
  </si>
  <si>
    <t>18/09/2023</t>
  </si>
  <si>
    <t>23006.017957/2023-35</t>
  </si>
  <si>
    <t>154503263522023PE000571</t>
  </si>
  <si>
    <t>AQUISICAO DE SSD E MEMORIA RAM.</t>
  </si>
  <si>
    <t>15/09/2023</t>
  </si>
  <si>
    <t>23006.012651/2023-92</t>
  </si>
  <si>
    <t>154503263522023PE000559</t>
  </si>
  <si>
    <t>CONTRATACAO DE SERVICOS DE FORNECIMENTO DE LICENCA CORPORATIVA (ASSINATURA) DE SOFTWARE PARA ELABORACAO DE ORCAMENTOS DE REFERENCIA DE OBRAS E SERVICOS DE ENGENHARIA, EM PLATAFORMA WEB.</t>
  </si>
  <si>
    <t>23006.015655/2023-22</t>
  </si>
  <si>
    <t>154503263522023PE000375</t>
  </si>
  <si>
    <t>AQUISICAO DE LICENCA DE SOFTWARE AIMSUN PARA UTILIZACAO EM AULAS PRATICAS DOS CURSOS DE GRADUACAO DO CECS</t>
  </si>
  <si>
    <t>23006.020294/2023-36</t>
  </si>
  <si>
    <t>154503263522023PE000589</t>
  </si>
  <si>
    <t>AQUISICAO DE IMPRESSORA 3D PARA BACHARELADO EM FISICA.</t>
  </si>
  <si>
    <t>16/10/2023</t>
  </si>
  <si>
    <t xml:space="preserve"> 23006.005040/2023-9</t>
  </si>
  <si>
    <t>154503263522023PE000661</t>
  </si>
  <si>
    <t>154503263522023PE000662</t>
  </si>
  <si>
    <t>154503263522023PE000663</t>
  </si>
  <si>
    <t>23006.020012/2023-09</t>
  </si>
  <si>
    <t>154503263522023PE000664</t>
  </si>
  <si>
    <t>CONTRATACAO DE EMPRESA ESPECIALIZADA PARA PRESTACAO DE SERVICOS, DE TRANSPORTE MOBILIARIO INTERESTADUAL, NA MODALIDADE PORTA A PORTA, COMPREENDENDO O TRANSPORTE DE 200 KITS COMPUTADORES DE BRASILIA/DF A SANTO ANDRE/SP</t>
  </si>
  <si>
    <t>VOBS0N41S1N</t>
  </si>
  <si>
    <t>G</t>
  </si>
  <si>
    <t>N20</t>
  </si>
  <si>
    <t>G20</t>
  </si>
  <si>
    <t>G23</t>
  </si>
  <si>
    <t>G21</t>
  </si>
  <si>
    <t>T19</t>
  </si>
  <si>
    <t>U19</t>
  </si>
  <si>
    <t>O19</t>
  </si>
  <si>
    <t>O</t>
  </si>
  <si>
    <t>U23</t>
  </si>
  <si>
    <t>N22</t>
  </si>
  <si>
    <t>N43</t>
  </si>
  <si>
    <t>17/08/2023</t>
  </si>
  <si>
    <t>23006.017072/2023-36</t>
  </si>
  <si>
    <t>154503263522023NE400050</t>
  </si>
  <si>
    <t>EDITAL 04/2023 - PROGRAMA DE INICIACAO CIENTIFICA ENSINO MEDIO - PIC EM.</t>
  </si>
  <si>
    <t>33901801</t>
  </si>
  <si>
    <t>BOLSAS DE ESTUDO NO PAIS</t>
  </si>
  <si>
    <t>20/06/2023</t>
  </si>
  <si>
    <t>23006.008151/2023-56</t>
  </si>
  <si>
    <t>154503263522023NE400036</t>
  </si>
  <si>
    <t>SELECAO BOLSISTAS PARA PET-AF.</t>
  </si>
  <si>
    <t>4002</t>
  </si>
  <si>
    <t>0003</t>
  </si>
  <si>
    <t>PNAES - DECRETO N. 7.234/2010 - AUXILIO FINANCEIRO A ESTUDANTE</t>
  </si>
  <si>
    <t>170589</t>
  </si>
  <si>
    <t>20/09/2023</t>
  </si>
  <si>
    <t>23006.020094/2023-83</t>
  </si>
  <si>
    <t>154503263522023NE400067</t>
  </si>
  <si>
    <t>PAGAMENTOS REFERENTES AO EDITAL Nº3/2023 - PROAP - (23006.012634/2023-55). PROGRAMA DE AUXILIO MONITORIA INCLUSIVA 2023</t>
  </si>
  <si>
    <t>154503263522023NE400068</t>
  </si>
  <si>
    <t>19/04/2023</t>
  </si>
  <si>
    <t>23006.017366/2022-87</t>
  </si>
  <si>
    <t>154503263522023NE400026</t>
  </si>
  <si>
    <t>EDITAL 12/2022 - CONCESSAO DE BOLSAS DE INICIACAO CIENTIFICA DO PROGRAMA PESQUISANDO DESDE O PRIMEIRO DIA ACOES AFIRMATIVAS - PDPD AF.</t>
  </si>
  <si>
    <t>23006.018388/2023-45</t>
  </si>
  <si>
    <t>154503263522023NE400063</t>
  </si>
  <si>
    <t>ED. 08/2023 - PESQUISANDO DESDE O PRIMEIRO DIA ACOES AFIRMATIVAS - PDPD AF</t>
  </si>
  <si>
    <t>06/03/2023</t>
  </si>
  <si>
    <t>23006.001629/2023-17</t>
  </si>
  <si>
    <t>154503263522023NE400004</t>
  </si>
  <si>
    <t>PAGAMENTOS REFERENTES AO PROCESSO 23006.012322/2021-80 - EDITAL PROAP Nº 19/2021 - AUXILIO ALIMENTACAO EXCEPCIONAL.</t>
  </si>
  <si>
    <t>ASSISTENCIA AO ESTUDANTE DE ENSINO SUPERIOR - DESPESAS DIVERSAS</t>
  </si>
  <si>
    <t>170586</t>
  </si>
  <si>
    <t>23006.025973/2022-11</t>
  </si>
  <si>
    <t>154503263522023NE000101</t>
  </si>
  <si>
    <t>PROGRAMAS DE AUXILIOS SOCIOECONOMICOS 2022 - AUXILIO ALIMENTACAO</t>
  </si>
  <si>
    <t>REAL FOOD ALIMENTACAO LTDA</t>
  </si>
  <si>
    <t>33903941</t>
  </si>
  <si>
    <t>FORNECIMENTO DE ALIMENTACAO</t>
  </si>
  <si>
    <t>154503263522023NE000102</t>
  </si>
  <si>
    <t>154503263522023NE000103</t>
  </si>
  <si>
    <t>154503263522023NE000104</t>
  </si>
  <si>
    <t>154503263522023NE000105</t>
  </si>
  <si>
    <t>154503263522023NE000106</t>
  </si>
  <si>
    <t>23006.001591/2023-82</t>
  </si>
  <si>
    <t>154503263522023NE400027</t>
  </si>
  <si>
    <t>PAGAMENTOS REFERENTE AO PROCESSO 23006.011027/2022-97 - PROGRAMAS DE AUXILIOS SOCIOECONOMICOS 2022 - AUXILIO PERMANENCIA.</t>
  </si>
  <si>
    <t>23006.001627/2023-28</t>
  </si>
  <si>
    <t>154503263522023NE400025</t>
  </si>
  <si>
    <t>PAGAMENTOS REFERENTES AO PROCESSO 23006.011028/2022-31 - PROGRAMAS DE AUXILIOS SOCIOECONOMICOS 2022 - AUXILIO CRECHE.</t>
  </si>
  <si>
    <t>24/04/2023</t>
  </si>
  <si>
    <t>23006.001625/2023-39</t>
  </si>
  <si>
    <t>154503263522023NE400028</t>
  </si>
  <si>
    <t>PAGAMENTOS REFERENTES AO PROCESSO 23006.011030/2022-19 - PROGRAMAS DE AUXILIOS SOCIOECONOMICOS 2022 - AUXILIO MORADIA</t>
  </si>
  <si>
    <t>23006.001632/2023-31</t>
  </si>
  <si>
    <t>154503263522023NE400031</t>
  </si>
  <si>
    <t>PAGAMENTOS REFERENTES AO PROCESSO 23006.010057/2021-03 - EDITAL PROAP Nº 08/2021 - AUXILIO MONITORIA INCLUSIVA.</t>
  </si>
  <si>
    <t>154503263522023NE400037</t>
  </si>
  <si>
    <t>25/07/2023</t>
  </si>
  <si>
    <t>23006.013987/2023-72</t>
  </si>
  <si>
    <t>154503263522023NE400039</t>
  </si>
  <si>
    <t>PAGAMENTOS REFERENTES AO EDITAL Nº1/2023 - PROAP - (23006.004284/2023-53). PROGRAMAS DE AUXILIOS SOCIOECONOMICOS 2023 - MODALIDADE AUXILIO PERMANENCIA.</t>
  </si>
  <si>
    <t>23006.014064/2023-38</t>
  </si>
  <si>
    <t>154503263522023NE400038</t>
  </si>
  <si>
    <t>PAGAMENTOS REFERENTES AO EDITAL Nº1/2023 - PROAP - (23006.004284/2023-53). PROGRAMAS DE AUXILIOS SOCIOECONOMICOS 2023 - MODALIDADE AUXILIO CRECHE.</t>
  </si>
  <si>
    <t>27/07/2023</t>
  </si>
  <si>
    <t>23006.014059/2023-25</t>
  </si>
  <si>
    <t>154503263522023NE400044</t>
  </si>
  <si>
    <t>PAGAMENTOS REFERENTES AO EDITAL Nº1/2023 - PROAP - (23006.004284/2023-53). PROGRAMAS DE AUXILIOS SOCIOECONOMICOS 2023 - MODALIDADE AUXILIO MORADIA.</t>
  </si>
  <si>
    <t>26/01/2023</t>
  </si>
  <si>
    <t>23006.000805/2023-01</t>
  </si>
  <si>
    <t>154503263522023NE400002</t>
  </si>
  <si>
    <t>GESTAO DE BOLSAS DA MODALIDADE TATP I E II, PROVENIENTES DO TCTC 04/22.</t>
  </si>
  <si>
    <t>1050000107</t>
  </si>
  <si>
    <t>23006.005270/2023-57</t>
  </si>
  <si>
    <t>154503263522023NE400011</t>
  </si>
  <si>
    <t>PAGAMENTO DE BOLSISTAS PARA ATUACAO NA MODALIDADE DE BOLSA DE TREINAMENTO E APOIO TECNICO EM PESQUISA (TATP), DESTINADO AO PREENCHIMENTO DE VAGAS PARA ATENDIMENTO AOS BIOTERIOS DA PROPES/UFABC.</t>
  </si>
  <si>
    <t>0001</t>
  </si>
  <si>
    <t>CONCESSAO DE BOLSAS DE PESQUISA, EXTENSAO E MONITORIA AOS ESTUDANTES</t>
  </si>
  <si>
    <t>170588</t>
  </si>
  <si>
    <t>23006.005687/2023-10</t>
  </si>
  <si>
    <t>154503263522023NE400010</t>
  </si>
  <si>
    <t>GESTAO DE BOLSA DE TREINAMENTO E APOIO TECNICO A PESQUISA PARA A DIVISAO DE ADMINISTRACAO DOS PROGRAMAS DE INICIACAO CIENTIFICA - DAPIC - ED. 01/2023 - TATP IC.</t>
  </si>
  <si>
    <t>31/03/2023</t>
  </si>
  <si>
    <t>23006.028386/2022-83</t>
  </si>
  <si>
    <t>154503263522023NE400019</t>
  </si>
  <si>
    <t>PROGRAMA DE BOLSAS DE INICIACAO CIENTIFICA.</t>
  </si>
  <si>
    <t>23006.028388/2022-72</t>
  </si>
  <si>
    <t>154503263522023NE400018</t>
  </si>
  <si>
    <t>PROGRAMA DE BOLSAS DE IC PESQUISANDO DESDE O PRIMEIRO DIA - PDPD - EDITAL 11/2022.</t>
  </si>
  <si>
    <t>154503263522023NE400042</t>
  </si>
  <si>
    <t>PROGRAMA DE BOLSAS DE INICIACAO CIENTIFICA</t>
  </si>
  <si>
    <t>154503263522023NE400043</t>
  </si>
  <si>
    <t>154503263522023NE400041</t>
  </si>
  <si>
    <t>PROGRAMA DE BOLSAS DE IC PESQUISANDO DESDE O PRIMEIRO DIA - PDPD - EDITAL 11/2022</t>
  </si>
  <si>
    <t>23006.017071/2023-91</t>
  </si>
  <si>
    <t>154503263522023NE400049</t>
  </si>
  <si>
    <t>EDITAL 07/2023 - PROGRAMA PESQUISANDO DESDE O PRIMEIRO DIA - PDPD.</t>
  </si>
  <si>
    <t>23/08/2023</t>
  </si>
  <si>
    <t>23006.017064/2023-90</t>
  </si>
  <si>
    <t>154503263522023NE400051</t>
  </si>
  <si>
    <t>EDITAL 03/2023 - PROGRAMA DE INICIACAO CIENTIFICA - PIC.</t>
  </si>
  <si>
    <t>22/09/2023</t>
  </si>
  <si>
    <t>23006.018393/2023-58</t>
  </si>
  <si>
    <t>154503263522023NE400071</t>
  </si>
  <si>
    <t>ED. 09/2023 - PESQUISANDO DESDE O PRIMEIRO DIA INICIACAO TECNOLOGICA E INOVACAO - PDPD ITI</t>
  </si>
  <si>
    <t>19/01/2023</t>
  </si>
  <si>
    <t>23006.028447/2022-11</t>
  </si>
  <si>
    <t>154503263522023NE400001</t>
  </si>
  <si>
    <t>CONCESSAO DE BOLSAS DA ESCOLA PREPARATORIA 2023 - EDITAL Nº 89/2022 - PROEC.</t>
  </si>
  <si>
    <t>23006.005044/2023-76</t>
  </si>
  <si>
    <t>154503263522023NE400007</t>
  </si>
  <si>
    <t>CONCESSAO DE BOLSAS PARA A ACAO ESCOLA PREPARATORIA DA UFABC - INSTRUTORES- EDITAL Nº 3/2023 - PROEC.</t>
  </si>
  <si>
    <t>23006.005047/2023-18</t>
  </si>
  <si>
    <t>154503263522023NE400006</t>
  </si>
  <si>
    <t>CONCESSAO DE BOLSAS PARA AS ACOES DO PAAE E PAAC 2023 - EDITAL Nº 4/2023 - PROEC.</t>
  </si>
  <si>
    <t>154503263522023NE400023</t>
  </si>
  <si>
    <t>23006.007119/2023-53</t>
  </si>
  <si>
    <t>154503263522023NE400022</t>
  </si>
  <si>
    <t>CONCESSAO DE BOLSAS PARA A ACAO CORO DA UFABC - EDITAL Nº 17/2023 - PROEC.</t>
  </si>
  <si>
    <t>23006.007125/2023-19</t>
  </si>
  <si>
    <t>154503263522023NE400021</t>
  </si>
  <si>
    <t>CONCESSAO DE BOLSAS PARA AS ACOES ESTRATEGICAS - EDITAL Nº 18/2023 - PROEC.</t>
  </si>
  <si>
    <t>23006.007127/2023-08</t>
  </si>
  <si>
    <t>154503263522023NE400020</t>
  </si>
  <si>
    <t>CONCESSAO DE BOLSAS PARA AS ACOES PROPRIAS - EDITAL Nº 20/2023.</t>
  </si>
  <si>
    <t>11/05/2023</t>
  </si>
  <si>
    <t>23006.009468/2023-18</t>
  </si>
  <si>
    <t>154503263522023NE400030</t>
  </si>
  <si>
    <t>CONCESSAO DE BOLSAS PARA A ACAO CONEXAO - EDITAL Nº 43/2023 - PROEC.</t>
  </si>
  <si>
    <t>18/05/2023</t>
  </si>
  <si>
    <t>23006.009589/2023-51</t>
  </si>
  <si>
    <t>154503263522023NE500018</t>
  </si>
  <si>
    <t>SOLICITACAO DE AUXILIO EVENTUAL PARA DISCENTE PARTICIPAR DO 6 CONGRESSO SUL-AMERICANO DE RESIDUOS SOLIDOS E SUSTENTABILIDADE.</t>
  </si>
  <si>
    <t>MARCO AURELIO CINAQUI AMARAL</t>
  </si>
  <si>
    <t>33901804</t>
  </si>
  <si>
    <t>AUXILIOS PARA DESENV. DE ESTUDOS E PESQUISAS</t>
  </si>
  <si>
    <t>12/06/2023</t>
  </si>
  <si>
    <t>154503263522023NE400032</t>
  </si>
  <si>
    <t>CONCESSAO DE BOLSAS PARA A ACAO ESCOLA PREPARATORIA DA UFABC - INSTRUTORES- EDITAL Nº 3/2023 - PROEC. - REFORCO</t>
  </si>
  <si>
    <t>23006.009948/2023-71</t>
  </si>
  <si>
    <t>154503263522023NE500021</t>
  </si>
  <si>
    <t>SOLICITACAO DE AUXILIO PARA DISCENTE PARTICIPAR DO EVENTO 15 ENCONTRO REGIONAL SUDESTE DE HISTORIA ORAL</t>
  </si>
  <si>
    <t>23006.011264/2023-39</t>
  </si>
  <si>
    <t>154503263522023NE400033</t>
  </si>
  <si>
    <t>CONCESSAO DE BOLSAS PARA AS ACOES DE EXTENSAO E CULTURA - EDITAL Nº 54/2023 - PROEC.</t>
  </si>
  <si>
    <t>19/06/2023</t>
  </si>
  <si>
    <t>154503263522023NE400034</t>
  </si>
  <si>
    <t>CONCESSAO DE BOLSAS DA ESCOLA PREPARATORIA 2023 - EDITAL N 89/2022 PROEC</t>
  </si>
  <si>
    <t>22/06/2023</t>
  </si>
  <si>
    <t>23006.011604/2023-21</t>
  </si>
  <si>
    <t>154503263522023NE500025</t>
  </si>
  <si>
    <t>SOLICITACAO DE AUXILIO EVENTUAL PARA DISCENTE PARTICIPAR DO VI CONGRESSO DE EXTENSAO AUGM</t>
  </si>
  <si>
    <t>14/08/2023</t>
  </si>
  <si>
    <t>154503263522023NE400047</t>
  </si>
  <si>
    <t>CONCESSAO DE BOLSAS PARA AS ACOES DE EXTENSAO E CULTURA - EDITAL Nº 64/2023 - PROEC.</t>
  </si>
  <si>
    <t>23006.005147/2023-36</t>
  </si>
  <si>
    <t>154503263522023NE500005</t>
  </si>
  <si>
    <t>TRABALHO DE CAMPO NA REGIAO DO VALE DO RIBEIRA RELACIONADO A DISCIPLINA DE ESTUDOS DO MEIO FISICO.</t>
  </si>
  <si>
    <t>LISANGELA KATI DO NASCIMENTO</t>
  </si>
  <si>
    <t>23006.006237/2023-44</t>
  </si>
  <si>
    <t>154503263522023NE500006</t>
  </si>
  <si>
    <t>ATIVIDADE EXTRASSALA - VIAGEM DE CAMPO - MARICA RJ - PROFS. VANESSA LUCENA EMPINOTTI E ARILSON DA SILVA FAVARETO.</t>
  </si>
  <si>
    <t>VANESSA LUCENA EMPINOTTI</t>
  </si>
  <si>
    <t>23006.005178/2023-97</t>
  </si>
  <si>
    <t>154503263522023NE500009</t>
  </si>
  <si>
    <t>SOLICITACAO DE AUXILIO A ATIVIDADE EXTRASSALA -TRABALHO DE CAMPO - ESPACOS PUBLICOS E EQUIPAMENTOS PUBLICOS NAS CIDADE DE DIADEMA, SANTO ANDRE, SAO BERNARDO, SAO CAETANO</t>
  </si>
  <si>
    <t>MARIA LIVIA DE TOMMASI</t>
  </si>
  <si>
    <t>23006.005591/2023-51</t>
  </si>
  <si>
    <t>154503263522023NE500007</t>
  </si>
  <si>
    <t>ATIVIDADE EXTRASSALA - VISITA GUIADA A ESCOLA NACIONAL FLORESTAN FERNANDES - ATIVIDADES DO ESTAGIO SUPERVISIONADO OBRIGATORIO II - LCH - CCNH.</t>
  </si>
  <si>
    <t>SILENE FERREIRA CLARO</t>
  </si>
  <si>
    <t>23006.005941/2023-80</t>
  </si>
  <si>
    <t>154503263522023NE500008</t>
  </si>
  <si>
    <t>ATIVIDADE EXTRASSALA - VISITA GUIADA A PONTOS DE RELEVANCIA CULTURAL, HISTORICA, SOCIAL E AMBIENTAL EM SANTOS E SAO VICENTE COMO PARTE DAS ATIVIDADE DE ESTAGIO SUPERVISIONADO OBRIGATORIO.</t>
  </si>
  <si>
    <t>154503263522023NE400024</t>
  </si>
  <si>
    <t>25/04/2023</t>
  </si>
  <si>
    <t>23006.006486/2023-30</t>
  </si>
  <si>
    <t>154503263522023NE400029</t>
  </si>
  <si>
    <t>PROJETO REVISAO DE MATEMATICA E FISICA - PRMF.</t>
  </si>
  <si>
    <t>23006.006410/2023-12</t>
  </si>
  <si>
    <t>154503263522023NE500013</t>
  </si>
  <si>
    <t>AUXILIO EVENTOS ESTUDANTIS DE CARATER CIENTIFICO, ACADEMICO OU TECNOLOGICO.</t>
  </si>
  <si>
    <t>VICTOR PEREIRA NARAZAKI</t>
  </si>
  <si>
    <t>23006.007727/2023-68</t>
  </si>
  <si>
    <t>154503263522023NE500012</t>
  </si>
  <si>
    <t>VISITA MONITORADA - DISCIPLINA GRADUACAO - OBSERVATORIO DE POLITICAS PUBLICAS</t>
  </si>
  <si>
    <t>WILSON MESQUITA DE ALMEIDA</t>
  </si>
  <si>
    <t>01/06/2023</t>
  </si>
  <si>
    <t>23006.010197/2023-35</t>
  </si>
  <si>
    <t>154503263522023NE500019</t>
  </si>
  <si>
    <t>SOLICITACAO DE AUXILIO A ATIVIDADE EXTRASSALA - I ENCONTRO ESCOLA E COMUNIDADES TRADICIONAIS: PRATICAS PEDAGOGICAS INOVADORAS NO VALE DO RIBEIRA - PROFA. ADRIANA SOARES RALEJO.</t>
  </si>
  <si>
    <t>ADRIANA SOARES RALEJO</t>
  </si>
  <si>
    <t>23006.011503/2023-51</t>
  </si>
  <si>
    <t>154503263522023NE400035</t>
  </si>
  <si>
    <t>PROCESSO DE GESTAO DAS BOLSAS DO PEAT.</t>
  </si>
  <si>
    <t>23006.012074/2023-39</t>
  </si>
  <si>
    <t>154503263522023NE500028</t>
  </si>
  <si>
    <t>AUXILIO EXTRASSALA PARA VISITA AO NUCLEO ARPOADOR DO PARQUE ESTADUAL ITINGUCU DURANTE A EXPEDICAO ECOLOGIA DO LITORAL.</t>
  </si>
  <si>
    <t>ANDRE ETEROVIC</t>
  </si>
  <si>
    <t>21/06/2023</t>
  </si>
  <si>
    <t>154503263522023NE500023</t>
  </si>
  <si>
    <t>AUXILIO EVENTOS ESTUDANTIS DE CARATER CIENTIFICO, ACADEMICO OU TECNOLOGICO</t>
  </si>
  <si>
    <t>CLARISSA BONVENT</t>
  </si>
  <si>
    <t>154503263522023NE500024</t>
  </si>
  <si>
    <t>DANIELA AMARAL DE PAULA</t>
  </si>
  <si>
    <t>03/03/2023</t>
  </si>
  <si>
    <t>23006.000307/2023-51</t>
  </si>
  <si>
    <t>154503263522023NE500002</t>
  </si>
  <si>
    <t>NICOLAS BERNARDO MATOS</t>
  </si>
  <si>
    <t>23006.001514/2023-22</t>
  </si>
  <si>
    <t>154503263522023NE500001</t>
  </si>
  <si>
    <t>ISAC ANTONIO AZEVEDO CASTRO</t>
  </si>
  <si>
    <t>15/03/2023</t>
  </si>
  <si>
    <t>23006.004167/2023-90</t>
  </si>
  <si>
    <t>154503263522023NE500003</t>
  </si>
  <si>
    <t>AUXILIO A EVENTOS ESTUDANTIS DE CARATER CIENTIFICO, ACADEMICO OU TECNOLOGICO - ¿ENCONTROS NACIONAIS DA ASSOCIACAO NACIONAL DE POS-GRADUACAO E PESQUISA EM PLANEJAMENTO URBANO E REGIONAL¿ ¿ ENANPUR 40 ANOS: NOVOS TEMPOS, NOVOS DESAFIOS EM UM BRASIL DIVERSO.¿</t>
  </si>
  <si>
    <t>GABRIEL MACHADO ARAUJO</t>
  </si>
  <si>
    <t>16/03/2023</t>
  </si>
  <si>
    <t>23006.003760/2023-19</t>
  </si>
  <si>
    <t>154503263522023NE500004</t>
  </si>
  <si>
    <t>BRUNO BUENO FURQUIM</t>
  </si>
  <si>
    <t>23006.005548/2023-96</t>
  </si>
  <si>
    <t>154503263522023NE500014</t>
  </si>
  <si>
    <t>LUCAS DOS SANTOS ROCHA</t>
  </si>
  <si>
    <t>23006.005615/2023-72</t>
  </si>
  <si>
    <t>154503263522023NE500015</t>
  </si>
  <si>
    <t>LUIZ FELIPE DOS ANJOS</t>
  </si>
  <si>
    <t>23006.006276/2023-41</t>
  </si>
  <si>
    <t>154503263522023NE500011</t>
  </si>
  <si>
    <t>MARIANA OHARA MORITA ABREU</t>
  </si>
  <si>
    <t>23006.006592/2023-13</t>
  </si>
  <si>
    <t>154503263522023NE500016</t>
  </si>
  <si>
    <t>PAULA VILLELA DE JESUS</t>
  </si>
  <si>
    <t>09/11/2023</t>
  </si>
  <si>
    <t>23006.022974/2023-94</t>
  </si>
  <si>
    <t>154503263522023NE500298</t>
  </si>
  <si>
    <t>SOLICITACAO DE AUXILIO A ATIVIDADE EXTRASSALA (DISCIPLINA BIOMAS BRASILEIROS - DIURNO)</t>
  </si>
  <si>
    <t>MERCIA REGINA DOMINGUES MORETTO</t>
  </si>
  <si>
    <t>23006.021336/2023-56</t>
  </si>
  <si>
    <t>154503263522023NE500301</t>
  </si>
  <si>
    <t>AUXILIO PARA ALIMENTACAO DE ESTUDANTES MATRICULADOS EM ESTAGIO OBRIGATORIO SUPERVISIONADO - LCH (CAFE DA MANHA E ALMOCO), A SER CONSUMIDA EM 25/11/2023, NAS ATIVIDADES DE REGENCIA E OBSERVACAO DE AULA, EM IGUAPE-SP. PARA O TRANSPORTE JA FOI SOLICITADO ONIBUS</t>
  </si>
  <si>
    <t>23006.022336/2023-73</t>
  </si>
  <si>
    <t>154503263522023NE500302</t>
  </si>
  <si>
    <t>SOLICITACAO DE AUXILIO EXTRASSALA (BIOMAS BRASILEIROS) - NOTURNO</t>
  </si>
  <si>
    <t>RICARDO HIDEO TANIWAKI</t>
  </si>
  <si>
    <t>154503263522023NE500027</t>
  </si>
  <si>
    <t>LUIS HENRYQUE SANTOS BEZERRA</t>
  </si>
  <si>
    <t>23006.004662/2023-07</t>
  </si>
  <si>
    <t>154503263522023NE400009</t>
  </si>
  <si>
    <t>BOLSA PROJETO DE MELHORIA DO ENSINO NA GRADUACAO - PMEG/2023.</t>
  </si>
  <si>
    <t>21/03/2023</t>
  </si>
  <si>
    <t>23006.027292/2022-97</t>
  </si>
  <si>
    <t>154503263522023NE400014</t>
  </si>
  <si>
    <t>CONCESSAO DE BOLSAS PARA DISCENTES DA POS-GRADUACAO DA UFABC (PROPG)</t>
  </si>
  <si>
    <t>154503263522023NE400015</t>
  </si>
  <si>
    <t>24/10/2023</t>
  </si>
  <si>
    <t>154503263522023NE400075</t>
  </si>
  <si>
    <t>CONCESSAO DE BOLSAS PARA DISCENTES DA POS-GRADUACAO DA UFABC (PROPG) - MESTRADO</t>
  </si>
  <si>
    <t>154503263522023NE400076</t>
  </si>
  <si>
    <t>CONCESSAO DE BOLSAS PARA DISCENTES DA POS-GRADUACAO DA UFABC (PROPG) - DOUTORADO</t>
  </si>
  <si>
    <t>23006.016512/2022-57</t>
  </si>
  <si>
    <t>154503263522023NE000186</t>
  </si>
  <si>
    <t>CONCESSAO DE SUBSIDIO PARA PAGAMENTO DE REFEICOES NO RESTAURANTE UNIVERSITARIO PARA ALUNOS DA GRADUACAO DA UFABC. DECORRENTE DO PROCESSO 23006.003721/2022-31, QUE TRATA DA CONTRATACAO DE EMPRESA PARA PREPARO E FORNECIMENTO DE REFEICAO.</t>
  </si>
  <si>
    <t>24/08/2023</t>
  </si>
  <si>
    <t>154503263522023NE000329</t>
  </si>
  <si>
    <t>154503263522023NE000330</t>
  </si>
  <si>
    <t>19/07/2023</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</si>
  <si>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</si>
  <si>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</si>
  <si>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154503263522023NE000276</t>
  </si>
  <si>
    <t>23006.011597/2023-68</t>
  </si>
  <si>
    <t>154503263522023NE500042</t>
  </si>
  <si>
    <t>23006.012471/2023-19</t>
  </si>
  <si>
    <t>154503263522023NE500043</t>
  </si>
  <si>
    <t>FABIO DOS SANTOS DE SOUZA</t>
  </si>
  <si>
    <t>01/08/2023</t>
  </si>
  <si>
    <t>23006.013318/2023-09</t>
  </si>
  <si>
    <t>154503263522023NE500096</t>
  </si>
  <si>
    <t>JULIANA CAMINO CASTRO</t>
  </si>
  <si>
    <t>23006.012701/2023-31</t>
  </si>
  <si>
    <t>154503263522023NE500104</t>
  </si>
  <si>
    <t>MARINA DINIZ BARBEZANI</t>
  </si>
  <si>
    <t>23006.012815/2023-81</t>
  </si>
  <si>
    <t>154503263522023NE500103</t>
  </si>
  <si>
    <t>BEATRIZ RISSATHO CIPRIANO</t>
  </si>
  <si>
    <t>154503263522023NE500099</t>
  </si>
  <si>
    <t>GLENDA SINARA TEODORO DE LIMA</t>
  </si>
  <si>
    <t>23006.013866/2023-21</t>
  </si>
  <si>
    <t>154503263522023NE500138</t>
  </si>
  <si>
    <t>AUXILIO EVENTOS ESTUDANTIS DE CARATER CIENTIFICO, ACADEMICO OU TECNOLOGICO68° CONGRESSO BRASILEIRO DE GENETICA JULIANA FAURE DA SILVA COSTA</t>
  </si>
  <si>
    <t>JULIANA FAURE DA SILVA COSTA</t>
  </si>
  <si>
    <t>29/08/2023</t>
  </si>
  <si>
    <t>23006.016060/2023-94</t>
  </si>
  <si>
    <t>154503263522023NE500167</t>
  </si>
  <si>
    <t>AUXILIO EVENTOS ESTUDANTIS DE CARATER CIENTIFICO, ACADEMICO OU TECNOLOGICO RENAN GABRIEL DE ASSIS -  XXI BRAZILIAN MATERIALS RESEARCH SOCIETY MEETING (XXI B- MRS)</t>
  </si>
  <si>
    <t>RENAN GABRIEL DE ASSIS</t>
  </si>
  <si>
    <t>23006.016495/2023-39</t>
  </si>
  <si>
    <t>154503263522023NE500168</t>
  </si>
  <si>
    <t>AUXILIO EVENTOS ESTUDANTIS - LUCAS SEVIERI CHAGAS - XXI B-MRS MEETING</t>
  </si>
  <si>
    <t>LUCAS SEVIERI CHAGAS</t>
  </si>
  <si>
    <t>23006.016568/2023-92</t>
  </si>
  <si>
    <t>154503263522023NE500166</t>
  </si>
  <si>
    <t>AUXILIO EVENTOS ESTUDANTIS - BRUNO SILVA SIMAO XXI B-MRS MEETING DA SBPMAT</t>
  </si>
  <si>
    <t>BRUNO SILVA SIMAO</t>
  </si>
  <si>
    <t>23006.013629/2023-60</t>
  </si>
  <si>
    <t>154503263522023NE500169</t>
  </si>
  <si>
    <t>AUXILIO EVENTOS ESTUDANTIS DE CARATER CIENTIFICO, ACADEMICO OU TECNOLOGICO CAROLINA KAFKA NEVES XXI B-MRS MEETING</t>
  </si>
  <si>
    <t>CAROLINA KAFKA NEVES</t>
  </si>
  <si>
    <t>23006.015340/2023-85</t>
  </si>
  <si>
    <t>154503263522023NE500173</t>
  </si>
  <si>
    <t>AUXILIO EVENTOS ESTUDANTIS - FERNANDA ROSSI BARBOZA XV SIMPOSIO DE ENGENHARIA BIOMEDICA</t>
  </si>
  <si>
    <t>FERNANDA ROSSI BARBOZA</t>
  </si>
  <si>
    <t>23006.015343/2023-19</t>
  </si>
  <si>
    <t>154503263522023NE500172</t>
  </si>
  <si>
    <t>AUXILIO EVENTOS ESTUDANTIS - JHONNATHAN HENRY RODRIGUES PEREIRA SEB 2023: XV SIMPOSIO DE ENGENHARIA BIOMEDICA</t>
  </si>
  <si>
    <t>JHONNATHAN HENRY RODRIGUES PEREIRA</t>
  </si>
  <si>
    <t>31/08/2023</t>
  </si>
  <si>
    <t>23006.013869/2023-64</t>
  </si>
  <si>
    <t>154503263522023NE500177</t>
  </si>
  <si>
    <t>AUXILIO EVENTOS ESTUDANTIS - CAMILA FERREIRA DE SOUZA  XII EPPEQ (ENCONTRO PAULISTA EM ENSINO DE QUIMICA)</t>
  </si>
  <si>
    <t>CAMILA FERREIRA DE SOUZA</t>
  </si>
  <si>
    <t>23006.014596/2023-75</t>
  </si>
  <si>
    <t>154503263522023NE500176</t>
  </si>
  <si>
    <t>AUXILIO EVENTOS ESTUDANTIS DE CARATER CIENTIFICO, ACADEMICO OU TECNOLOGICO - VINICIUS DOS PASSOS DE SOUZA XXI ENCONTRO DA SOCIEDADE BRASILEIRA DE PESQUISA EM MATERIAIS (SBPMAT)</t>
  </si>
  <si>
    <t>VINICIUS DOS PASSOS DE SOUZA</t>
  </si>
  <si>
    <t>23006.014946/2023-01</t>
  </si>
  <si>
    <t>154503263522023NE500175</t>
  </si>
  <si>
    <t>AUXILIO EVENTOS ESTUDANTIS DE CARATER CIENTIFICO, ACADEMICO OU TECNOLOGICO - RODRIGO MORATO DE SOUZA PERFI XXI B-MRS MEETING 2023</t>
  </si>
  <si>
    <t>RODRIGO MORATO DE SOUZA PERFI</t>
  </si>
  <si>
    <t>23006.015380/2023-27</t>
  </si>
  <si>
    <t>154503263522023NE500178</t>
  </si>
  <si>
    <t>AUXILIO EVENTOS ESTUDANTIS DE CARATER CIENTIFICO, ACADEMICO OU TECNOLOGICO  SEB 2023: XV SIMPOSIO DE ENGENHARIA BIOMEDICA FELIPE BRAGA FONSECA</t>
  </si>
  <si>
    <t>FELIPE BRAGA FONSECA</t>
  </si>
  <si>
    <t>01/09/2023</t>
  </si>
  <si>
    <t>23006.016703/2023-08</t>
  </si>
  <si>
    <t>154503263522023NE500179</t>
  </si>
  <si>
    <t>AUXILIO EVENTOS ESTUDANTIS DE CARATER CIENTIFICO, ACADEMICO OU TECNOLOGICOXXI B-MRS MEETING JULIANA SOARES DA SILVA DE OLIVEIRA</t>
  </si>
  <si>
    <t>JULIANA SOARES DA SILVA DE OLIVEIRA</t>
  </si>
  <si>
    <t>23006.016701/2023-19</t>
  </si>
  <si>
    <t>154503263522023NE500195</t>
  </si>
  <si>
    <t>AUXILIO PARA O EVENTO STATE OF THE MAP BRASIL 2023</t>
  </si>
  <si>
    <t>LUCCA LEON FRANCO</t>
  </si>
  <si>
    <t>02/10/2023</t>
  </si>
  <si>
    <t>23006.019270/2023-34</t>
  </si>
  <si>
    <t>154503263522023NE500249</t>
  </si>
  <si>
    <t>AUXILIO EVENTOS ESTUDANTIS DE CARATER CIENTIFICO, ACADEMICO OU TECNOLOGICO - CBIE 2023</t>
  </si>
  <si>
    <t>FELIPE SIQUEIRA MINHOLI</t>
  </si>
  <si>
    <t>23006.019526/2023-11</t>
  </si>
  <si>
    <t>154503263522023NE500254</t>
  </si>
  <si>
    <t>AUXILIO EVENTOS ESTUDANTIS DE CARATER CIENTIFICO, ACADEMICO OU TECNOLOGICO - SVR 2023 E SIBGRAPI 2023</t>
  </si>
  <si>
    <t>MURILO DE SOUZA PRETO</t>
  </si>
  <si>
    <t>23006.020675/2023-15</t>
  </si>
  <si>
    <t>154503263522023NE500251</t>
  </si>
  <si>
    <t>AUXILIO EVENTOS ESTUDANTIS DE CARATER CIENTIFICO, ACADEMICO E/OU TECNOLOGICO - DISCENTE: GABRIEL THIAGO COSTA PEREIRA</t>
  </si>
  <si>
    <t>GABRIEL THIAGO COSTA PEREIRA</t>
  </si>
  <si>
    <t>06/10/2023</t>
  </si>
  <si>
    <t>23006.019598/2023-51</t>
  </si>
  <si>
    <t>154503263522023NE500255</t>
  </si>
  <si>
    <t>AUXILIO EVENTOS ESTUDANTIS DE CARATER CIENTIFICO, ACADEMICO OU TECNOLOGICO - EVENTO ROBOCHALLENGE ROMENIA</t>
  </si>
  <si>
    <t>23006.019748/2023-26</t>
  </si>
  <si>
    <t>154503263522023NE500256</t>
  </si>
  <si>
    <t>AUXILIO EVENTOS ESTUDANTIS DE CARATER CIENTIFICO, ACADEMICO OU TECNOLOGICO - EVENTO: VI SEMINARIO INTERNACIONAL DESFAZENDO GENERO</t>
  </si>
  <si>
    <t>DEBORA MIKI IRYO SILVA</t>
  </si>
  <si>
    <t>23006.019560/2023-88</t>
  </si>
  <si>
    <t>154503263522023NE500262</t>
  </si>
  <si>
    <t>AUXILIO EVENTOS ESTUDANTIS DE CARATER CIENTIFICO, ACADEMICO OU TECNOLOGICO. EVENTO 25ª COMPETICAO SAE BRASIL DE AERODESIGN</t>
  </si>
  <si>
    <t>23006.019317/2023-60</t>
  </si>
  <si>
    <t>154503263522023NE500280</t>
  </si>
  <si>
    <t>GLEICA RODRIGUES DE SOUZA</t>
  </si>
  <si>
    <t>154503263522023NE500281</t>
  </si>
  <si>
    <t>RENATO ZIMIANI DE PAULA</t>
  </si>
  <si>
    <t>154503263522023NE500282</t>
  </si>
  <si>
    <t>AUXILIO EVENTOS ESTUDANTIS DE CARATER CIENTIFICO, ACADEMICO OU TECNOLOGICO - DISCENTE ANDRE LUIZ MARTINS COTTING PARA PARTICIPACAO NO(A) XII CONGRESSO BRASILEIRO DE AGROECOLOGIA</t>
  </si>
  <si>
    <t>ANDRE LUIZ MARTINS COTTING</t>
  </si>
  <si>
    <t>23006.021426/2023-47</t>
  </si>
  <si>
    <t>154503263522023NE500288</t>
  </si>
  <si>
    <t>AUXILIO EVENTOS ESTUDANTIS DE CARATER CIENTIFICO, ACADEMICO OU TECNOLOGICO - CILAMCE 2023 - THE XLIV IBERO-LATIN AMERICAN CONGRESS ON COMPUTATIONAL METHODS IN ENGINEERING</t>
  </si>
  <si>
    <t>GUILHERME SANCHES DA SILVA</t>
  </si>
  <si>
    <t>154503263522023NE500287</t>
  </si>
  <si>
    <t>AUXILIO EVENTOS ESTUDANTIS DE CARATER CIENTIFICO, ACADEMICO OU TECNOLOGICO - IX ENCONTRO NACIONAL DAS LICENCIATURAS E VIII SEMINARIO NACIONAL DO PIBID E III SEMINARIO NACIONAL DO PROGRAMA RESIDENCIA PEDAGOGICA</t>
  </si>
  <si>
    <t>LORENA SEGANTIM JACOMASSI</t>
  </si>
  <si>
    <t>154503263522023NE500286</t>
  </si>
  <si>
    <t>AUXILIO EVENTOS ESTUDANTIS DE CARATER CIENTIFICO, ACADEMICO OU TECNOLOGICO - X CONGRESSO BRASILEIRO DE EDUCACAO ESPECIAL - X CBEE 2023</t>
  </si>
  <si>
    <t>VICTORIA MARIA BRITO DE OLIVEIRA</t>
  </si>
  <si>
    <t>154503263522023NE500291</t>
  </si>
  <si>
    <t>AUXILIO EVENTOS ESTUDANTIS DE CARATER CIENTIFICO, ACADEMICO OU TECNOLOGICO - VII SYMTERMES SIMPOSIO DE TERMITOLOGIA</t>
  </si>
  <si>
    <t>ISABELA DA COSTA BARRETO</t>
  </si>
  <si>
    <t>08/11/2023</t>
  </si>
  <si>
    <t>23006.021907/2023-52</t>
  </si>
  <si>
    <t>154503263522023NE500296</t>
  </si>
  <si>
    <t>AUXILIO EVENTOS ESTUDANTIS DE CARATER CIENTIFICO, ACADEMICO OU TECNOLOGICO - ENCONTRO NACIONAL DAS LICENCIATURAS - ENALIC</t>
  </si>
  <si>
    <t>GABRIELLE RODRIGUES MAMMANA</t>
  </si>
  <si>
    <t>23006.022253/2023-84</t>
  </si>
  <si>
    <t>154503263522023NE500300</t>
  </si>
  <si>
    <t>AUXILIO EVENTOS ESTUDANTIS DE CARATER CIENTIFICO, ACADEMICO OU TECNOLOGICO - IX ENCONTRO NACIONAL DAS LICENCIATURAS</t>
  </si>
  <si>
    <t>BRENNO FERNANDES DORTE</t>
  </si>
  <si>
    <t>154503263522023NE500098</t>
  </si>
  <si>
    <t>MARIANA ESTEVES FELIX PENHA</t>
  </si>
  <si>
    <t>154503263522023NE500102</t>
  </si>
  <si>
    <t>GABRIEL ALVES</t>
  </si>
  <si>
    <t>154503263522023NE500100</t>
  </si>
  <si>
    <t>23006.011969/2023-56</t>
  </si>
  <si>
    <t>154503263522023NE500081</t>
  </si>
  <si>
    <t>23006.013267/2023-15</t>
  </si>
  <si>
    <t>154503263522023NE500097</t>
  </si>
  <si>
    <t>BEATRIZ FAVERO BEDIN</t>
  </si>
  <si>
    <t>23006.012846/2023-32</t>
  </si>
  <si>
    <t>154503263522023NE500101</t>
  </si>
  <si>
    <t>THAINA SOARES FRANCHIN</t>
  </si>
  <si>
    <t>04/08/2023</t>
  </si>
  <si>
    <t>23006.013377/2023-79</t>
  </si>
  <si>
    <t>154503263522023NE500118</t>
  </si>
  <si>
    <t>LORENA VIDO LOPES</t>
  </si>
  <si>
    <t>23006.014141/2023-50</t>
  </si>
  <si>
    <t>154503263522023NE500119</t>
  </si>
  <si>
    <t>TOMAS GUIMARAES PELLEGRINO</t>
  </si>
  <si>
    <t>08/08/2023</t>
  </si>
  <si>
    <t>23006.013444/2023-55</t>
  </si>
  <si>
    <t>154503263522023NE500132</t>
  </si>
  <si>
    <t>AUXILIO EVENTOS ESTUDANTIS DE CARATER CIENTIFICO, ACADEMICO OU TECNOLOGICOX CONGRESSO BRASILEIRO DE HERPETOLOGIA MARCELLA MARQUES ROSA</t>
  </si>
  <si>
    <t>MARCELLA MARQUES ROSA</t>
  </si>
  <si>
    <t>23006.013438/2023-06</t>
  </si>
  <si>
    <t>154503263522023NE500137</t>
  </si>
  <si>
    <t>AUXILIO EVENTOS ESTUDANTIS DE CARATER CIENTIFICO, ACADEMICO OU TECNOLOGICOGENDER(ED) LABOR - SAGS 2023 CONFERENCE GABRIELA PAULA SILVA ALVES</t>
  </si>
  <si>
    <t>GABRIELA PAULA SILVA ALVES</t>
  </si>
  <si>
    <t>23006.012950/2023-27</t>
  </si>
  <si>
    <t>154503263522023NE500056</t>
  </si>
  <si>
    <t>PAGAMENTO DE AUXILIO PARA PARTICIPACAO DE DISCENTES NA ATIVIDADE DE CAMPO - SEGUNDA OFICINA DE GEOPROCESSAMENTO RELACIONADA A ACAO DE EXTENSAO AUTOCARTOGRAFIA DO TERRITORIO DA COMUNIDADE QUILOMBOLA DE IVAPORUNDUVA</t>
  </si>
  <si>
    <t>23006.013063/2023-76</t>
  </si>
  <si>
    <t>154503263522023NE500062</t>
  </si>
  <si>
    <t>SOLICITACAO DE AUXILIO PARA DISCENTE PARTICIPAR DO EVENTO 51º CONGRESSO BRASILEIRO DE EDUCACAO EM ENGENHARIA (COBENGE 2023)</t>
  </si>
  <si>
    <t>PEDRO HENRIQUE LIMA BEZERRA DOS SANTOS</t>
  </si>
  <si>
    <t>23006.013590/2023-81</t>
  </si>
  <si>
    <t>154503263522023NE500055</t>
  </si>
  <si>
    <t>SOLICITACAO DE AUXILIO PARA DISCENTE PARTICIPAR DO EVENTO CONGRESSO DA SOCIEDADE BRASILEIRA DE COMPUTACAO (CSBC)</t>
  </si>
  <si>
    <t>JULIA OLIVEIRA PESSOA</t>
  </si>
  <si>
    <t>23006.013002/2023-17</t>
  </si>
  <si>
    <t>154503263522023NE500142</t>
  </si>
  <si>
    <t>SOLICITACAO DE AUXILIO EVENTUAL PARA DISCENTES PARTICIPAREM DO EVENTO SAO PAULO OCEAN WEEK 2023.</t>
  </si>
  <si>
    <t>154503263522023NE500141</t>
  </si>
  <si>
    <t>SOLICITACAO DE AUXILIO PARA DISCENTE PARTICIPAR DO EVENTO IV COBICET - CONGRESSO BRASILEIRO INTERDISCIPLINAR EM CIENCIA E TECNOLOGIA.</t>
  </si>
  <si>
    <t>23006.024373/2023-16</t>
  </si>
  <si>
    <t>154503263522023NE500303</t>
  </si>
  <si>
    <t>SOLICITACAO DE AUXILIO PARA DISCENTES PARTICIPAREM DO EVENTO/ATIVIDADE DE CAMPO FEIRA DE CIENCIAS DO GRUPO PET -UNESP</t>
  </si>
  <si>
    <t>09/10/2023</t>
  </si>
  <si>
    <t>23006.021315/2023-31</t>
  </si>
  <si>
    <t>154503263522023NE500260</t>
  </si>
  <si>
    <t>AUXILIO A ATIVIDADE EXTRASSALA - SAIDA DE CAMPO</t>
  </si>
  <si>
    <t>ALBERTO JOSE ARAB OLAVARRIETA</t>
  </si>
  <si>
    <t>14/11/2023</t>
  </si>
  <si>
    <t>23006.022450/2022-12</t>
  </si>
  <si>
    <t>154503263522023NE000512</t>
  </si>
  <si>
    <t>SOLICITACAO DE AUXILIO A ATIVIDADE EXTRASSALA - SAIDA DE CAMPO DA DISCIPLINA BIOMAS BRASILEIROS - TURMA NOTURNO</t>
  </si>
  <si>
    <t>33909218</t>
  </si>
  <si>
    <t>AUXILIO FINANCEIRO A ESTUDANTES</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</si>
  <si>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</si>
  <si>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</si>
  <si>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</si>
  <si>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</si>
  <si>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</si>
  <si>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8282</t>
  </si>
  <si>
    <t>REESTRUTURACAO E MODERNIZACAO DAS INSTITUICOES FEDERAIS DE ENSINO SUPERIOR</t>
  </si>
  <si>
    <t>44905208</t>
  </si>
  <si>
    <t>APAR.EQUIP.UTENS.MED.,ODONT,LABOR.HOSPIT.</t>
  </si>
  <si>
    <t>23/03/2023</t>
  </si>
  <si>
    <t>23006.026351/2022-18</t>
  </si>
  <si>
    <t>154503263522023NE400016</t>
  </si>
  <si>
    <t>PAGAMENTO DE BOLSAS PARA DISCENTES PARTICIPANTES DO PROGRAMA DE BOLSISTAS NOS CURSOS DE LINGUAS DA DIVISAO DE IDIOMAS DA UFABC.</t>
  </si>
  <si>
    <t>23006.014324/2023-75</t>
  </si>
  <si>
    <t>154503263522023NE500091</t>
  </si>
  <si>
    <t>PAGAMENTO DE AUXILIO FINANCEIRO PARA MOBILIDADE ACADEMICA INTERNACIONAL DE ESTUDANTES DE GRADUACAO NO AMBITO DO PROGRAMA ESCALA DA ASSOCIACAO DE UNIVERSIDADES GRUPO MONTEVIDEO (AUGM) - SEGUNDO SEMESTRE/2023</t>
  </si>
  <si>
    <t>23006.014326/2023-64</t>
  </si>
  <si>
    <t>154503263522023NE500092</t>
  </si>
  <si>
    <t>PAGAMENTO DE AUXILIO FINANCEIRO PARA MOBILIDADE ACADEMICA INTERNACIONAL DE ESTUDANTES DE POS-GRADUACAO NO AMBITO DO PROGRAMA ESCALA DA ASSOCIACAO DE UNIVERSIDADES GRUPO MONTEVIDEO (AUGM) - SEGUNDO SEMESTRE/2023</t>
  </si>
  <si>
    <t>GUILHERME GINJO</t>
  </si>
  <si>
    <t>23006.017112/2023-40</t>
  </si>
  <si>
    <t>154503263522023NE400064</t>
  </si>
  <si>
    <t>PAGAMENTO DE BOLSA NA MODALIDADE BOLSA MOBILIDADE INTERNACIONAL DE GRADUACAO INCOMING, NO AMBITO DO PROGRAMA ESCALA PARA ESTUDANTES DE GRADUACAO, DA ASSOCIACAO DE UNIVERSIDADES DO GRUPO MONTEVIDEU.</t>
  </si>
  <si>
    <t>23006.005196/2023-79</t>
  </si>
  <si>
    <t>154503263522023NE400017</t>
  </si>
  <si>
    <t>BOLSAS DE TUTORIA PARA OS CURSOS DE CAPACITACAO DO NETEL</t>
  </si>
  <si>
    <t>23/11/2023</t>
  </si>
  <si>
    <t>23006.024081/2023-83</t>
  </si>
  <si>
    <t>154503263522023NE400080</t>
  </si>
  <si>
    <t>BOLSAS E AUXILIOS PARA MOBILIDADE ACADEMICA INTERNACIONAL - AUXILIO MOBILIDADE INTERNACIONAL DE GRADUACAO OUTGOING, EXCETO AMERICA LATINA E CARIBE - 2024/1</t>
  </si>
  <si>
    <t>154503263522023NE400081</t>
  </si>
  <si>
    <t>23006.019315/2023-71</t>
  </si>
  <si>
    <t>154503263522023NE000455</t>
  </si>
  <si>
    <t>AQUISICAO POR IMPORTACAO DE CILINDRO CAPTURADOR DE VAPOR DE OLEO DE CARVAO MINERAL .</t>
  </si>
  <si>
    <t>QUANTUM DESIGN</t>
  </si>
  <si>
    <t>33903618</t>
  </si>
  <si>
    <t>MANUTENCAO E CONSERV. DE EQUIPAMENTOS</t>
  </si>
  <si>
    <t>23006.024849/2022-38</t>
  </si>
  <si>
    <t>154503263522023NE400003</t>
  </si>
  <si>
    <t>GESTAO DE BOLSA DE POS-DOUTORADO PARA PESQUISADOR DOUTOR COLABORADOR, VINCULADO AO TCTC 11/2022, PROCESSO 23006.006160/2022-11 - TNC.</t>
  </si>
  <si>
    <t>154503263522023NE400046</t>
  </si>
  <si>
    <t>23006.004397/2023-59</t>
  </si>
  <si>
    <t>154503263522023NE000095</t>
  </si>
  <si>
    <t>PAGAMENTO DE ANUIDADE PARA O FORUM NACIONAL DE PRO-REITORES DE PESQUISA E POS-GRADUACAO DAS INSTITUICOES DE ENSINO SUPERIOR BRASILEIRAS  FOPROP.</t>
  </si>
  <si>
    <t>FORUM NACIONAL DE PRO-REITORES DE PESQUISA E POS-GRADUA</t>
  </si>
  <si>
    <t>00PW</t>
  </si>
  <si>
    <t>0007</t>
  </si>
  <si>
    <t>CONTRIBUICAO AO FORUM NACIONAL DE PRO-REITORES DE PESQUISA E POS-GRADUACAO (FOPROP)</t>
  </si>
  <si>
    <t>148908</t>
  </si>
  <si>
    <t>33503908</t>
  </si>
  <si>
    <t>ENTIDADES REPRESENTATIVAS DE CLASSE</t>
  </si>
  <si>
    <t>12/05/2023</t>
  </si>
  <si>
    <t>23006.008442/2023-44</t>
  </si>
  <si>
    <t>154503263522023NE000138</t>
  </si>
  <si>
    <t>PAGAMENTO DE ANUIDADE DA ASSOCIACAO NACIONAL DOS DIRIGENTES DAS INSTITUICOES FEDERAIS DE ENSINO SUPERIOR (ANDIFES) - EXERCICIO 2023</t>
  </si>
  <si>
    <t>ASSOC NAC DIRIGENTES DAS INST FED DE ENSINO SUPERIOR</t>
  </si>
  <si>
    <t>000A</t>
  </si>
  <si>
    <t>CONTRIBUICAO A ASSOCIACAO NACIONAL DOS DIRIGENTES DAS INSTITUICOES FEDERAIS DE ENSINO SUPERIOR (ANDIFES)</t>
  </si>
  <si>
    <t>138514</t>
  </si>
  <si>
    <t>23006.007384/2023-31</t>
  </si>
  <si>
    <t>154503263522023NE000234</t>
  </si>
  <si>
    <t>ANUIDADE DA AGENCIA DE DESENVOLVIMENTO DO GRANDE ABC.</t>
  </si>
  <si>
    <t>AGENCIA DE DESENVOLVIMENTO ECONOMICO DO GRANDE ABC</t>
  </si>
  <si>
    <t>0061</t>
  </si>
  <si>
    <t>CONTRIBUICAO A AGENCIA DE DESENVOLVIMENTO DO GRANDE ABC (ADABC)</t>
  </si>
  <si>
    <t>148889</t>
  </si>
  <si>
    <t>23006.007556/2023-77</t>
  </si>
  <si>
    <t>154503263522023NE000213</t>
  </si>
  <si>
    <t>CONTRATACAO DE EMPRESA ESPECIALIZADA PARA A PRESTACAO DE SERVICOS DE SUBSCRICAO DE ACESSO WEB A BANCO DE IMAGENS ELETRONICAS E VETORES</t>
  </si>
  <si>
    <t>R.M. AUAR VIDEO TECH</t>
  </si>
  <si>
    <t>33903901</t>
  </si>
  <si>
    <t>ASSINATURAS DE PERIODICOS E ANUIDADES</t>
  </si>
  <si>
    <t>23006.008502/2023-29</t>
  </si>
  <si>
    <t>154503263522023NE000237</t>
  </si>
  <si>
    <t>CONTRATACAO DE ASSOCIACAO BIANUAL A SOCIEDADE BRASILEIRA DE MATEMATICA APLICADA E COMPUTACIONAL.</t>
  </si>
  <si>
    <t>SOCIEDADE BRASILEIRA DE MATEMATICA A E COMPUTACIONAL</t>
  </si>
  <si>
    <t>0060</t>
  </si>
  <si>
    <t>CONTRIBUICAO A SOCIEDADE BRASILEIRA DE MATEMATICA APLICADA E COMPUTACIONAL (SBMAC)</t>
  </si>
  <si>
    <t>148811</t>
  </si>
  <si>
    <t>23006.009104/2023-20</t>
  </si>
  <si>
    <t>154503263522023NE000233</t>
  </si>
  <si>
    <t>ANUIDADE DE ASSOCIACAO A SOCIEDADE BRASILEIRA DE COMPUTACAO.</t>
  </si>
  <si>
    <t>SOCIEDADE BRASILEIRA DE COMPUTACAO</t>
  </si>
  <si>
    <t>0033</t>
  </si>
  <si>
    <t>CONTRIBUICAO A SOCIEDADE BRASILEIRA DE COMPUTACAO (SBC)</t>
  </si>
  <si>
    <t>148809</t>
  </si>
  <si>
    <t>14/02/2023</t>
  </si>
  <si>
    <t>23006.002202/2023-36</t>
  </si>
  <si>
    <t>154503263522023NE000025</t>
  </si>
  <si>
    <t>CONCESSAO DE SUPRIMENTO DE FUNDOS.</t>
  </si>
  <si>
    <t>WANDERLEI SOARES DOS SANTOS</t>
  </si>
  <si>
    <t>33903996</t>
  </si>
  <si>
    <t>OUTROS SERV.DE TERCEIROS PJ- PAGTO ANTECIPADO</t>
  </si>
  <si>
    <t>23006.002203/2023-81</t>
  </si>
  <si>
    <t>154503263522023NE000028</t>
  </si>
  <si>
    <t>FERNANDA PEREIRA DE JESUS</t>
  </si>
  <si>
    <t>33903096</t>
  </si>
  <si>
    <t>MATERIAL DE CONSUMO - PAGTO ANTECIPADO</t>
  </si>
  <si>
    <t>154503263522023NE000033</t>
  </si>
  <si>
    <t>154503263522023NE000034</t>
  </si>
  <si>
    <t>05/05/2023</t>
  </si>
  <si>
    <t>154503263522023NE000126</t>
  </si>
  <si>
    <t>28/06/2023</t>
  </si>
  <si>
    <t>154503263522023NE000227</t>
  </si>
  <si>
    <t>23006.012105/2023-51</t>
  </si>
  <si>
    <t>154503263522023NE000228</t>
  </si>
  <si>
    <t>ANDREIA SILVA</t>
  </si>
  <si>
    <t>23006.0018033/2023-5</t>
  </si>
  <si>
    <t>154503263522023NE000404</t>
  </si>
  <si>
    <t>11/10/2023</t>
  </si>
  <si>
    <t>154503263522023NE000419</t>
  </si>
  <si>
    <t>23006.000271/2023-13</t>
  </si>
  <si>
    <t>154503263522023NE000249</t>
  </si>
  <si>
    <t>PAGAMENTO DE ANUIDADE DA ASSOCIACAO BRASILEIRA DAS EDITORAS UNIVERSITARIAS (ABEU) 2023</t>
  </si>
  <si>
    <t>ASSOCIACAO BRASILEIRA DAS EDITORAS UNIVERSITARIAS</t>
  </si>
  <si>
    <t>0026</t>
  </si>
  <si>
    <t>CONTRIBUICAO A ASSOCIACAO BRASILEIRA DAS EDITORAS UNIVERSITARIAS (ABEU)</t>
  </si>
  <si>
    <t>148807</t>
  </si>
  <si>
    <t>23006.012703/2020-88</t>
  </si>
  <si>
    <t>154503263522023NE000048</t>
  </si>
  <si>
    <t>CONTRATACAO DE EMPRESA PARA AGENCIAMENTO DE TRANSPORTE INTERNACIONAL PARA AS CARGAS IMPORTADAS PELA UFABC.</t>
  </si>
  <si>
    <t>DHUAN COMISSARIA DE DESPACHOS ADUANEIROS LTDA</t>
  </si>
  <si>
    <t>33903974</t>
  </si>
  <si>
    <t>FRETES E TRANSPORTES DE ENCOMENDAS</t>
  </si>
  <si>
    <t>23006.001270/2019-00</t>
  </si>
  <si>
    <t>154503263522023NE000093</t>
  </si>
  <si>
    <t>CONTRATACAO DE SERVICO DE SEGURO PARA AS CARGAS IMPORTADAS PELA UFABC.</t>
  </si>
  <si>
    <t>SOMPO SEGUROS S.A.</t>
  </si>
  <si>
    <t>12/04/2023</t>
  </si>
  <si>
    <t>23006.000870/2019-42</t>
  </si>
  <si>
    <t>154503263522023NE000096</t>
  </si>
  <si>
    <t>CONTRATACAO DE SERVICO DE DESEMBARACO ADUANEIRO PARA AS CARGAS IMPORTADAS PELA UFABC.</t>
  </si>
  <si>
    <t>ARGUS DESPACHOS ADUANEIROS E LOGISTICA LTDA</t>
  </si>
  <si>
    <t>33903903</t>
  </si>
  <si>
    <t>COMISSOES E CORRETAGENS</t>
  </si>
  <si>
    <t>23006.004565/2020-63</t>
  </si>
  <si>
    <t>154503263522023NE000120</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</si>
  <si>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</si>
  <si>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</si>
  <si>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</si>
  <si>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</si>
  <si>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04/07/2023</t>
  </si>
  <si>
    <t>154503263522023NE000232</t>
  </si>
  <si>
    <t>23006.005439/2023-79</t>
  </si>
  <si>
    <t>154503263522023NE000246</t>
  </si>
  <si>
    <t>SOLICITACAO DE CONTRATACAO DE SERVICO DE TRANSPORTE RODOVIARIO PARA AS CARGAS IMPORTADAS PELA UFABC.</t>
  </si>
  <si>
    <t>CDR TRANSPORTES E LOGISTICA INTEGRADA LTDA</t>
  </si>
  <si>
    <t>154503263522023NE000247</t>
  </si>
  <si>
    <t>07/08/2023</t>
  </si>
  <si>
    <t>154503263522023NE000308</t>
  </si>
  <si>
    <t>23006.013440/2023-77</t>
  </si>
  <si>
    <t>154503263522023NE000306</t>
  </si>
  <si>
    <t>CONTRATACAO DO SERVICO DE ACESSO ONLINE A TABELA DE FRETES INTERNACIONAIS TACT IATA PARA O ANO DE 2024.</t>
  </si>
  <si>
    <t>IATA NETHERLANDS DATA PUBLICATIONS</t>
  </si>
  <si>
    <t>31/10/2023</t>
  </si>
  <si>
    <t>23006.001294/2018-70</t>
  </si>
  <si>
    <t>154503263522023NE000468</t>
  </si>
  <si>
    <t>ARP PARA AQUISICAO DE CERTIFICADOS DIGITAIS E FORNECIMENTO DE TOKENS</t>
  </si>
  <si>
    <t>DIGISEC CERTIFICACAO DIGITAL LTDA</t>
  </si>
  <si>
    <t>33909240</t>
  </si>
  <si>
    <t>SERVICOS DE TECNOLOGIA DA INFORMACAO E COMUNICACAO - PJ</t>
  </si>
  <si>
    <t>154503263522023NE000518</t>
  </si>
  <si>
    <t>28/11/2023</t>
  </si>
  <si>
    <t>154503263522023NE000551</t>
  </si>
  <si>
    <t>23006.013321/2023-14</t>
  </si>
  <si>
    <t>154503263522023NE000412</t>
  </si>
  <si>
    <t>CLAUDIA REGINA VIEIRA</t>
  </si>
  <si>
    <t>29/11/2023</t>
  </si>
  <si>
    <t>23006.017114/2023-39</t>
  </si>
  <si>
    <t>154503263522023NE000554</t>
  </si>
  <si>
    <t>PAGAMENTO DE ANUIDADE DO EXERCICIO DE 2023 A ASSOCIACAO BRASILEIRA DE EDUCACAO INTERNACIONAL (FAUBAI)</t>
  </si>
  <si>
    <t>ASSOCIACAO DE ASSESSORIAS DE INSTITUCOES DE ENSINO SUPE</t>
  </si>
  <si>
    <t>0002</t>
  </si>
  <si>
    <t>CONTRIBUICAO A ASSOCIACAO BRASILEIRA DE EDUCACAO INTERNACIONAL (FAUBAI)</t>
  </si>
  <si>
    <t>148803</t>
  </si>
  <si>
    <t>23006.008723/2023-05</t>
  </si>
  <si>
    <t>154503263522023NE000345</t>
  </si>
  <si>
    <t>PAGAMENTO DA ANUIDADE 2023 A ASSOCIACAO NACIONAL DE POS-GRADUACAO EM FILOSOFIA - ANPOF</t>
  </si>
  <si>
    <t>ASSOCIACAO NACIONAL DE POS-GRADUACAO EM FILOSOFIA</t>
  </si>
  <si>
    <t>0035</t>
  </si>
  <si>
    <t>CONTRIBUICAO A ASSOCIACAO NACIONAL DE POS-GRADUACAO EM FILOSOFIA (ANPOF)</t>
  </si>
  <si>
    <t>148810</t>
  </si>
  <si>
    <t>23006.008724/2023-41</t>
  </si>
  <si>
    <t>154503263522023NE000415</t>
  </si>
  <si>
    <t>PAGAMENTO DA ANUIDADE 2023 A ASSOCIACAO NACIONAL DE POS-GRADUACAO E PESQUISA EM PLANEJAMENTO URBANO E REGIONAL - ANPUR</t>
  </si>
  <si>
    <t>ASSOCIACAO NAC DE POS-GRADE PESQ EM PLAN URB E REGIONAL</t>
  </si>
  <si>
    <t>0015</t>
  </si>
  <si>
    <t>CONTRIBUICAO A ASSOCIACAO NACIONAL DE POS-GRADUACAO E PESQUISA EM PLANEJAMENTO URBANO E REGIONAL (ANPUR)</t>
  </si>
  <si>
    <t>148805</t>
  </si>
  <si>
    <t>13/03/2023</t>
  </si>
  <si>
    <t>23006.001283/2023-57</t>
  </si>
  <si>
    <t>154503263522023NE000056</t>
  </si>
  <si>
    <t>CONTRATACAO DE AFILIACAO DO SISTEMA DE BIBLIOTECAS DA UFABC (SISBI-UFABC) A ASSOCIACAO BRASILEIRA DE EDITORES CIENTIFICOS, CONFORME CONDICOES, QUANTIDADES E EXIGENCIAS ESTABELECIDAS NESTE PROCESSO.</t>
  </si>
  <si>
    <t>ASSOCIACAO BRASILEIRA DE EDITORES CIENTIFICOS</t>
  </si>
  <si>
    <t>0028</t>
  </si>
  <si>
    <t>CONTRIBUICAO A ASSOCIACAO BRASILEIRA DE EDITORES CIENTIFICOS (ABEC)</t>
  </si>
  <si>
    <t>213194</t>
  </si>
  <si>
    <t>33503901</t>
  </si>
  <si>
    <t>INST.DE CARATER ASSIST.CULT.E EDUCACIONAL</t>
  </si>
  <si>
    <t>06/06/2023</t>
  </si>
  <si>
    <t>23006.001106/2023-71</t>
  </si>
  <si>
    <t>154503263522023NE000199</t>
  </si>
  <si>
    <t>PAGAMENTO DE TAXAS AO INPI.</t>
  </si>
  <si>
    <t>INSTITUTO NACIONAL DA PROPRIEDADE INDUSTRIAL</t>
  </si>
  <si>
    <t>33913905</t>
  </si>
  <si>
    <t>SERVICOS TECNICOS PROFISSIONAIS</t>
  </si>
  <si>
    <t>23006.002332/2020-26</t>
  </si>
  <si>
    <t>154503263522023NE000200</t>
  </si>
  <si>
    <t>CONTRATACAO DE CONSULTORIA ESPECIALIZADA EM PROPRIEDADE INTELECTUAL</t>
  </si>
  <si>
    <t>KASZNAR LEONARDOS BARBOSA COLONNA ROSMAN VIANNA AGENTES</t>
  </si>
  <si>
    <t>33903905</t>
  </si>
  <si>
    <t>23006.000689/2023-12</t>
  </si>
  <si>
    <t>154503263522023NE000226</t>
  </si>
  <si>
    <t>PAGAMENTO DE ANUIDADE A ASSOCIACAO NACIONAL DE ENTIDADES PROMOTORAS DE EMPREENDIMENTOS INOVADORES (ANPROTEC) - 2023</t>
  </si>
  <si>
    <t>ASSOCIACAO NACIONAL DE ENTIDADES PROMOTORAS DE EMPREEN</t>
  </si>
  <si>
    <t>0021</t>
  </si>
  <si>
    <t>CONTRIBUICAO A ASSOCIACAO NACIONAL DE ENTIDADES PROMOTORAS DE EMPREENDIMENTOS INOVADORES (ANPROTEC)</t>
  </si>
  <si>
    <t>148806</t>
  </si>
  <si>
    <t>23006.000691/2023-91</t>
  </si>
  <si>
    <t>154503263522023NE000248</t>
  </si>
  <si>
    <t>PAGAMENTO DE ANUIDADE AO FORUM NACIONAL DE GESTORES DE INOVACAO E TRANSFERENCIA DE TECNOLOGIA (FORTEC)</t>
  </si>
  <si>
    <t>FORUM NACIONAL DE GESTORES DE INOVACAO E TRANSFERENCIA</t>
  </si>
  <si>
    <t>0022</t>
  </si>
  <si>
    <t>CONTRIBUICAO AO FORUM NACIONAL DE GESTORES DE INOVACAO E TRANSFERENCIA DE TECNOLOGIA (FORTEC)</t>
  </si>
  <si>
    <t>148888</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</si>
  <si>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</si>
  <si>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</si>
  <si>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</si>
  <si>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</si>
  <si>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33903948</t>
  </si>
  <si>
    <t>SERVICO DE SELECAO E TREINAMENTO</t>
  </si>
  <si>
    <t>26/07/2023</t>
  </si>
  <si>
    <t>23006.003233/2023-12</t>
  </si>
  <si>
    <t>154503263522023NE000285</t>
  </si>
  <si>
    <t>ACORDO DE PARCERIA ENTRE SESC E UFABC NA MODALIDADE MIS (MATRICULA DE INTERESSE SOCIAL)</t>
  </si>
  <si>
    <t>SERVICO SOCIAL DO COMERCIO - SESC - ADMINISTRACAO REGIO</t>
  </si>
  <si>
    <t>23/01/2023</t>
  </si>
  <si>
    <t>154503263522023NE000004</t>
  </si>
  <si>
    <t>MULTA - CONTRIBUICAO PARA O PSS POR SERVIDOR AFASTADO SEM REMUNERACAO - LAIS REGINA RIBEIRO VAROTTO</t>
  </si>
  <si>
    <t>23006.001848/2019-10</t>
  </si>
  <si>
    <t>154503263522023NE000015</t>
  </si>
  <si>
    <t>FORNECIMENTO DE AGUA, COLETA DE ESGOTO, TAXA DE DRENAGEM E DE RESIDUOS SOLIDOS (LIXO) PARA O CAMPUS E UNIDADES DA UFABC EM SANTO ANDRE</t>
  </si>
  <si>
    <t>CIA DE SANEAMENTO BASICO DO ESTADO DE SAO PAULO SABESP</t>
  </si>
  <si>
    <t>33903944</t>
  </si>
  <si>
    <t>SERVICOS DE AGUA E ESGOTO</t>
  </si>
  <si>
    <t>23006.002034/2013-15</t>
  </si>
  <si>
    <t>154503263522023NE000039</t>
  </si>
  <si>
    <t>CONTRATACAO DE PESSOA JURIDICA PARA FORNECIMENTO DE ENERGIA ELETRICA PARA AS UNIDADES DE SAO BERNARDO DO CAMPO DA UFABC</t>
  </si>
  <si>
    <t>ELETROPAULO METROPOLITANA ELETRICIDADE DE SAO PAULO S.</t>
  </si>
  <si>
    <t>33903943</t>
  </si>
  <si>
    <t>SERVICOS DE ENERGIA ELETRICA</t>
  </si>
  <si>
    <t>154503263522023NE000040</t>
  </si>
  <si>
    <t>33904722</t>
  </si>
  <si>
    <t>CONTRIBUICAO P/ CUSTEIO DE ILUMINACAO PUBLICA</t>
  </si>
  <si>
    <t>23006.002035/2013-51</t>
  </si>
  <si>
    <t>154503263522023NE000041</t>
  </si>
  <si>
    <t>CONTRATACAO DE PESSOA JURIDICA PARA FORNECIMENTO DE ENERGIA ELETRICA PARA AS UNIDADES DE SANTO ANDRE DA UFABC</t>
  </si>
  <si>
    <t>03/05/2023</t>
  </si>
  <si>
    <t>23006.006679/2023-91</t>
  </si>
  <si>
    <t>154503263522023NE000122</t>
  </si>
  <si>
    <t>CONTRATACAO DA CONCESSIONARIA DE DISTRIBUICAO DE ENERGIA ELETRICA ENEL DISTRIBUICAO SAO PAULO PARA O FORNECIMENTO DE ENERGIA ELETRICA, ASSIM COMO, PARA O USO DO SISTEMA DE DISTRIBUICAO, EM ATENDIMENTO AS DEMANDAS DA UNIDADE TAMANDUATEHY DA UFABC.</t>
  </si>
  <si>
    <t>23006.001876/2013-41</t>
  </si>
  <si>
    <t>154503263522023NE000256</t>
  </si>
  <si>
    <t>CONTRATACAO DE PESSOA JURIDICA PARA FORNECIMENTO DE AGUA E SERVICO DE COLETA DE ESGOTO PARA AS UNIDADES DE SAO BERNARDO DO CAMPO</t>
  </si>
  <si>
    <t>154503263522023NE000255</t>
  </si>
  <si>
    <t>11/07/2023</t>
  </si>
  <si>
    <t>154503263522023NE000257</t>
  </si>
  <si>
    <t>154503263522023NE000260</t>
  </si>
  <si>
    <t>154503263522023NE000309</t>
  </si>
  <si>
    <t>154503263522023NE000410</t>
  </si>
  <si>
    <t>154503263522023NE000437</t>
  </si>
  <si>
    <t>23006.015618/2023-14</t>
  </si>
  <si>
    <t>154503263522023NE400045</t>
  </si>
  <si>
    <t>PROCESSO SELETIVO DE BOLSISTA PARA ATUACAO NA MODALIDADE DE TREINAMENTO E APOIO TECNICO EM PESQUISA (TATP) JUNTO A CENTRAL MULTIUSUARIO DE BIODIVERSIDADE E CONSERVACAO (CMBC) - EDITAL 14/2023</t>
  </si>
  <si>
    <t>23006.015671/2023-15</t>
  </si>
  <si>
    <t>154503263522023NE400048</t>
  </si>
  <si>
    <t>PAGAMENTO DE BOLSISTA PARA ATUACAO NA MODALIDADE DE BOLSA DE TREINAMENTO E APOIO TECNICO EM PESQUISA (TATP), CENTRAL EXPERIMENTAL MULTIUSUARIO DE SANTO ANDRE (CEM-SA). EDITAL 15/2023.</t>
  </si>
  <si>
    <t>23006.018869/2023-51</t>
  </si>
  <si>
    <t>154503263522023NE400052</t>
  </si>
  <si>
    <t>EDITAL 16/2023 - TATP NEAB E NEG</t>
  </si>
  <si>
    <t>154503263522023NE400072</t>
  </si>
  <si>
    <t>EDITAL 16/2023 - TATP NEAB E NEG - BOLSA TATP-II</t>
  </si>
  <si>
    <t>154503263522023NE400073</t>
  </si>
  <si>
    <t>EDITAL 16/2023 - TATP NEAB E NEG - BOLSA TATP-III</t>
  </si>
  <si>
    <t>154503263522023NE400074</t>
  </si>
  <si>
    <t>EDITAL 16/2023 - TATP NEAB E NEG - BOLSA TATP-IV</t>
  </si>
  <si>
    <t xml:space="preserve"> 23006.028380/2022-1</t>
  </si>
  <si>
    <t>154503263522023NE400008</t>
  </si>
  <si>
    <t>PAGAMENTO DE BOLSISTAS PARA ATUACAO NA MODALIDADE DE BOLSA DE TREINAMENTO E APOIO TECNICO EM PESQUISA (TATP) PARA ATENDIMENTO AOS NUCLEOS ESTRATEGICOS DE PESQUISA DA UFABC.</t>
  </si>
  <si>
    <t>23006.005262/2023-19</t>
  </si>
  <si>
    <t>154503263522023NE400012</t>
  </si>
  <si>
    <t>PAGAMENTO DE BOLSISTAS PARA ATUACAO NA MODALIDADE DE BOLSA DE TREINAMENTO E APOIO TECNICO EM PESQUISA (TATP), DESTINADO AO PREENCHIMENTO DE VAGAS PARA ATENDIMENTO AOS NUCLEOS ESTRATEGICOS DE PESQUISA DA UFABC - ED. 01/2023.</t>
  </si>
  <si>
    <t>154503263522023NE400013</t>
  </si>
  <si>
    <t>23006.008987/2023-51</t>
  </si>
  <si>
    <t>154503263522023NE500017</t>
  </si>
  <si>
    <t>SOLICITACAO DE AUXILIO - RED POP</t>
  </si>
  <si>
    <t>VANESSA APARECIDA DO CARMO MERGULHAO</t>
  </si>
  <si>
    <t>33902001</t>
  </si>
  <si>
    <t>AUXILIO A PESQUISADORES</t>
  </si>
  <si>
    <t>23006.005043/2023-21</t>
  </si>
  <si>
    <t>154503263522023NE400005</t>
  </si>
  <si>
    <t>CONCESSAO DE BOLSAS PARA A ACAO REVISTA CONECTADAS - EDITAL Nº 7/2023 - PROEC.</t>
  </si>
  <si>
    <t>23006.006551/2023-27</t>
  </si>
  <si>
    <t>154503263522023NE500010</t>
  </si>
  <si>
    <t>SOLICITACAO DE AUXILIO PARA PAGAMENTO DE TAXA DE INSCRICAO NO 5º SEMINARIO BRASILEIRO DE EDICAO UNIVERSITARIA E ACADEMICA E 35ª REUNIAO ANUAL DA ABEU.</t>
  </si>
  <si>
    <t>PAULO SERGIO DA COSTA NEVES</t>
  </si>
  <si>
    <t>27/06/2023</t>
  </si>
  <si>
    <t>23006.012082/2023-85</t>
  </si>
  <si>
    <t>154503263522023NE500026</t>
  </si>
  <si>
    <t>PAGAMENTO DE AUXILIO FINANCEIRO PARA ALESSANDRO JACQUES RIBEIRO</t>
  </si>
  <si>
    <t>ALESSANDRO JACQUES RIBEIRO</t>
  </si>
  <si>
    <t>23006.012630/2023-77</t>
  </si>
  <si>
    <t>154503263522023NE500063</t>
  </si>
  <si>
    <t>PAGAMENTO DE AUXILIO FINANCEIRO PARA NAZAR ARAKELIAN</t>
  </si>
  <si>
    <t>NAZAR ARAKELIAN</t>
  </si>
  <si>
    <t>23006.019275/2023-67</t>
  </si>
  <si>
    <t>154503263522023NE400065</t>
  </si>
  <si>
    <t>GESTAO DE BOLSAS DE TUTORIA DO NETEL - CURSOS DA UAB, VAGAS DA UFABC.</t>
  </si>
  <si>
    <t>23006.018148/2023-41</t>
  </si>
  <si>
    <t>154503263522023NE500187</t>
  </si>
  <si>
    <t>AUXILIO PARA PARTICIPACAO EM EVENTOS (DISCENTES) -  LATIN AMERICAN ROBOTICS COMPETITION</t>
  </si>
  <si>
    <t>154503263522023NE500225</t>
  </si>
  <si>
    <t>SOLICITACAO DE AUXILIO PARA DISCENTE PARTICIPAR DO EVENTO JORNADAS DO LEGH</t>
  </si>
  <si>
    <t>ANDRESSA ALMEIDA BELO DA SILVA</t>
  </si>
  <si>
    <t>154503263522023NE500294</t>
  </si>
  <si>
    <t>SOLICITACAO DE AUXILIO EVENTUAL PARA DISCENTES PARTICIPAREM DO EVENTO XII CONGRESSO BRASILEIRO DE AGROECOLOGIA</t>
  </si>
  <si>
    <t>154503263522023NE500297</t>
  </si>
  <si>
    <t>SOLICITACAO DE AUXILIO EVENTUAL PARA DISCENTE PARTICIPAR DO EVENTO VI CONGRESSO NACIONAL DE FORMACAO DE PROFESSORES E XVI CONGRESSO ESTADUAL PAULISTA SOBRE FORMACAO DE EDUCADORES</t>
  </si>
  <si>
    <t>JOAO PEDRO NUNES DE SOUZA</t>
  </si>
  <si>
    <t>23006.019231/2023-37</t>
  </si>
  <si>
    <t>154503263522023NE500190</t>
  </si>
  <si>
    <t>SOLICITACAO DE AUXILIO PARA INSCRICAO DE DOCENTE NO EVENTO XLII CONGRESSO NACIONAL DE MATEMATICA APLICADA E COMPUTACIONAL (CNMAC).</t>
  </si>
  <si>
    <t>ERIKA ALEJANDRA RADA MORA</t>
  </si>
  <si>
    <t>23006.021469/2023-22</t>
  </si>
  <si>
    <t>154503263522023NE500263</t>
  </si>
  <si>
    <t>PAGAMENTO DE AUXILIO FINANCEIRO PARA O PROFESSOR MARCELO SALVADOR CAETANO.</t>
  </si>
  <si>
    <t>MARCELO SALVADOR CAETANO</t>
  </si>
  <si>
    <t>23006.022523/2023-57</t>
  </si>
  <si>
    <t>154503263522023NE500284</t>
  </si>
  <si>
    <t>PAGAMENTO DE AUXILIO FINANCEIRO - XXV SIMPOSIO INTERNACIONAL DE INFORMATICA EDUCATIVA (SIIE 2023)DOCENTE CARLA LOPES RODRIGUEZ - CPF 171.526.148-81</t>
  </si>
  <si>
    <t>CARLA LOPES RODRIGUEZ</t>
  </si>
  <si>
    <t>23006.020840/2023-39</t>
  </si>
  <si>
    <t>154503263522023NE000420</t>
  </si>
  <si>
    <t>PAGAMENTO DE INSCRICAO PARA A PARTICIPACAO DE SERVIDOR DA ASSESSORIA DE RELACOES INTERNACIONAIS NO EVENTO INTERNACIONAL CONFERENCE OF THE AMERICAS ON INTERNATIONAL EDUCATION (CAIE) 2023.</t>
  </si>
  <si>
    <t>INTER-AMERICAN ORGANIZATION FOR HIGHER EDUCATION</t>
  </si>
  <si>
    <t>33903965</t>
  </si>
  <si>
    <t>SERVICOS DE APOIO AO ENSINO</t>
  </si>
  <si>
    <t>27/02/2023</t>
  </si>
  <si>
    <t>23006.023081/2021-02</t>
  </si>
  <si>
    <t>154503263522023NE000043</t>
  </si>
  <si>
    <t>TRATA-SE DE CONTRATACAO DE EMPRESA ESPECIALIZADA PARA PRESTAR SERVICO DE ENCADERNACAO E REENCADERNACAO DE LIVROS, PARA REVITALIZACAO DO ACERVO DO SISTEMA DE BIBLIOTECAS DA FUNDACAO UNIVERSIDADE FEDERAL DO ABC  UFABC.</t>
  </si>
  <si>
    <t>JOSUE CRISTIAN VIEIRA VAZ</t>
  </si>
  <si>
    <t>33903963</t>
  </si>
  <si>
    <t>SERVICOS GRAFICOS E EDITORIAIS</t>
  </si>
  <si>
    <t>23006.026616/2022-70</t>
  </si>
  <si>
    <t>154503263522023NE000066</t>
  </si>
  <si>
    <t>CONTRATACAO DE ASSINATURA DE CATALOGOS DE LIVROS ELETRONICOS DA EMPRESA MINHA BIBLIOTECA LTDA, PARA ACESSO SIMULTANEO DE ATE 10 MIL USUARIOS, PARA O ATENDIMENTO E AMPLIACAO DA OFERTA DE TITULOS PERTINENTES AS ATIVIDADES DE ENSINO, PESQUISA E EXTENSAO DA FUNDACAO UNIVERSIDADE FEDERAL DO ABC  UFABC.</t>
  </si>
  <si>
    <t>MINHA BIBLIOTECA LTDA.</t>
  </si>
  <si>
    <t>154503263522023NE000107</t>
  </si>
  <si>
    <t>TRATA-SE DE CONTRATACAO DE EMPRESA ESPECIALIZADA PARA PRESTAR SERVICO DE ENCADERNACAO E REENCADERNACAO DE LIVROS, PARA REVITALIZACAO DO ACERVO DO SISTEMA DE BIBLIOTECAS DA FUNDACAO UNIVERSIDADE FEDERAL DO ABC - UFABC.</t>
  </si>
  <si>
    <t>20/04/2023</t>
  </si>
  <si>
    <t>23006.001280/2023-13</t>
  </si>
  <si>
    <t>154503263522023NE000108</t>
  </si>
  <si>
    <t>CONTRATACAO DE SERVICO DE ASSINATURA ONLINE A PLATAFORMA PRESSREADER, PARA ACESSO SIMULTANEO ILIMITADO VIA IP, DE SEU ACERVO DE JORNAIS, REVISTAS E PERIODICOS NACIONAIS E INTERNACIONAIS, PARA TODA A COMUNIDADE ACADEMICA DA UNIVERSIDADE FEDERAL DO ABC ¿ UFABC.</t>
  </si>
  <si>
    <t>PRESSREADER INC.</t>
  </si>
  <si>
    <t>02/06/2023</t>
  </si>
  <si>
    <t>23006.001220/2023-09</t>
  </si>
  <si>
    <t>154503263522023NE000192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</si>
  <si>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</si>
  <si>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PRIMASOFT INFORMATICA LTDA.</t>
  </si>
  <si>
    <t>33904007</t>
  </si>
  <si>
    <t>MANUTENCAO CORRETIVA/ADAPTATIVA E SUSTENTACAO SOFTWARES</t>
  </si>
  <si>
    <t>16/06/2023</t>
  </si>
  <si>
    <t>23006.001264/2023-21</t>
  </si>
  <si>
    <t>154503263522023NE000205</t>
  </si>
  <si>
    <t>CONTRATACAO DE SERVICO PARA OBTENCAO DO DIGITAL OBJECT IDENTIFIER (DOI) EM ARTIGOS CIENTIFICOS DE PERIODICOS DA UFABC</t>
  </si>
  <si>
    <t>23006.001282/2023-11</t>
  </si>
  <si>
    <t>154503263522023NE000210</t>
  </si>
  <si>
    <t>CONTRATACAO DE EMPRESA ESPECIALIZADA PARA FORNECIMENTO DE ASSINATURA ANUAL DE LIVROS ELETRONICOS (E-BOOKS) DA EDITORA WILEY SUBSCRIPTION SERVICES INC. ATRAVES DE SEU REPRESENTANTE EXCLUSIVO NO BRASIL DOTLIB REPRESENTACAO EDITORIAL LTDA PARA USO ILIMITADO DE DISCENTES, DOCENTES E DEMAIS SERVIDORES DA FUNDACAO UNIVERSIDADE FEDERAL DO ABC  UFABC.</t>
  </si>
  <si>
    <t>DOT LIB INFORMATION LLC.</t>
  </si>
  <si>
    <t>23006.001297/2023-71</t>
  </si>
  <si>
    <t>154503263522023NE000275</t>
  </si>
  <si>
    <t>CONTRATACAO DA CONTINUIDADE DE ACESSO ONLINE DO SISTEMA CDD (CLASSIFICACAO DECIMAL DE DEWEY), DENOMINADO WEBDEWEY, PARA USO DE ATE 09 (NOVE) BIBLIOTECARIOS SIMULTANEAMENTE NAS BIBLIOTECAS DA UNIVERSIDADE FEDERAL DO ABC  UFABC</t>
  </si>
  <si>
    <t>OCLC ONLINE COMPUTER LIBRARY CENTER, INC.</t>
  </si>
  <si>
    <t>23006.001267/2023-64</t>
  </si>
  <si>
    <t>154503263522023NE000380</t>
  </si>
  <si>
    <t>CONSTITUI OBJETO DO PRESENTE INSTRUMENTO A AQUISICAO DE FITAS PARA CONSERVACAO E REPARODE MATERIAIS BIBLIOGRAFICOS, SENDO ELAS: FILMOLUX 610 50M X 6 CM (PARA PROTECAO DE ETIQUETAS)E FILMOPLAST SH 25M X 3CM (PARA PROTECAO DA PARTE INTERNA DA LOMBADA).</t>
  </si>
  <si>
    <t>MC RESTAURACAO, COMERCIO, IMPORTACAO E EXPORTACAO EIRE</t>
  </si>
  <si>
    <t>33903016</t>
  </si>
  <si>
    <t>MATERIAL DE EXPEDIENTE</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</si>
  <si>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</si>
  <si>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</si>
  <si>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</si>
  <si>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SK DISTRIBUIDORA E COMERCIO DE LIVROS LTDA</t>
  </si>
  <si>
    <t>44905218</t>
  </si>
  <si>
    <t>COLECOES E MATERIAIS BIBLIOGRAFICOS</t>
  </si>
  <si>
    <t>23006.001260/2023-42</t>
  </si>
  <si>
    <t>154503263522023NE000456</t>
  </si>
  <si>
    <t>AQUISICAO DE ETIQUETAS RFID.</t>
  </si>
  <si>
    <t>EGSA TECNOLOGIA E INOVACAO LTDA</t>
  </si>
  <si>
    <t>154503263522023NE000457</t>
  </si>
  <si>
    <t>30/11/2023</t>
  </si>
  <si>
    <t>23006.001263/2023-86</t>
  </si>
  <si>
    <t>154503263522023NE000555</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</si>
  <si>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</si>
  <si>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TARGET ENGENHARIA E CONSULTORIA LTDA.</t>
  </si>
  <si>
    <t>154503263522023NE000556</t>
  </si>
  <si>
    <t>23006.006125/2023-93</t>
  </si>
  <si>
    <t>154503263522023NE000125</t>
  </si>
  <si>
    <t>CONTRATACAO DE EMPRESA PARA MINISTRAR O CURSO DE CAPACITACAO SOBRE A LEI 14.133/2021 PARA SERVIDORES DA UFABC.</t>
  </si>
  <si>
    <t>ZENITE INFORMACAO E CONSULTORIA S/A</t>
  </si>
  <si>
    <t>4572</t>
  </si>
  <si>
    <t>CAPACITACAO DE SERVIDORES PUBLICOS FEDERAIS EM PROCESSO DE QUALIFICACAO E REQUALIFICACAO</t>
  </si>
  <si>
    <t>170583</t>
  </si>
  <si>
    <t>23006.008157/2023-23</t>
  </si>
  <si>
    <t>154503263522023NE000137</t>
  </si>
  <si>
    <t>CONTRATACAO REFERENTE AO SERVICO DE CAPACITACAO EXTERNA PARA PARTICIPACAO NO CON BRASIL - CONGRESSO NACIONAL DE LICITACOES E CONTRATOS.</t>
  </si>
  <si>
    <t>JEANE LEITE DA SILVA CANELAS - CON TREINAMENTOS</t>
  </si>
  <si>
    <t>05/06/2023</t>
  </si>
  <si>
    <t>23006.009340/2023-46</t>
  </si>
  <si>
    <t>154503263522023NE000193</t>
  </si>
  <si>
    <t>CONTRATACAO REFERENTE AO SERVICO DE CAPACITACAO EXTERNA PARA PARTICIPACAO NO CURSO FISCALIZACAO DE CONTRATOS - CALCULOS E ANALISE DE DOCUMENTOS TRABALHISTAS E PREVIDENCIARIOS PARA PREVENIR A RESPONSABILIDADE SUBSIDIARIA DA ADMINISTRACAO.</t>
  </si>
  <si>
    <t>PRIORI TREINAMENTO E APERFEICOAMENTO LTDA</t>
  </si>
  <si>
    <t>23006.010592/2023-18</t>
  </si>
  <si>
    <t>154503263522023NE000220</t>
  </si>
  <si>
    <t>PAGAMENTO DE INSCRICAO EM CONGRESSO DE AUDITORIA E CONTROLE INTERNO - COBACI 2023</t>
  </si>
  <si>
    <t>UNIAO NACIONAL DOS AUDITORES DO MINISTERIO DA EDUCACAO</t>
  </si>
  <si>
    <t>23006.012003/2023-36</t>
  </si>
  <si>
    <t>154503263522023NE000250</t>
  </si>
  <si>
    <t>CONTRATACAO REFERENTE A SERVICO DE CAPACITACAO EXTERNA PARA PARTICIPACAO NO 18º ENCONTRO DE SECRETARIADO E GESTAO DE PESSOAS - ESAFI ESCOLA</t>
  </si>
  <si>
    <t>ESAFI - ESCOLA DE ADMINISTRACAO E TREINAMENTO LTDA</t>
  </si>
  <si>
    <t>23006.006753/2023-79</t>
  </si>
  <si>
    <t>154503263522023NE000284</t>
  </si>
  <si>
    <t>CONTRATACAO DE CURSO PREPARATORIO PARA CERTIFICACAO CBPP VERSAO 3.0 (ON-LINE)</t>
  </si>
  <si>
    <t>ASSOCIATION OF BUSINESS PROCESS MANAGEMENT PROFESSIONAL</t>
  </si>
  <si>
    <t>23006.011401/2023-35</t>
  </si>
  <si>
    <t>154503263522023NE000287</t>
  </si>
  <si>
    <t>CONTRATACAO PARA A PARTICIPACAO EM EVENTO CIENTIFICO BIBLIOTECONOMICO DENOMINADO ¿XXII SEMINARIO NACIONAL DE BIBLIOTECAS UNIVERSITARIAS¿ A SER REALIZADO ENTRE OS DIAS 28/11/2023 A 01/12/2023 NA CIDADE DE FLORIANOPOLIS/SC.</t>
  </si>
  <si>
    <t>FEDERACAO BRASILEIRA DE ASSOCIACOES DE BIBLIOTECARIOS,</t>
  </si>
  <si>
    <t>23006.013188/2023-04</t>
  </si>
  <si>
    <t>154503263522023NE000286</t>
  </si>
  <si>
    <t>CONTRATACAO REFERENTE A SERVICO DE CAPACITACAO EXTERNA PARA PARTICIPACAO DE SERVIDORES NO X ENCONTRO NACIONAL DE OBRAS PUBLICAS - ENOP</t>
  </si>
  <si>
    <t>23006.013026/2023-68</t>
  </si>
  <si>
    <t>154503263522023NE000311</t>
  </si>
  <si>
    <t>CONTRATACAO DE CURSO COMPLETO DA PLANILHA DE CUSTOS, FORMACAO DE PRECOS E TERCEIRIZACAO PARA OS SERVIDORES DA PREFEITURA UNIVERSITARIA.</t>
  </si>
  <si>
    <t>CONSULTRE CONSULTORIA E TREINAMENTO LTDA</t>
  </si>
  <si>
    <t>18/08/2023</t>
  </si>
  <si>
    <t>23006.013820/2023-10</t>
  </si>
  <si>
    <t>154503263522023NE000321</t>
  </si>
  <si>
    <t>PARTICIPACAO DE SERVIDORES DA AGENCIA DE INOVACAO NO EVENTO DE CAPACITACAO 43º CONGRESSO INTERNACIONAL DA ASSOCIACAO BRASILEIRA DA PROPRIEDADE INTELECTUAL  ABPI</t>
  </si>
  <si>
    <t>ABPI ASSOCIACAO BRASILEIRA DA PROPRIEDADE INTELECTUAL</t>
  </si>
  <si>
    <t>13/09/2023</t>
  </si>
  <si>
    <t>23006.017782/2023-66</t>
  </si>
  <si>
    <t>154503263522023NE000376</t>
  </si>
  <si>
    <t>CONTRATACAO PARA A PARTICIPACAO EM EVENTO CIENTIFICO BIBLIOTECONOMICO, DENOMINADO SCIELO 25 CIENCIA ABERTA COM IDEIA.</t>
  </si>
  <si>
    <t>FUNDACAO DE APOIO A UNIVERSIDADE FEDERAL DE SAO PAULO</t>
  </si>
  <si>
    <t>23006.001552/2023-85</t>
  </si>
  <si>
    <t>154503263522023NE000019</t>
  </si>
  <si>
    <t>PAGAMENTO A TERCEIROS INSS PATRONAL</t>
  </si>
  <si>
    <t>COORD.GERAL DE ORCAMENTO, FINANCAS E CONTAB.</t>
  </si>
  <si>
    <t>33914718</t>
  </si>
  <si>
    <t>CONTRIB.PREVIDENCIARIAS-SERVICOS DE TERCEIROS</t>
  </si>
  <si>
    <t>27/01/2023</t>
  </si>
  <si>
    <t>23006.028456/2022-01</t>
  </si>
  <si>
    <t>154503263522023NE000010</t>
  </si>
  <si>
    <t>PAGAMENTO DE ENCARGO DE CURSO E CONCURSO DOCENTE NAO FEDERAL 2023</t>
  </si>
  <si>
    <t>33903628</t>
  </si>
  <si>
    <t>GRATIFICACAO POR ENCARGO DE CURSO E CONCURSO - GECC</t>
  </si>
  <si>
    <t>23112.006171/2023-85</t>
  </si>
  <si>
    <t>154049152662023NE000556</t>
  </si>
  <si>
    <t>PAGAMENTO DE GRATIFICACAO POR ENCARGO DE CURSO E CONCURSO (GECC) - 2023NC000004 (SEI 1172078) -NORMA FELICIDADE LOPES DA SILVA VALENCIO, SIAPE-1149329, CPF-032.306.638-02.</t>
  </si>
  <si>
    <t>FUNDACAO UNIVERSIDADE FEDERAL DE SAO CARLOS</t>
  </si>
  <si>
    <t>154049</t>
  </si>
  <si>
    <t>154049152662023NE000557</t>
  </si>
  <si>
    <t>PAGAMENTO DE GRATIFICACAO POR ENCARGO DE CURSO E CONCURSO (GECC) - 2023NC000006 (SEI 1172080) - GUSTAVO HOEPFNER,  SIAPE-1315039,  CPF-024.990.289-39.</t>
  </si>
  <si>
    <t>23079.200461/2023-77</t>
  </si>
  <si>
    <t>153115152362023NE000922</t>
  </si>
  <si>
    <t>CCINT - IMPORTANCIA EMPENHADA PARA ATENDER DESPESAS COM PGTO. DAS ATIVIDADES REALIZADAS COM CURSO E CONCURSO EM NOME WALCY SANTOS ,  SIAPE: 361504 - CPF. 605.794.717-72, CONFORME NOTA DE CREDITO  2023NC000005 DA FUNDACAO UNIVERSIDADE FEDERAL DO ABC. AUTORIZADO PELA PR-3. UB: DIVERSAS.</t>
  </si>
  <si>
    <t>UNIVERSIDADE FEDERAL DO RIO DE JANEIRO</t>
  </si>
  <si>
    <t>153115</t>
  </si>
  <si>
    <t>26/09/2023</t>
  </si>
  <si>
    <t>23072.200831/2023-36</t>
  </si>
  <si>
    <t>153062152292023NE000207</t>
  </si>
  <si>
    <t>PAGAMENTO DE GRATIFICACAO POR ENCARGO DE CURSO E CONCURSO JOHN WILLIAM MACQUAR  RIE SIAPE-2104054 CPF-703.938.221-09</t>
  </si>
  <si>
    <t>UNIVERSIDADE FEDERAL DE MINAS GERAIS</t>
  </si>
  <si>
    <t>153062</t>
  </si>
  <si>
    <t>30/10/2023</t>
  </si>
  <si>
    <t>23074.106709/2023-12</t>
  </si>
  <si>
    <t>153065152312023NE004447</t>
  </si>
  <si>
    <t>ESTIMATIVA PARA FAZER FACE A DESPESA COM FOLHA GERAL - SERVICO DE SELECAO E TREINAMENTO DE SERVIDOR - GRAT. CURSO/CONCURSO, - UFPB/2023.  - FUNDACAO UNIVERSIDADE FEDERAL DO ABC).</t>
  </si>
  <si>
    <t>UNIVERSIDADE FEDERAL DA PARAIBA</t>
  </si>
  <si>
    <t>153065</t>
  </si>
  <si>
    <t>153115152362023NE001097</t>
  </si>
  <si>
    <t>CCINT - IMPORTANCIA EMPENHADA PARA ATENDER DESPESAS COM PGTO. DAS ATIVIDADES REALIZADAS COM CURSO E CONCURSO EM NOME DE ELIANE DELIA, SIAPE: 6377633, CPF. 971.080.307-72,  CONFORME NOTA DE CREDITO 154503263522023NC000008 DA FUNDACAO UNIVERSIDADE FEDERAL DO ABC - UFABC, CONFORME  DOC. SEI. 3784215 EM 29/11/23/DIPOG. AUTORIZADO PELA PR-3. UB: DIVERSAS.</t>
  </si>
  <si>
    <t>23006.013297/2023-13</t>
  </si>
  <si>
    <t>154503263522023NE000499</t>
  </si>
  <si>
    <t>CONTRATACAO DE SERVICOS GRAFICOS - OFFSET</t>
  </si>
  <si>
    <t>GRAFICA EDITORA FORMULARIOS CONTINUOS E ETIQUETAS F &amp; F</t>
  </si>
  <si>
    <t>23006.016163/2023-54</t>
  </si>
  <si>
    <t>154503263522023NE000517</t>
  </si>
  <si>
    <t>CONTRATACAO DE EMPRESA ESPECIALIZADA PARA CONFECCAO DE BANNERS E FAIXAS, INCLUINDO ACABAMENTO, TODO MATERIAL DE SUPRIMENTO E ENTREGA.</t>
  </si>
  <si>
    <t>A BALLESTA</t>
  </si>
  <si>
    <t>33903059</t>
  </si>
  <si>
    <t>MATERIAL PARA DIVULGACAO</t>
  </si>
  <si>
    <t>23006.012840/2022-84</t>
  </si>
  <si>
    <t>154503263522023NE000029</t>
  </si>
  <si>
    <t>AQUISICAO DE INSUMOS PARA COLETA DE RESIDUOS</t>
  </si>
  <si>
    <t>MRV PLASTICOS E COMERCIO DE PRODUTOS EM GERAL LTDA</t>
  </si>
  <si>
    <t>44905248</t>
  </si>
  <si>
    <t>VEICULOS DIVERSOS</t>
  </si>
  <si>
    <t>23006.001525/2022-21</t>
  </si>
  <si>
    <t>154503263522023NE000020</t>
  </si>
  <si>
    <t>JOSEANE RIBEIRO SANTOS BATISTA LTDA</t>
  </si>
  <si>
    <t>44905234</t>
  </si>
  <si>
    <t>MAQUINAS, UTENSILIOS E EQUIPAMENTOS  DIVERSOS</t>
  </si>
  <si>
    <t>23006.012952/2022-35</t>
  </si>
  <si>
    <t>154503263522023NE000190</t>
  </si>
  <si>
    <t>AQUISICAO DE MOBILIARIO GERAL.</t>
  </si>
  <si>
    <t>MILANFLEX INDUSTRIA E COMERCIO DE MOVEIS E EQUIPAMENTOS</t>
  </si>
  <si>
    <t>44905242</t>
  </si>
  <si>
    <t>MOBILIARIO EM GERAL</t>
  </si>
  <si>
    <t>154503263522023NE000191</t>
  </si>
  <si>
    <t>BALI COMERCIAL LTDA</t>
  </si>
  <si>
    <t>23006.003699/2022-29</t>
  </si>
  <si>
    <t>154503263522023NE000196</t>
  </si>
  <si>
    <t>AQUISICAO DE ARMARIOS CORTA FOGO.</t>
  </si>
  <si>
    <t>JEDAL REDENTOR INDUSTRIA E COMERCIO LTDA</t>
  </si>
  <si>
    <t>154503263522023NE000219</t>
  </si>
  <si>
    <t>AQUISICAO DE MOBILIARIO GERAL</t>
  </si>
  <si>
    <t>23006.014925/2022-05</t>
  </si>
  <si>
    <t>154503263522023NE000222</t>
  </si>
  <si>
    <t>AQUISICAO DE CORTINAS.</t>
  </si>
  <si>
    <t>PERSIANAS NOVA AMERICA LTDA</t>
  </si>
  <si>
    <t>44905251</t>
  </si>
  <si>
    <t>PECAS NAO INCORPORAVEIS A IMOVEIS</t>
  </si>
  <si>
    <t>29/06/2023</t>
  </si>
  <si>
    <t>154503263522023NE000229</t>
  </si>
  <si>
    <t>154503263522023NE000501</t>
  </si>
  <si>
    <t>154503263522023NE000502</t>
  </si>
  <si>
    <t>154503263522023NE000500</t>
  </si>
  <si>
    <t>AQUISICAO DE CORTINAS</t>
  </si>
  <si>
    <t>23006.011707/2023-91</t>
  </si>
  <si>
    <t>154503263522023NE000439</t>
  </si>
  <si>
    <t>AQUISICAO DE MATERIAIS PERMANENTES PARA UTILIZACAO EM AULAS PRATICAS DOS CURSOS DE GRADUACAO DO CECS.</t>
  </si>
  <si>
    <t>FORTEL INDUSTRIA E COMERCIO LTDA</t>
  </si>
  <si>
    <t>06/11/2023</t>
  </si>
  <si>
    <t>23006.014880/2023-41</t>
  </si>
  <si>
    <t>154503263522023NE000475</t>
  </si>
  <si>
    <t>MATERIAIS PERMANENTES PARA ATENDER O CURSO DE BACHARELADO EM FILOSOFIA</t>
  </si>
  <si>
    <t>GASKAM COMERCIO E CONSTRUCAO CIVIL EIRELI</t>
  </si>
  <si>
    <t>44905233</t>
  </si>
  <si>
    <t>EQUIPAMENTOS PARA AUDIO, VIDEO E FOTO</t>
  </si>
  <si>
    <t>154503263522023NE000476</t>
  </si>
  <si>
    <t>M &amp; B COMERCIO E DISTRIBUICAO LTDA</t>
  </si>
  <si>
    <t>24/03/2023</t>
  </si>
  <si>
    <t>23006.000322/2023-07</t>
  </si>
  <si>
    <t>154503263522023NE000068</t>
  </si>
  <si>
    <t>IMPORTACAO DE CROMATOGRAFO DE IONS PARA UTILIZACAO NO PROJETO DE PESQUISA INTITULADO CRIACAO DA REDE MCTI DE MONITORAMENTO DE COVID-19 EM AGUAS RESIDUAIS, DEVIDAMENTE APROVADO PELO CNPQ, RECURSO EXTERNO COM REEMBOLSO.</t>
  </si>
  <si>
    <t>EQUILAB FL CORPORATION</t>
  </si>
  <si>
    <t>23006.006818/2023-86</t>
  </si>
  <si>
    <t>154503263522023NE000288</t>
  </si>
  <si>
    <t>IMPORTACAO DE ACESSORIOS, LASERS E PORTA AMOSTRAS NECESSARIOS PARA O PROJETO DE PESQUISA INTITULADO SINTESE E PROPRIEDADES FISICAS DE PEROVSKITAS HIBRIDAS ORGANICO-INORGANICO DE BAIXA DIMENSIONALIDADE, DEVIDAMENTE APROVADO PELO CNPQ, PROF. GUSTAVO DALPIAN.</t>
  </si>
  <si>
    <t>PICOQUANT GMBH</t>
  </si>
  <si>
    <t>23006.013435/2023-64</t>
  </si>
  <si>
    <t>154503263522023NE000294</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</si>
  <si>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t>
  </si>
  <si>
    <t>E. A. FISCHIONE INSTRUMENTS, INC.</t>
  </si>
  <si>
    <t>23006.025219/2022-81</t>
  </si>
  <si>
    <t>154503263522023NE000243</t>
  </si>
  <si>
    <t>AQUISICAO DE MATERIAL PERMANENTE PARA O CECS.</t>
  </si>
  <si>
    <t>WIDETECH AUTOMACAO LTDA</t>
  </si>
  <si>
    <t>154503263522023NE000244</t>
  </si>
  <si>
    <t>SUNRISE CSE COMERCIO, SERVICOS E ENGENHARIA LTDA</t>
  </si>
  <si>
    <t>23006.009435/2023-60</t>
  </si>
  <si>
    <t>154503263522023NE000340</t>
  </si>
  <si>
    <t>VIVO LICITACOES LTDA</t>
  </si>
  <si>
    <t>154503263522023NE000341</t>
  </si>
  <si>
    <t>CLAVES E NOTAS COMERCIO DE INSTRUMENTOS MUSICAIS LTDA</t>
  </si>
  <si>
    <t>44905212</t>
  </si>
  <si>
    <t>APARELHOS E UTENSILIOS DOMESTICOS</t>
  </si>
  <si>
    <t>44905238</t>
  </si>
  <si>
    <t>MAQ., FERRAMENTAS  E  UTENSILIOS  DE  OFICINA</t>
  </si>
  <si>
    <t>154503263522023NE000342</t>
  </si>
  <si>
    <t>VOLTCOM DO BRASIL LTDA</t>
  </si>
  <si>
    <t>44905204</t>
  </si>
  <si>
    <t>APARELHOS DE MEDICAO E ORIENTACAO</t>
  </si>
  <si>
    <t>154503263522023NE000343</t>
  </si>
  <si>
    <t>INFANTARIA COMERCIAL EIRELI</t>
  </si>
  <si>
    <t>154503263522023NE000344</t>
  </si>
  <si>
    <t>REDNOV FERRAMENTAS LTDA.</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</si>
  <si>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</si>
  <si>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</si>
  <si>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</si>
  <si>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SOLAB CIENTIFICA EQUIPAMENTOS PARA LABORATORIOS LTDA</t>
  </si>
  <si>
    <t>23006.011096/2023-81</t>
  </si>
  <si>
    <t>154503263522023NE000425</t>
  </si>
  <si>
    <t>CIANOTEC EQUIPAMENTOS CIENTIFICOS LTDA</t>
  </si>
  <si>
    <t>154503263522023NE000426</t>
  </si>
  <si>
    <t>WEBLABOR SAO PAULO MATERIAIS DIDATICOS LTDA</t>
  </si>
  <si>
    <t>154503263522023NE000427</t>
  </si>
  <si>
    <t>INOVACAO TESTE E MEDICAO LTDA</t>
  </si>
  <si>
    <t>154503263522023NE000428</t>
  </si>
  <si>
    <t>R. C. ROMANO IMPORTACAO DE ELETRO</t>
  </si>
  <si>
    <t>23006.013569/2023-85</t>
  </si>
  <si>
    <t>154503263522023NE000346</t>
  </si>
  <si>
    <t>DOCUMENTO DE FORMALIZACAO DA DEMANDA PARA AQUISICAO DE ULTRAFREEZER - 80°C VERTICAL.</t>
  </si>
  <si>
    <t>WEST LAB COMERCIO DE PRODUTOS PARA LABORATORIO LTDA</t>
  </si>
  <si>
    <t>44905228</t>
  </si>
  <si>
    <t>MAQUINAS E EQUIPAMENTOS DE NATUREZA INDUSTRIAL</t>
  </si>
  <si>
    <t>23006.013920/2023-38</t>
  </si>
  <si>
    <t>154503263522023NE000503</t>
  </si>
  <si>
    <t>DOCUMENTO DE FORMALIZACAO DA DEMANDA PARA AQUISICAO DE MATERIAIS PERMANENTES - AUTOCLAVE, BOMBA DE VACUO E MAQUINA LAVA-LOUCAS.</t>
  </si>
  <si>
    <t>154503263522023NE000504</t>
  </si>
  <si>
    <t>LABTEK COMERCIO DE PRODUTOS LABORATORIAIS LTDA</t>
  </si>
  <si>
    <t>23006.022715/2022-82</t>
  </si>
  <si>
    <t>154503263522023NE000238</t>
  </si>
  <si>
    <t>AQUISICAO DE EQUIPAMENTOS INCUBADORA E MICRODESTILADOR, PARA OS CURSOS DE BACHARELADO EM BIOTECNOLOGIA E BACHARELADO EM CIENCIAS BIOLOGICAS DA FUNDACAO UNIVERSIDADE FEDERAL DO ABC  UFABC</t>
  </si>
  <si>
    <t>BETAQUIMICA EQUIPAMENTOS PARA LABORATORIO LTDA</t>
  </si>
  <si>
    <t>23006.010034/2023-52</t>
  </si>
  <si>
    <t>154503263522023NE000290</t>
  </si>
  <si>
    <t>AQUISICAO DE MATERIAL PERMANENTE: ITENS DIVERSOS - PARA OS CURSOS DE BACHARELADO EM CIENCIAS BIOLOGICAS E BACHARELADO EM BIOTECNOLOGIA DA FUNDACAO UNIVERSIDADE FEDERAL DO ABC  UFABC</t>
  </si>
  <si>
    <t>DOUGLAS CORDEIRO LTDA</t>
  </si>
  <si>
    <t>23006.011899/2023-36</t>
  </si>
  <si>
    <t>154503263522023NE000324</t>
  </si>
  <si>
    <t>AQUISICAO DE EQUIPAMENTOS PARA O CURSO DE BACHARELADO FISICA DA FUNDACAO UNIVERSIDADE FEDERAL DO ABC  UFABC</t>
  </si>
  <si>
    <t>IDM SOLUCOES PUBLICAS LTDA</t>
  </si>
  <si>
    <t>23006.012953/2023-61</t>
  </si>
  <si>
    <t>154503263522023NE000384</t>
  </si>
  <si>
    <t>MATERIAIS PERMANENTES PARA LICENCIATURA EM FILOSOFIA E LICENCIATURA EM QUIMICA</t>
  </si>
  <si>
    <t>JR2 COMERCIO DE VARIEDADES LTDA</t>
  </si>
  <si>
    <t>154503263522023NE000385</t>
  </si>
  <si>
    <t>23006.025554/2022-89</t>
  </si>
  <si>
    <t>154503263522023NE000117</t>
  </si>
  <si>
    <t>AQUISICAO DE EQUIPAMENTOS PARA OS LABORATORIOS DIDATICOS UMIDOS.</t>
  </si>
  <si>
    <t>ALFA MARE EQUIPAMENTOS E SERVICOS PARA LABORATORIOS LTD</t>
  </si>
  <si>
    <t>154503263522023NE000118</t>
  </si>
  <si>
    <t>AMBARLAB PRODUTOS LABORATORIAIS LTDA</t>
  </si>
  <si>
    <t>23006.007614/2023-62</t>
  </si>
  <si>
    <t>154503263522023NE000388</t>
  </si>
  <si>
    <t>QUARTZ INDUSTRIA E COMERCIO DE EQUIPAMENTOS PARA LABORA</t>
  </si>
  <si>
    <t>154503263522023NE000389</t>
  </si>
  <si>
    <t>LOCCUS DO BRASIL LTDA</t>
  </si>
  <si>
    <t>154503263522023NE000390</t>
  </si>
  <si>
    <t>FAMIL LAB DISTRIBUIDORA E COMERCIO ATACADISTA LTDA</t>
  </si>
  <si>
    <t>154503263522023NE000391</t>
  </si>
  <si>
    <t>POLUX COMERCIAL EIRELI</t>
  </si>
  <si>
    <t>154503263522023NE000392</t>
  </si>
  <si>
    <t>ALFER SCIENTIFIC EQUIPAMENTOS PARA LABORATORIOS LTDA</t>
  </si>
  <si>
    <t>154503263522023NE000393</t>
  </si>
  <si>
    <t>LIFE TECHNOLOGIES BRASIL COMERCIO E INDUSTRIA DE PRODUT</t>
  </si>
  <si>
    <t>23006.013998/2022-71</t>
  </si>
  <si>
    <t>154503263522023NE000489</t>
  </si>
  <si>
    <t>AQUISICAO DE EQUIPAMENTOS PARA ATENDER AS NECESSIDADES DOS LABORATORIOS DIDATICOS SECOS.</t>
  </si>
  <si>
    <t>154503263522023NE000490</t>
  </si>
  <si>
    <t>154503263522023NE000491</t>
  </si>
  <si>
    <t>154503263522023NE000492</t>
  </si>
  <si>
    <t>LANCA PRODUTOS - COMERCIO E SERVICOS LTDA</t>
  </si>
  <si>
    <t>154503263522023NE000493</t>
  </si>
  <si>
    <t>RI EMPREENDIMENTO COMERCIAL LTDA</t>
  </si>
  <si>
    <t>154503263522023NE000494</t>
  </si>
  <si>
    <t>ITEC INFORMATICA E TECNOLOGIA LTDA</t>
  </si>
  <si>
    <t>44905230</t>
  </si>
  <si>
    <t>MAQUINAS E EQUIPAMENTOS ENERGETICOS</t>
  </si>
  <si>
    <t>154503263522023NE000495</t>
  </si>
  <si>
    <t>KYNSAN COMERCIO IMPORTACAO E EXPORTACAO DE PRODUTOS OD</t>
  </si>
  <si>
    <t>154503263522023NE000496</t>
  </si>
  <si>
    <t>154503263522023NE000497</t>
  </si>
  <si>
    <t>GTMAX TECNOLOGIA EM ELETRONICA LTDA</t>
  </si>
  <si>
    <t>26/10/2023</t>
  </si>
  <si>
    <t>23006.015478/2023-84</t>
  </si>
  <si>
    <t>154503263522023NE000458</t>
  </si>
  <si>
    <t>AQUISICAO POR IMPORTACAO DE INDENTADOR DE DIAMANTE BERKOVICH PARA UNHT3/NHT3</t>
  </si>
  <si>
    <t>ANTON PAAR TRITEC AS</t>
  </si>
  <si>
    <t>44909252</t>
  </si>
  <si>
    <t>EQUIPAMENTOS E MATERIAL PERMANENTE</t>
  </si>
  <si>
    <t>23006.014784/2021-31</t>
  </si>
  <si>
    <t>154503263522023NE000396</t>
  </si>
  <si>
    <t>CONTRATACAO DE SERVICOS DE TRADUCAO DE TEXTOS E INTERPRETACAO SIMULTANEA</t>
  </si>
  <si>
    <t>NETLINGUAE - IDIOMAS E PESQUISA LTDA</t>
  </si>
  <si>
    <t>154503263522023NE000462</t>
  </si>
  <si>
    <t>23006.015138/2023-53</t>
  </si>
  <si>
    <t>154503263522023NE000349</t>
  </si>
  <si>
    <t>PARTICIPACAO DA EDITORA DA UFABC NO EVENTO 1ª FEIRA DO LIVRO DA UNB</t>
  </si>
  <si>
    <t>33903922</t>
  </si>
  <si>
    <t>EXPOSICOES, CONGRESSOS E CONFERENCIAS</t>
  </si>
  <si>
    <t>23006.005228/2023-36</t>
  </si>
  <si>
    <t>154503263522023NE000280</t>
  </si>
  <si>
    <t>CONTRATACAO EVENTUAL DE SERVICOS DE ESTRUTURA, LOCACAO DE EQUIPAMENTOS E MOBILIARIOSPARA A REALIZACAO DE EVENTOS, A FIM DE ATENDER AS NECESSIDADES DA UNIVERSIDADE FEDERAL DOABC, CONFORME CONDICOES, QUANTIDADES E EXIGENCIAS ESTABELECIDAS NO TERMO DE REFERENCIA</t>
  </si>
  <si>
    <t>HRBRASIL CORRETORA DE SEGUROS E EVENTOS LTDA</t>
  </si>
  <si>
    <t>33903912</t>
  </si>
  <si>
    <t>LOCACAO DE MAQUINAS E EQUIPAMENTOS</t>
  </si>
  <si>
    <t>154503263522023NE000281</t>
  </si>
  <si>
    <t>ART'ESTRUTURAL ENGENHARIA E EVENTOS - EIRELI</t>
  </si>
  <si>
    <t>154503263522023NE000282</t>
  </si>
  <si>
    <t>START SOLUCOES INTEGRADAS LTDA</t>
  </si>
  <si>
    <t>154503263522023NE000283</t>
  </si>
  <si>
    <t>EVENTUAL LIVE MARKETING LTDA</t>
  </si>
  <si>
    <t>12/09/2023</t>
  </si>
  <si>
    <t>154503263522023NE000358</t>
  </si>
  <si>
    <t>CONTRATACAO EVENTUAL DE SERVICOS DE ESTRUTURA, LOCACAO DE EQUIPAMENTOS E MOBILIARIOS PARA A REALIZACAO DE EVENTOS, A FIM DE ATENDER AS NECESSIDADES DA UNIVERSIDADE FEDERAL DO ABC, CONFORME CONDICOES, QUANTIDADES E EXIGENCIAS ESTABELECIDAS NO TERMO DE REFERENCIA</t>
  </si>
  <si>
    <t>154503263522023NE000359</t>
  </si>
  <si>
    <t>154503263522023NE000360</t>
  </si>
  <si>
    <t>154503263522023NE000361</t>
  </si>
  <si>
    <t>154503263522023NE000362</t>
  </si>
  <si>
    <t>154503263522023NE000363</t>
  </si>
  <si>
    <t>154503263522023NE000364</t>
  </si>
  <si>
    <t>154503263522023NE000365</t>
  </si>
  <si>
    <t>154503263522023NE000366</t>
  </si>
  <si>
    <t>154503263522023NE000367</t>
  </si>
  <si>
    <t>154503263522023NE000368</t>
  </si>
  <si>
    <t>154503263522023NE000369</t>
  </si>
  <si>
    <t>154503263522023NE000370</t>
  </si>
  <si>
    <t>154503263522023NE000371</t>
  </si>
  <si>
    <t>154503263522023NE000372</t>
  </si>
  <si>
    <t>154503263522023NE000373</t>
  </si>
  <si>
    <t>CAMPMAIS DISTRIBUICAO LTDA</t>
  </si>
  <si>
    <t>154503263522023NE000374</t>
  </si>
  <si>
    <t>154503263522023NE000375</t>
  </si>
  <si>
    <t>154503263522023NE000418</t>
  </si>
  <si>
    <t>154503263522023NE000469</t>
  </si>
  <si>
    <t>33903923</t>
  </si>
  <si>
    <t>FESTIVIDADES E HOMENAGENS</t>
  </si>
  <si>
    <t>154503263522023NE000470</t>
  </si>
  <si>
    <t>154503263522023NE000471</t>
  </si>
  <si>
    <t>154503263522023NE000472</t>
  </si>
  <si>
    <t>154503263522023NE000474</t>
  </si>
  <si>
    <t>154503263522023NE000552</t>
  </si>
  <si>
    <t>CONTRATACAO EVENTUAL DE SERVICOS DE ESTRUTURA, LOCACAO DE EQUIPAMENTOS E MOBILIARIOS PARA A REALIZACAO DE EVENTOS, A FIM DE ATENDER AS NECESSIDADES DA UNIVERSIDADE FEDERAL DO ABC, CONFORME CONDICOES, QUANTIDADES E EXIGENCIAS ESTABELECIDAS NO TERMO DE REFERENCIA.</t>
  </si>
  <si>
    <t>18/01/2023</t>
  </si>
  <si>
    <t>23006.022563/2022-18</t>
  </si>
  <si>
    <t>154503263522023NE700257</t>
  </si>
  <si>
    <t>FOLHA DE PAGAMENTO DE DEZEMBRO 2022</t>
  </si>
  <si>
    <t>ATIVOS CIVIS DA UNIAO</t>
  </si>
  <si>
    <t>1</t>
  </si>
  <si>
    <t>31911302</t>
  </si>
  <si>
    <t>CONTRIBUICOES PREVIDENCIARIAS - INSS</t>
  </si>
  <si>
    <t>31911309</t>
  </si>
  <si>
    <t>SEGUROS DE ACIDENTES DO TRABALHO</t>
  </si>
  <si>
    <t>23006.000602/2023-15</t>
  </si>
  <si>
    <t>154503263522023NE000003</t>
  </si>
  <si>
    <t>REPASSE MENSAL DE VALORES PER CAPITA A GEAP - DEZEMBRO/2022</t>
  </si>
  <si>
    <t>GEAP AUTOGESTAO EM SAUDE</t>
  </si>
  <si>
    <t>ASSISTENCIA MEDICA E ODONTOLOGICA DE CIVIS - COMPLEMENTACAO DA UNIAO</t>
  </si>
  <si>
    <t>33909308</t>
  </si>
  <si>
    <t>RESSARCIMENTO ASSISTENCIA MEDICA/ODONTOLOGICA</t>
  </si>
  <si>
    <t>154503263522023NE000005</t>
  </si>
  <si>
    <t>CONTRIBUICAO PARA O PSS POR SERVIDOR AFASTADO SEM REMUNERACAO - LAIS REGINA RIBEIRO VAROTTO</t>
  </si>
  <si>
    <t>CONTRIBUICAO DA UNIAO, DE SUAS AUTARQUIAS E FUNDACOES PARA O CUSTEIO DO REGIME DE PREVIDENCIA DOS SERVIDORES PUBLICOS FEDERAIS</t>
  </si>
  <si>
    <t>0</t>
  </si>
  <si>
    <t>31911303</t>
  </si>
  <si>
    <t>CONTRIBUICAO PATRONAL PARA O RPPS</t>
  </si>
  <si>
    <t>25/01/2023</t>
  </si>
  <si>
    <t>23006.000903/2023-31</t>
  </si>
  <si>
    <t>154503263522023NE700001</t>
  </si>
  <si>
    <t>FOLHA DE PAGAMENTO - JANEIRO DE 2023</t>
  </si>
  <si>
    <t>APOSENTADORIAS E PENSOES CIVIS DA UNIAO</t>
  </si>
  <si>
    <t>1001000000</t>
  </si>
  <si>
    <t>31900101</t>
  </si>
  <si>
    <t>PROVENTOS - PESSOAL CIVIL</t>
  </si>
  <si>
    <t>31900109</t>
  </si>
  <si>
    <t>ADICIONAL POR TEMPO DE SERVICO PESSOAL CIVIL</t>
  </si>
  <si>
    <t>31900187</t>
  </si>
  <si>
    <t>COMPLEMENTACAO DE APOSENTADORIAS - PES CIVIL</t>
  </si>
  <si>
    <t>154503263522023NE700002</t>
  </si>
  <si>
    <t>31900301</t>
  </si>
  <si>
    <t>PENSOES CIVIS</t>
  </si>
  <si>
    <t>154503263522023NE700003</t>
  </si>
  <si>
    <t>31900401</t>
  </si>
  <si>
    <t>SALARIO CONTRATO TEMPORARIO</t>
  </si>
  <si>
    <t>31900412</t>
  </si>
  <si>
    <t>FERIAS VENCIDAS/PROPORCIONAIS - CONTRATO TEMPORARIO</t>
  </si>
  <si>
    <t>31900414</t>
  </si>
  <si>
    <t>FERIAS - ABONO CONSTITUCIONAL - CONTRATO TEMPORARIO</t>
  </si>
  <si>
    <t>154503263522023NE700004</t>
  </si>
  <si>
    <t>31901101</t>
  </si>
  <si>
    <t>VENCIMENTOS E SALARIOS</t>
  </si>
  <si>
    <t>31901104</t>
  </si>
  <si>
    <t>ADICIONAL NOTURNO</t>
  </si>
  <si>
    <t>31901105</t>
  </si>
  <si>
    <t>INCORPORACOES</t>
  </si>
  <si>
    <t>31901106</t>
  </si>
  <si>
    <t>VANTAGENS PERM.SENT.JUD.TRANS.JULGADO - CIVIL</t>
  </si>
  <si>
    <t>31901107</t>
  </si>
  <si>
    <t>ABONO DE PERMANENCIA</t>
  </si>
  <si>
    <t>31901110</t>
  </si>
  <si>
    <t>ADICIONAL DE INSALUBRIDADE</t>
  </si>
  <si>
    <t>31901131</t>
  </si>
  <si>
    <t>GRATIFICACAO POR EXERCICIO DE CARGO EFETIVO</t>
  </si>
  <si>
    <t>31901133</t>
  </si>
  <si>
    <t>GRAT POR EXERCICIO DE FUNCOES COMISSIONADAS</t>
  </si>
  <si>
    <t>31901136</t>
  </si>
  <si>
    <t>GRATIFICACAO P/EXERCICIO DE CARGO EM COMISSAO</t>
  </si>
  <si>
    <t>31901137</t>
  </si>
  <si>
    <t>GRATIFICACAO DE TEMPO DE SERVICO</t>
  </si>
  <si>
    <t>31901142</t>
  </si>
  <si>
    <t>FERIAS VENCIDAS E PROPORCIONAIS</t>
  </si>
  <si>
    <t>31901143</t>
  </si>
  <si>
    <t>13º SALARIO</t>
  </si>
  <si>
    <t>31901145</t>
  </si>
  <si>
    <t>FERIAS - 1/3 CONSTITUCIONAL</t>
  </si>
  <si>
    <t>31901146</t>
  </si>
  <si>
    <t>FERIAS - PAGAMENTO ANTECIPADO</t>
  </si>
  <si>
    <t>154503263522023NE700005</t>
  </si>
  <si>
    <t>31901632</t>
  </si>
  <si>
    <t>SUBSTITUICOES</t>
  </si>
  <si>
    <t>154503263522023NE700006</t>
  </si>
  <si>
    <t>31909114</t>
  </si>
  <si>
    <t>SENT.JUD.NAO TRANS JULG CARAT CONT AT CIVIL</t>
  </si>
  <si>
    <t>154503263522023NE700007</t>
  </si>
  <si>
    <t>31909211</t>
  </si>
  <si>
    <t>VENCIMENTOS E VANTAGENS FIXAS - PESSOAL CIVIL</t>
  </si>
  <si>
    <t>154503263522023NE700016</t>
  </si>
  <si>
    <t>FUNDACAO DE PREVIDENCIA COMPLEMENTAR DO SERVIDOR PUBLI</t>
  </si>
  <si>
    <t>31900706</t>
  </si>
  <si>
    <t>CONTRIBUICAO PATRONAL - FUNPRESP LEI 12618/12</t>
  </si>
  <si>
    <t>154503263522023NE700017</t>
  </si>
  <si>
    <t>SECRET. ESPECIAL DA RECEITA FEDERAL DO BRASIL</t>
  </si>
  <si>
    <t>154503263522023NE700018</t>
  </si>
  <si>
    <t>SECRETARIA DO TESOURO NACIONAL/CGTES/STN</t>
  </si>
  <si>
    <t>33914712</t>
  </si>
  <si>
    <t>CONTRIBUICAO P/ O PIS/PASEP</t>
  </si>
  <si>
    <t>154503263522023NE000006</t>
  </si>
  <si>
    <t>154503263522023NE000007</t>
  </si>
  <si>
    <t>PSS PATRONAL DE RAFAEL CELEGHINI SANTIAGO.</t>
  </si>
  <si>
    <t>154503263522023NE000008</t>
  </si>
  <si>
    <t>154503263522023NE000009</t>
  </si>
  <si>
    <t>PSS PATRONAL DE DANIEL MORGATO MARTIN</t>
  </si>
  <si>
    <t>154503263522023NE700021</t>
  </si>
  <si>
    <t>FOLHA DE PAGAMENTO DE JANEIRO DE 2023</t>
  </si>
  <si>
    <t>154503263522023NE000042</t>
  </si>
  <si>
    <t>CONTRIBUICAO PARA O PSS POR SERVIDOR AFASTADO SEM REMUNERACAO - FLAVIO EDUARDO AOKI HORITA - JUROS / MULTA</t>
  </si>
  <si>
    <t>23006.003495/2023-79</t>
  </si>
  <si>
    <t>154503263522023NE700022</t>
  </si>
  <si>
    <t>FOLHA DE PAGAMENTO DE FEVEREIRO DE 2023</t>
  </si>
  <si>
    <t>154503263522023NE700023</t>
  </si>
  <si>
    <t>154503263522023NE700024</t>
  </si>
  <si>
    <t>31900413</t>
  </si>
  <si>
    <t>13¤ SALARIO - CONTRATO TEMPORARIO</t>
  </si>
  <si>
    <t>154503263522023NE700025</t>
  </si>
  <si>
    <t>154503263522023NE700026</t>
  </si>
  <si>
    <t>154503263522023NE700027</t>
  </si>
  <si>
    <t>154503263522023NE700029</t>
  </si>
  <si>
    <t>154503263522023NE700039</t>
  </si>
  <si>
    <t>154503263522023NE700040</t>
  </si>
  <si>
    <t>154503263522023NE700041</t>
  </si>
  <si>
    <t>154503263522023NE700043</t>
  </si>
  <si>
    <t>FOLHA DE PAGAMENTO DE FEVEREIRO/2023</t>
  </si>
  <si>
    <t>31909203</t>
  </si>
  <si>
    <t>PENSOES DO RPPS E DO MILITAR</t>
  </si>
  <si>
    <t>154503263522023NE700044</t>
  </si>
  <si>
    <t>23006.005375/2023-14</t>
  </si>
  <si>
    <t>154503263522023NE700045</t>
  </si>
  <si>
    <t>FOLHA DE PAGAMENTO DE MARCO/2023</t>
  </si>
  <si>
    <t>154503263522023NE700046</t>
  </si>
  <si>
    <t>154503263522023NE700047</t>
  </si>
  <si>
    <t>154503263522023NE700048</t>
  </si>
  <si>
    <t>154503263522023NE700049</t>
  </si>
  <si>
    <t>154503263522023NE700050</t>
  </si>
  <si>
    <t>154503263522023NE700051</t>
  </si>
  <si>
    <t>154503263522023NE700063</t>
  </si>
  <si>
    <t>154503263522023NE700064</t>
  </si>
  <si>
    <t>154503263522023NE700065</t>
  </si>
  <si>
    <t>154503263522023NE000078</t>
  </si>
  <si>
    <t>154503263522023NE700066</t>
  </si>
  <si>
    <t>23006.007685/2023-65</t>
  </si>
  <si>
    <t>154503263522023NE700067</t>
  </si>
  <si>
    <t>FOLHA DE PAGAMENTO DE ABRIL DE 2023</t>
  </si>
  <si>
    <t>154503263522023NE700068</t>
  </si>
  <si>
    <t>154503263522023NE700069</t>
  </si>
  <si>
    <t>31900416</t>
  </si>
  <si>
    <t>FERIAS PAGAMENTO ANTECIPADO - CONTRATOS TEMPORARIOS</t>
  </si>
  <si>
    <t>154503263522023NE700070</t>
  </si>
  <si>
    <t>154503263522023NE700071</t>
  </si>
  <si>
    <t>154503263522023NE700072</t>
  </si>
  <si>
    <t>154503263522023NE700073</t>
  </si>
  <si>
    <t>154503263522023NE700083</t>
  </si>
  <si>
    <t>154503263522023NE700084</t>
  </si>
  <si>
    <t>154503263522023NE700085</t>
  </si>
  <si>
    <t>154503263522023NE000128</t>
  </si>
  <si>
    <t>154503263522023NE700086</t>
  </si>
  <si>
    <t>FOLHA DE PAGAMENTO DE ABRIL/2023</t>
  </si>
  <si>
    <t>25/05/2023</t>
  </si>
  <si>
    <t>23006.009944/2023-92</t>
  </si>
  <si>
    <t>154503263522023NE700087</t>
  </si>
  <si>
    <t>FOLHA DE PAGAMENTO DE MAIO/2023</t>
  </si>
  <si>
    <t>154503263522023NE700088</t>
  </si>
  <si>
    <t>154503263522023NE700089</t>
  </si>
  <si>
    <t>154503263522023NE700090</t>
  </si>
  <si>
    <t>154503263522023NE700091</t>
  </si>
  <si>
    <t>154503263522023NE700092</t>
  </si>
  <si>
    <t>154503263522023NE700093</t>
  </si>
  <si>
    <t>154503263522023NE700104</t>
  </si>
  <si>
    <t>154503263522023NE700105</t>
  </si>
  <si>
    <t>154503263522023NE700106</t>
  </si>
  <si>
    <t>154503263522023NE700107</t>
  </si>
  <si>
    <t>23006.012231/2023-14</t>
  </si>
  <si>
    <t>154503263522023NE700108</t>
  </si>
  <si>
    <t>PROCESSO DA FOLHA DE PAGAMENTO DE JUNHO/2023</t>
  </si>
  <si>
    <t>31900106</t>
  </si>
  <si>
    <t>13 SALARIO - PESSOAL CIVIL</t>
  </si>
  <si>
    <t>154503263522023NE700109</t>
  </si>
  <si>
    <t>31900303</t>
  </si>
  <si>
    <t>13 SALARIO - PENSOES CIVIS</t>
  </si>
  <si>
    <t>154503263522023NE700110</t>
  </si>
  <si>
    <t>154503263522023NE700111</t>
  </si>
  <si>
    <t>154503263522023NE700112</t>
  </si>
  <si>
    <t>154503263522023NE700113</t>
  </si>
  <si>
    <t>154503263522023NE700124</t>
  </si>
  <si>
    <t>154503263522023NE700125</t>
  </si>
  <si>
    <t>154503263522023NE700126</t>
  </si>
  <si>
    <t>154503263522023NE700127</t>
  </si>
  <si>
    <t>23006.014288/2023-40</t>
  </si>
  <si>
    <t>154503263522023NE700128</t>
  </si>
  <si>
    <t>FOLHA DE PAGAMENTO DE JULHO/2023</t>
  </si>
  <si>
    <t>154503263522023NE700129</t>
  </si>
  <si>
    <t>154503263522023NE700130</t>
  </si>
  <si>
    <t>154503263522023NE700131</t>
  </si>
  <si>
    <t>154503263522023NE700132</t>
  </si>
  <si>
    <t>154503263522023NE700133</t>
  </si>
  <si>
    <t>154503263522023NE700134</t>
  </si>
  <si>
    <t>154503263522023NE700144</t>
  </si>
  <si>
    <t>154503263522023NE700145</t>
  </si>
  <si>
    <t>154503263522023NE700146</t>
  </si>
  <si>
    <t>154503263522023NE700147</t>
  </si>
  <si>
    <t>23006.018649/2023-27</t>
  </si>
  <si>
    <t>154503263522023NE700148</t>
  </si>
  <si>
    <t>FOLHA DE PAGAMENTO DE AGOSTO/2023</t>
  </si>
  <si>
    <t>154503263522023NE700149</t>
  </si>
  <si>
    <t>154503263522023NE700150</t>
  </si>
  <si>
    <t>154503263522023NE700151</t>
  </si>
  <si>
    <t>154503263522023NE700152</t>
  </si>
  <si>
    <t>154503263522023NE700153</t>
  </si>
  <si>
    <t>154503263522023NE700154</t>
  </si>
  <si>
    <t>154503263522023NE700165</t>
  </si>
  <si>
    <t>154503263522023NE700166</t>
  </si>
  <si>
    <t>154503263522023NE700167</t>
  </si>
  <si>
    <t>154503263522023NE700169</t>
  </si>
  <si>
    <t>FOLHA DE PAGAMENTO DE AGOSTO DE 2023</t>
  </si>
  <si>
    <t>23006.020931/2023-74</t>
  </si>
  <si>
    <t>154503263522023NE700170</t>
  </si>
  <si>
    <t>DEMONSTRATIVO DE DESPESAS DE PESSOAL - SETEMBRO/2023</t>
  </si>
  <si>
    <t>154503263522023NE700171</t>
  </si>
  <si>
    <t>154503263522023NE700172</t>
  </si>
  <si>
    <t>154503263522023NE700173</t>
  </si>
  <si>
    <t>154503263522023NE700174</t>
  </si>
  <si>
    <t>154503263522023NE700175</t>
  </si>
  <si>
    <t>154503263522023NE700176</t>
  </si>
  <si>
    <t>154503263522023NE700177</t>
  </si>
  <si>
    <t>31909416</t>
  </si>
  <si>
    <t>INDENIZACAO EM DECORRENCIA DE ADESAO AO PDV - PROGRAMA DE DESLIGAMENTO E/OU DEMISSAO VOLUNTARIA</t>
  </si>
  <si>
    <t>154503263522023NE700189</t>
  </si>
  <si>
    <t>154503263522023NE700190</t>
  </si>
  <si>
    <t>154503263522023NE700191</t>
  </si>
  <si>
    <t>154503263522023NE700192</t>
  </si>
  <si>
    <t>FOLHA DE PAGAMENTO INSS</t>
  </si>
  <si>
    <t>28/09/2023</t>
  </si>
  <si>
    <t>154503263522023NE700193</t>
  </si>
  <si>
    <t>FOLHA DE PAGAMENTO DE AGOSTO/2023 - INSS</t>
  </si>
  <si>
    <t>23006.020779/2023-20</t>
  </si>
  <si>
    <t>154503263522023NE000411</t>
  </si>
  <si>
    <t>REPASSE DE CONTRIBUICAO PATRONAL A FUNPRESP REF. AGOSTO/2023</t>
  </si>
  <si>
    <t>PLANO EXECUTIVO FEDERAL</t>
  </si>
  <si>
    <t>154503263522023NE000417</t>
  </si>
  <si>
    <t>154503263522023NE700194</t>
  </si>
  <si>
    <t>DEMONSTRATIVO DE DESPESAS DE PESSOAL - SETEMBRO/2023 - INSS</t>
  </si>
  <si>
    <t>23006.023085/2023-44</t>
  </si>
  <si>
    <t>154503263522023NE700195</t>
  </si>
  <si>
    <t>FOLHA DE PAGAMENTO DE OUTUBRO/2023</t>
  </si>
  <si>
    <t>154503263522023NE700196</t>
  </si>
  <si>
    <t>154503263522023NE700197</t>
  </si>
  <si>
    <t>154503263522023NE700198</t>
  </si>
  <si>
    <t>154503263522023NE700199</t>
  </si>
  <si>
    <t>154503263522023NE700200</t>
  </si>
  <si>
    <t>154503263522023NE700201</t>
  </si>
  <si>
    <t>154503263522023NE700202</t>
  </si>
  <si>
    <t>154503263522023NE700211</t>
  </si>
  <si>
    <t>154503263522023NE700212</t>
  </si>
  <si>
    <t>154503263522023NE700213</t>
  </si>
  <si>
    <t>154503263522023NE000487</t>
  </si>
  <si>
    <t>154503263522023NE700215</t>
  </si>
  <si>
    <t>FOLHA DE PAGAMENTO DE OUTUBRO DE 2023</t>
  </si>
  <si>
    <t>24/11/2023</t>
  </si>
  <si>
    <t>23006.025299/2023-55</t>
  </si>
  <si>
    <t>154503263522023NE700216</t>
  </si>
  <si>
    <t>FOLHA DE PAGAMENTO DE NOVEMBRO DE 2023.</t>
  </si>
  <si>
    <t>154503263522023NE700217</t>
  </si>
  <si>
    <t>FOLHA DE PAGAMENTO DE NOVEMBRO/2023</t>
  </si>
  <si>
    <t>154503263522023NE700218</t>
  </si>
  <si>
    <t>154503263522023NE700219</t>
  </si>
  <si>
    <t>154503263522023NE700220</t>
  </si>
  <si>
    <t>154503263522023NE700221</t>
  </si>
  <si>
    <t>154503263522023NE700222</t>
  </si>
  <si>
    <t>154503263522023NE700223</t>
  </si>
  <si>
    <t>154503263522023NE700224</t>
  </si>
  <si>
    <t>154503263522023NE700234</t>
  </si>
  <si>
    <t>154503263522023NE700235</t>
  </si>
  <si>
    <t>154503263522023NE700236</t>
  </si>
  <si>
    <t>154503263522023NE700019</t>
  </si>
  <si>
    <t>33903607</t>
  </si>
  <si>
    <t>ESTAGIARIOS</t>
  </si>
  <si>
    <t>154503263522023NE700035</t>
  </si>
  <si>
    <t>154503263522023NE700057</t>
  </si>
  <si>
    <t>154503263522023NE700079</t>
  </si>
  <si>
    <t>154503263522023NE700099</t>
  </si>
  <si>
    <t>154503263522023NE700119</t>
  </si>
  <si>
    <t>154503263522023NE700140</t>
  </si>
  <si>
    <t>DESPESAS - ESTAGIARIOS - GERAL UFABC</t>
  </si>
  <si>
    <t>154503263522023NE700160</t>
  </si>
  <si>
    <t>154503263522023NE700183</t>
  </si>
  <si>
    <t>154503263522023NE700184</t>
  </si>
  <si>
    <t>154503263522023NE700207</t>
  </si>
  <si>
    <t>154503263522023NE700230</t>
  </si>
  <si>
    <t>154503263522023NE700008</t>
  </si>
  <si>
    <t>0005</t>
  </si>
  <si>
    <t>AUXILIO-ALIMENTACAO DE CIVIS ATIVOS</t>
  </si>
  <si>
    <t>33900421</t>
  </si>
  <si>
    <t>AUXILIO-ALIMENTACAO</t>
  </si>
  <si>
    <t>154503263522023NE700009</t>
  </si>
  <si>
    <t>ASSISTENCIA PRE-ESCOLAR AOS DEPENDENTES DE SERVIDORES CIVIS E DE EMPREGADOS</t>
  </si>
  <si>
    <t>33900422</t>
  </si>
  <si>
    <t>AUXILIO-CRECHE</t>
  </si>
  <si>
    <t>154503263522023NE700010</t>
  </si>
  <si>
    <t>AUXILIO-TRANSPORTE DE CIVIS ATIVOS</t>
  </si>
  <si>
    <t>33900423</t>
  </si>
  <si>
    <t>AUXILIO-TRANSPORTE</t>
  </si>
  <si>
    <t>154503263522023NE700011</t>
  </si>
  <si>
    <t>0009</t>
  </si>
  <si>
    <t>AUXILIO-FUNERAL E NATALIDADE DE CIVIS</t>
  </si>
  <si>
    <t>33900805</t>
  </si>
  <si>
    <t>AUXILIO NATALIDADE ATIVO CIVIL</t>
  </si>
  <si>
    <t>154503263522023NE700012</t>
  </si>
  <si>
    <t>33900809</t>
  </si>
  <si>
    <t>AUXILIO-CRECHE CIVIL</t>
  </si>
  <si>
    <t>154503263522023NE700013</t>
  </si>
  <si>
    <t>33904601</t>
  </si>
  <si>
    <t>AUXILIO-ALIMENTACAO CIVIS</t>
  </si>
  <si>
    <t>154503263522023NE700014</t>
  </si>
  <si>
    <t>33904901</t>
  </si>
  <si>
    <t>AUXILIO-TRANSPORTE CIVIS</t>
  </si>
  <si>
    <t>154503263522023NE700015</t>
  </si>
  <si>
    <t>23006.001057/2023-76</t>
  </si>
  <si>
    <t>154503263522023NE000018</t>
  </si>
  <si>
    <t>REPASSE MENSAL DE VALORES PER CAPITA A GEAP - JANEIRO  DE 2023</t>
  </si>
  <si>
    <t>154503263522023NE700030</t>
  </si>
  <si>
    <t>154503263522023NE700031</t>
  </si>
  <si>
    <t>154503263522023NE700032</t>
  </si>
  <si>
    <t>154503263522023NE700033</t>
  </si>
  <si>
    <t>154503263522023NE700034</t>
  </si>
  <si>
    <t>154503263522023NE700036</t>
  </si>
  <si>
    <t>154503263522023NE700037</t>
  </si>
  <si>
    <t>154503263522023NE700038</t>
  </si>
  <si>
    <t>23006.003565/2023-99</t>
  </si>
  <si>
    <t>154503263522023NE000049</t>
  </si>
  <si>
    <t>REPASSE MENSAL DE VALORES PER CAPITA A GEAP - FEVEREIRO/2023</t>
  </si>
  <si>
    <t>154503263522023NE700052</t>
  </si>
  <si>
    <t>154503263522023NE700053</t>
  </si>
  <si>
    <t>154503263522023NE700054</t>
  </si>
  <si>
    <t>154503263522023NE700055</t>
  </si>
  <si>
    <t>154503263522023NE700056</t>
  </si>
  <si>
    <t>154503263522023NE700058</t>
  </si>
  <si>
    <t>154503263522023NE700059</t>
  </si>
  <si>
    <t>154503263522023NE700060</t>
  </si>
  <si>
    <t>33909208</t>
  </si>
  <si>
    <t>OUTROS BENEF.ASSIST.DO SERVIDOR E DO MILITAR</t>
  </si>
  <si>
    <t>154503263522023NE700061</t>
  </si>
  <si>
    <t>33909246</t>
  </si>
  <si>
    <t>154503263522023NE700062</t>
  </si>
  <si>
    <t>04/04/2023</t>
  </si>
  <si>
    <t>23006.006710/2023-93</t>
  </si>
  <si>
    <t>154503263522023NE000086</t>
  </si>
  <si>
    <t>REPASSE MENSAL DE VALORES PER CAPITA A GEAP - MARCO/2023</t>
  </si>
  <si>
    <t>154503263522023NE700074</t>
  </si>
  <si>
    <t>154503263522023NE700075</t>
  </si>
  <si>
    <t>154503263522023NE700076</t>
  </si>
  <si>
    <t>154503263522023NE700077</t>
  </si>
  <si>
    <t>154503263522023NE700078</t>
  </si>
  <si>
    <t>154503263522023NE700080</t>
  </si>
  <si>
    <t>154503263522023NE700081</t>
  </si>
  <si>
    <t>154503263522023NE700082</t>
  </si>
  <si>
    <t>09/05/2023</t>
  </si>
  <si>
    <t>23006.008855/2023-29</t>
  </si>
  <si>
    <t>154503263522023NE000132</t>
  </si>
  <si>
    <t>REPASSE MENSAL DE VALORES PER CAPITA A GEAP - ABRIL/2023</t>
  </si>
  <si>
    <t>154503263522023NE700094</t>
  </si>
  <si>
    <t>154503263522023NE700095</t>
  </si>
  <si>
    <t>154503263522023NE700096</t>
  </si>
  <si>
    <t>AUXILIO TRANSPORTE - TEMPORARIO</t>
  </si>
  <si>
    <t>154503263522023NE700097</t>
  </si>
  <si>
    <t>154503263522023NE700098</t>
  </si>
  <si>
    <t>154503263522023NE700100</t>
  </si>
  <si>
    <t>154503263522023NE700101</t>
  </si>
  <si>
    <t>154503263522023NE700102</t>
  </si>
  <si>
    <t>33909293</t>
  </si>
  <si>
    <t>INDENIZACOES E RESTITUICOES</t>
  </si>
  <si>
    <t>154503263522023NE700103</t>
  </si>
  <si>
    <t>14/06/2023</t>
  </si>
  <si>
    <t>23006.011476/2023-16</t>
  </si>
  <si>
    <t>154503263522023NE000201</t>
  </si>
  <si>
    <t>REPASSE MENSAL DE VALORES PER CAPITA A GEAP MAIO/2023</t>
  </si>
  <si>
    <t>154503263522023NE700114</t>
  </si>
  <si>
    <t>154503263522023NE700115</t>
  </si>
  <si>
    <t>154503263522023NE700116</t>
  </si>
  <si>
    <t>154503263522023NE700117</t>
  </si>
  <si>
    <t>154503263522023NE700118</t>
  </si>
  <si>
    <t>154503263522023NE700120</t>
  </si>
  <si>
    <t>154503263522023NE700121</t>
  </si>
  <si>
    <t>154503263522023NE700122</t>
  </si>
  <si>
    <t>154503263522023NE700123</t>
  </si>
  <si>
    <t>23006.013295/2023-24</t>
  </si>
  <si>
    <t>154503263522023NE000259</t>
  </si>
  <si>
    <t>REPASSE MENSAL DE VALORES PER CAPITA A GEAP - JUNHO/2023</t>
  </si>
  <si>
    <t>154503263522023NE700135</t>
  </si>
  <si>
    <t>154503263522023NE700136</t>
  </si>
  <si>
    <t>154503263522023NE700137</t>
  </si>
  <si>
    <t>154503263522023NE700138</t>
  </si>
  <si>
    <t>154503263522023NE700139</t>
  </si>
  <si>
    <t>154503263522023NE700141</t>
  </si>
  <si>
    <t>154503263522023NE700142</t>
  </si>
  <si>
    <t>154503263522023NE700143</t>
  </si>
  <si>
    <t>23006.015085/2023-71</t>
  </si>
  <si>
    <t>154503263522023NE000289</t>
  </si>
  <si>
    <t>REPASSE MENSAL DE VALORES PER CAPITA A GEAP - JULHO/2023</t>
  </si>
  <si>
    <t>154503263522023NE700155</t>
  </si>
  <si>
    <t>154503263522023NE700156</t>
  </si>
  <si>
    <t>154503263522023NE700157</t>
  </si>
  <si>
    <t>154503263522023NE700158</t>
  </si>
  <si>
    <t>154503263522023NE700159</t>
  </si>
  <si>
    <t>154503263522023NE700161</t>
  </si>
  <si>
    <t>154503263522023NE700162</t>
  </si>
  <si>
    <t>154503263522023NE700163</t>
  </si>
  <si>
    <t>154503263522023NE700164</t>
  </si>
  <si>
    <t>23006.018188/2023-92</t>
  </si>
  <si>
    <t>154503263522023NE000382</t>
  </si>
  <si>
    <t>REPASSE MENSAL DE VALORES PER CAPITA A GEAP - AGOSTO/2023</t>
  </si>
  <si>
    <t>154503263522023NE700178</t>
  </si>
  <si>
    <t>154503263522023NE700179</t>
  </si>
  <si>
    <t>154503263522023NE700180</t>
  </si>
  <si>
    <t>154503263522023NE700181</t>
  </si>
  <si>
    <t>154503263522023NE700182</t>
  </si>
  <si>
    <t>154503263522023NE700185</t>
  </si>
  <si>
    <t>154503263522023NE700186</t>
  </si>
  <si>
    <t>154503263522023NE700187</t>
  </si>
  <si>
    <t>154503263522023NE700188</t>
  </si>
  <si>
    <t>23006.021380/2023-66</t>
  </si>
  <si>
    <t>154503263522023NE000413</t>
  </si>
  <si>
    <t>REPASSE MENSAL DE VALORES PER CAPITA A GEAP - SETEMBRO/2023</t>
  </si>
  <si>
    <t>23006.022371/2023-92</t>
  </si>
  <si>
    <t>154503263522023NE000433</t>
  </si>
  <si>
    <t>AUXILIO FUNERAL - DEONETE RODRIGUES NAGY</t>
  </si>
  <si>
    <t>ANDRE FERNANDO RODRIGUES NAGY</t>
  </si>
  <si>
    <t>33900801</t>
  </si>
  <si>
    <t>AUXILIO-FUNERAL ATIVO CIVIL</t>
  </si>
  <si>
    <t>154503263522023NE700203</t>
  </si>
  <si>
    <t>154503263522023NE700204</t>
  </si>
  <si>
    <t>154503263522023NE700205</t>
  </si>
  <si>
    <t>154503263522023NE700206</t>
  </si>
  <si>
    <t>154503263522023NE700208</t>
  </si>
  <si>
    <t>154503263522023NE700209</t>
  </si>
  <si>
    <t>154503263522023NE700210</t>
  </si>
  <si>
    <t>154503263522023NE700214</t>
  </si>
  <si>
    <t>33904903</t>
  </si>
  <si>
    <t>AUXILIO-TRANSPORTE ESTAGIARIOS</t>
  </si>
  <si>
    <t>23006.023506/2023-37</t>
  </si>
  <si>
    <t>154503263522023NE000507</t>
  </si>
  <si>
    <t>REPASSE MENSAL DE VALORES PER CAPITA A GEAP - OUTUBRO/2023</t>
  </si>
  <si>
    <t>23006.024863/2023-12</t>
  </si>
  <si>
    <t>154503263522023NE000543</t>
  </si>
  <si>
    <t>AUXILIO FUNERAL - HUGO BARBOSA SUFFREDINI</t>
  </si>
  <si>
    <t>GERTRUDES MEIRA BARBOSA SUFFREDINI</t>
  </si>
  <si>
    <t>154503263522023NE700225</t>
  </si>
  <si>
    <t>154503263522023NE700226</t>
  </si>
  <si>
    <t>154503263522023NE700227</t>
  </si>
  <si>
    <t>154503263522023NE700228</t>
  </si>
  <si>
    <t>154503263522023NE700229</t>
  </si>
  <si>
    <t>154503263522023NE700231</t>
  </si>
  <si>
    <t>154503263522023NE700232</t>
  </si>
  <si>
    <t>154503263522023NE700233</t>
  </si>
  <si>
    <t>154503263522023NE600018</t>
  </si>
  <si>
    <t>DIARIAS CMCC - INTERNACIONAL PARA SERVIDORES</t>
  </si>
  <si>
    <t>12/07/2023</t>
  </si>
  <si>
    <t>23006.011251/2023-60</t>
  </si>
  <si>
    <t>154503263522023NE500075</t>
  </si>
  <si>
    <t>PAGAMENTO DE AUXILIO FINANCEIRO PARA AILTON PAULO DE OLIVEIRA JUNIOR</t>
  </si>
  <si>
    <t>AILTON PAULO DE OLIVEIRA JUNIOR</t>
  </si>
  <si>
    <t>154503263522023NE600023</t>
  </si>
  <si>
    <t>DIARIAS CCNH - INTERNACIONAL PARA SERVIDORES</t>
  </si>
  <si>
    <t>23006.028360/2022-35</t>
  </si>
  <si>
    <t>154503263522023NE000013</t>
  </si>
  <si>
    <t>CONTRATACAO DIRETA DA ASSOCIATION OF INTERNATIONAL EDUCATION ADMINISTRATORS (AIEA) PARA PAGAMENTO DE INSCRICAO DO ASSESSOR DE RELACOES INTERNACIONAIS NO EVENTO 2023 AIEA ANNUAL CONFERENCE</t>
  </si>
  <si>
    <t>ASSOCIATION OF INTERNATIONAL EDUCATION ADMINISTRATORS</t>
  </si>
  <si>
    <t>23006.002652/2023-29</t>
  </si>
  <si>
    <t>154503263522023NE000050</t>
  </si>
  <si>
    <t>PAGAMENTO DE INSCRICAO DE SERVIDORES DA ASSESSORIA DE RELACOES INTERNACIONAIS NO EVENTO NAFSA 2023 ANNUAL CONFERENCE E EXPO</t>
  </si>
  <si>
    <t>NAFSA: ASSOCIATION OF INTERNATIONAL EDUCATORS</t>
  </si>
  <si>
    <t>23006.004015/2023-97</t>
  </si>
  <si>
    <t>154503263522023NE000084</t>
  </si>
  <si>
    <t>CONTRATACAO DIRETA DE FUNDACAO DE APOIO PARA EXECUCAO DE EVENTO CIENTIFICO - REUNIAO DE DELEGADOS ASSESSORES E DA COMISSAO PERMANENTE DE CIENCIA, TECNOLOGIA E INOVACAO DA ASSOCIACAO DE UNIVERSIDADES GRUPO MONTEVIDEU - AUGM</t>
  </si>
  <si>
    <t>154503263522023NE000085</t>
  </si>
  <si>
    <t>23006.028398/2022-16</t>
  </si>
  <si>
    <t>154503263522023NE500020</t>
  </si>
  <si>
    <t>PAGAMENTO DE AUXILIO FINANCEIRO PARA MOBILIDADE ACADEMICA INTERNACIONAL DE DOCENTES NO AMBITO DO PROGRAMA ESCALA DA ASSOCIACAO DE UNIVERSIDADES GRUPO MONTEVIDEO (AUGM)</t>
  </si>
  <si>
    <t>23006.028399/2022-52</t>
  </si>
  <si>
    <t>154503263522023NE500022</t>
  </si>
  <si>
    <t>PAGAMENTO DE AUXILIO FINANCEIRO PARA MOBILIDADE ACADEMICA INTERNACIONAL DE GESTORES ADMINISTRATIVOS NO AMBITO DO PROGRAMA ESCALA DA ASSOCIACAO DE UNIVERSIDADES GRUPO MONTEVIDEO (AUGM)</t>
  </si>
  <si>
    <t>03/08/2023</t>
  </si>
  <si>
    <t>23006.028403/2022-82</t>
  </si>
  <si>
    <t>154503263522023NE000302</t>
  </si>
  <si>
    <t>PAGAMENTO DE COTA ASSOCIATIVA REFERENTE AO EXERCICIO DE 2023 A ASOCIACION DE UNIVERSIDADES GRUPO MONTEVIDEO (AUGM)</t>
  </si>
  <si>
    <t>ASOCIACION DE UNIVERSIDADES GRUPO MONTEVIDEO - AUGM</t>
  </si>
  <si>
    <t>00OQ</t>
  </si>
  <si>
    <t>CONTRIBUICAO A ASSOCIACAO DE UNIVERSIDADES GRUPO MONTEVIDEO (AUGM)</t>
  </si>
  <si>
    <t>186442</t>
  </si>
  <si>
    <t>33803901</t>
  </si>
  <si>
    <t>INSTITUICOES DE CARATER ASSISTENCIAL, CULTURAL E EDUCA-CIONAL</t>
  </si>
  <si>
    <t>23006.017147/2023-89</t>
  </si>
  <si>
    <t>154503263522023NE000403</t>
  </si>
  <si>
    <t>PAGAMENTO DE INSCRICAO PARA A PARTICIPACAO DE SERVIDORES DA ASSESSORIA DE RELACOES INTERNACIONAIS NO EVENTO INTERNACIONAL 33ND ANNUAL EAIE CONFERENCE AND EXHIBITION, 2023.</t>
  </si>
  <si>
    <t>E.A.I.E - EUROPEAN ASSOCIATONS FOR INTERNATIONAL</t>
  </si>
  <si>
    <t>23006.021414/2023-12</t>
  </si>
  <si>
    <t>154503263522023NE000466</t>
  </si>
  <si>
    <t>PAGAMENTO DE INSCRICAO PARA A PARTICIPACAO DE SERVIDORA DA ASSESSORIA DE RELACOES INTERNACIONAIS NO EVENTO INTERNACIONAL INTERNATIONAL VIRTUAL EXCHANGE CONFERENCE (IVEC 2023).</t>
  </si>
  <si>
    <t>23006.017113/2023-94</t>
  </si>
  <si>
    <t>154503263522023NE500295</t>
  </si>
  <si>
    <t>PAGAMENTO DE AUXILIO FINANCEIRO PARA MOBILIDADE ACADEMICA INTERNACIONAL DE GESTORES ADMINISTRATIVOS NO AMBITO DO PROGRAMA ESCALA DA ASSOCIACAO DE UNIVERSIDADES GRUPO MONTEVIDEO (AUGM) - SEGUNDO SEMESTRE/2023</t>
  </si>
  <si>
    <t>33904801</t>
  </si>
  <si>
    <t>AUXILIO A PESSOAS FISICAS</t>
  </si>
  <si>
    <t>154503263522023NE600047</t>
  </si>
  <si>
    <t>DIARIAS BIBLIOTECA - INTERNACIONAL PARA SERVIDORES</t>
  </si>
  <si>
    <t>23006.014198/2023-59</t>
  </si>
  <si>
    <t>154503263522023NE500120</t>
  </si>
  <si>
    <t>PAGAMENTO DE AUXILIO INTERNACIONAL PARA FINALIDADE ESPECIFICA NO ESCOPO DO CONTRATO DE PESQUISA ENTRE A UFABC E A INTERNATIONAL ATOMIC ENERGY AGENCY, AUSTRIA, REFERENTE AO PROCESSO 23006.022962/2022-89</t>
  </si>
  <si>
    <t>ANA MELVA CHAMPI FARFAN</t>
  </si>
  <si>
    <t>05/09/2023</t>
  </si>
  <si>
    <t>23006.017108/2023-81</t>
  </si>
  <si>
    <t>154503263522023NE500185</t>
  </si>
  <si>
    <t>PAGAMENTO DE AUXILIO FINANCEIRO A ESTUDANTES DE GRADUACAO E POS-GRADUACAO PARA PARTICIPACAO NAS 30ª JORNADAS DE JOVENS PESQUISADORES DA ASSOCIACAO DE UNIVERSIDADES GRUPO MONTEVIDEO (AUGM)</t>
  </si>
  <si>
    <t>23006.017047/2023-52</t>
  </si>
  <si>
    <t>154503263522023NE400066</t>
  </si>
  <si>
    <t>PAGAMENTO DE BOLSAS DO PROJETO IDIOMAS SEM FRONTEIRAS - CAPES/ANDIFES.</t>
  </si>
  <si>
    <t>0008</t>
  </si>
  <si>
    <t>IDIOMAS SEM FRONTEIRAS</t>
  </si>
  <si>
    <t>204239</t>
  </si>
  <si>
    <t>154503263522023NE400077</t>
  </si>
  <si>
    <t>154503263522023NE400078</t>
  </si>
  <si>
    <t>09/01/2023</t>
  </si>
  <si>
    <t>23006.004793/2020-33</t>
  </si>
  <si>
    <t>154503263522023NE000001</t>
  </si>
  <si>
    <t>CONTRATACAO DE EMPRESA ESPECIALIZADA PARA PRESTACAO DE SERVICOS DE LIMPEZA, ASSEIO E CONSERVACAO NOS CAMPI DA UFABC.</t>
  </si>
  <si>
    <t>CONSTRUTORA MOTA &amp; RODRIGUES LTDA</t>
  </si>
  <si>
    <t>33903702</t>
  </si>
  <si>
    <t>LIMPEZA E CONSERVACAO</t>
  </si>
  <si>
    <t>23006.017153/2022-55</t>
  </si>
  <si>
    <t>154503263522023NE000012</t>
  </si>
  <si>
    <t>AQUISICAO DE PAPEL HIGIENICO E PAPEL TOALHA</t>
  </si>
  <si>
    <t>OFICIAL PAPER INDUSTRIA E COMERCIO EIRELI</t>
  </si>
  <si>
    <t>33903022</t>
  </si>
  <si>
    <t>MATERIAL DE LIMPEZA E PROD. DE HIGIENIZACAO</t>
  </si>
  <si>
    <t>23006.018592/2022-85</t>
  </si>
  <si>
    <t>154503263522023NE000022</t>
  </si>
  <si>
    <t>ATA PARA AQUISICAO DE INSUMOS DIVERSOS</t>
  </si>
  <si>
    <t>DOAC COMERCIO &amp; SERVICOS LTDA</t>
  </si>
  <si>
    <t>33903021</t>
  </si>
  <si>
    <t>MATERIAL DE COPA E COZINHA</t>
  </si>
  <si>
    <t>154503263522023NE000023</t>
  </si>
  <si>
    <t>LAJ COMERCIO E IMPORTACAO LTDA.</t>
  </si>
  <si>
    <t>33903007</t>
  </si>
  <si>
    <t>GENEROS DE ALIMENTACAO</t>
  </si>
  <si>
    <t>154503263522023NE000024</t>
  </si>
  <si>
    <t>TY BORTHOLIN COMERCIAL LTDA</t>
  </si>
  <si>
    <t>154503263522023NE000030</t>
  </si>
  <si>
    <t>MERCAUTIL COMERCIO DE FERRAMENTAS E UTILIDADES LTDA</t>
  </si>
  <si>
    <t>33903019</t>
  </si>
  <si>
    <t>MATERIAL DE ACONDICIONAMENTO E EMBALAGEM</t>
  </si>
  <si>
    <t>154503263522023NE000031</t>
  </si>
  <si>
    <t>154503263522023NE000032</t>
  </si>
  <si>
    <t>DARLU INDUSTRIA TEXTIL LTDA</t>
  </si>
  <si>
    <t>154503263522023NE000044</t>
  </si>
  <si>
    <t>AQUISICAO DE PAPEL TOALHA.</t>
  </si>
  <si>
    <t>23006.004792/2020-99</t>
  </si>
  <si>
    <t>154503263522023NE000062</t>
  </si>
  <si>
    <t>CONTRATACAO DE EMPRESA ESPECIALIZADA NA PRESTACAO DE SERVICOS DE ACONDICIONAMENTO, COLETA, TRANSPORTE, TRATAMENTO E DESTINACAO FINAL DE RESIDUOS QUIMICOS PRODUZIDOS NAS DEPENDENCIAS DOS CAMPI DA UFABC</t>
  </si>
  <si>
    <t>RECINTEC TECNOLOGIAS AMBIENTAIS LTDA</t>
  </si>
  <si>
    <t>33903975</t>
  </si>
  <si>
    <t>SERVICO DE INCINERACAO,DESTRUICAO E DEMOLICAO</t>
  </si>
  <si>
    <t>27/03/2023</t>
  </si>
  <si>
    <t>154503263522023NE000069</t>
  </si>
  <si>
    <t>CONTRATACAO DE EMPRESA ESPECIALIZADA NA PRESTACAO DE SERVICO DE COLETA, TRANSPORTE, TRATAMENTO E DESTINACAO FINAL DE RESIDUOS INFECTANTES DAS CATEGORIAS A E E PARA O CAMPUS SAO BERNARDO DO CAMPO DA FUNDACAO UNIVERSIDADE FEDERAL DO ABC</t>
  </si>
  <si>
    <t>MUNICIPIO DE SAO BERNARDO DO CAMPO</t>
  </si>
  <si>
    <t>33903978</t>
  </si>
  <si>
    <t>23006.003416/2022-49</t>
  </si>
  <si>
    <t>154503263522023NE000079</t>
  </si>
  <si>
    <t>AQUISICAO DE CAFE, ACUCAR E COPOS DESCARTAVEIS</t>
  </si>
  <si>
    <t>KAWAN HIDEYUKI HATTANO</t>
  </si>
  <si>
    <t>154503263522023NE000080</t>
  </si>
  <si>
    <t>DPS GONCALVES INDUSTRIA E COMERCIO DE ALIMENTOS LTDA</t>
  </si>
  <si>
    <t>05/04/2023</t>
  </si>
  <si>
    <t>23006.008974/2022-09</t>
  </si>
  <si>
    <t>154503263522023NE000087</t>
  </si>
  <si>
    <t>ATA MATERIAL DE COPA E LIMPEZA</t>
  </si>
  <si>
    <t>VP SOLUCOES INTEGRADAS LTDA</t>
  </si>
  <si>
    <t>23006.027615/2022-42</t>
  </si>
  <si>
    <t>154503263522023NE000119</t>
  </si>
  <si>
    <t>PRESTACAO DE SERVICOS DE COPEIRAGEM NAS DEPENDENCIAS DA UFABC</t>
  </si>
  <si>
    <t>POLYVALENTE SERVICOS E APOIO ADMINISTRATIVO LTDA</t>
  </si>
  <si>
    <t>33903705</t>
  </si>
  <si>
    <t>SERVICOS DE COPA E COZINHA</t>
  </si>
  <si>
    <t>16/05/2023</t>
  </si>
  <si>
    <t>23006.027773/2022-01</t>
  </si>
  <si>
    <t>154503263522023NE000139</t>
  </si>
  <si>
    <t>CONTRATACAO DE EMPRESA ESPECIALIZADA PARA PRESTACAO DE SERVICOS DE LIMPEZA, ASSEIO E CONSERVACAO NAS DEPENDENCIAS DA UFABC</t>
  </si>
  <si>
    <t>VIVA SERVICOS LTDA</t>
  </si>
  <si>
    <t>23/05/2023</t>
  </si>
  <si>
    <t>23006.000978/2023-11</t>
  </si>
  <si>
    <t>154503263522023NE000180</t>
  </si>
  <si>
    <t>AQUISICAO DE BOMBONAS.</t>
  </si>
  <si>
    <t>ECOPLASTIK COMERCIO DE EMBALAGENS LTDA</t>
  </si>
  <si>
    <t>26/06/2023</t>
  </si>
  <si>
    <t>154503263522023NE000215</t>
  </si>
  <si>
    <t>154503263522023NE000221</t>
  </si>
  <si>
    <t>ATA MATERIAL DE COPA E LIMPEZA.</t>
  </si>
  <si>
    <t>V3TEX COMERCIO DE PRODUTOS TEXTEIS LTDA</t>
  </si>
  <si>
    <t>154503263522023NE000224</t>
  </si>
  <si>
    <t>154503263522023NE000223</t>
  </si>
  <si>
    <t>ATA PARA AQUISICAO DE INSUMOS DIVERSOS.</t>
  </si>
  <si>
    <t>154503263522023NE000254</t>
  </si>
  <si>
    <t>AQUISICAO DE BOMBONAS</t>
  </si>
  <si>
    <t>154503263522023NE000258</t>
  </si>
  <si>
    <t>18/07/2023</t>
  </si>
  <si>
    <t>154503263522023NE000271</t>
  </si>
  <si>
    <t>154503263522023NE000320</t>
  </si>
  <si>
    <t>23006.009465/2023-76</t>
  </si>
  <si>
    <t>154503263522023NE000353</t>
  </si>
  <si>
    <t>CLNA7 COMERCIAL LTDA</t>
  </si>
  <si>
    <t>154503263522023NE000354</t>
  </si>
  <si>
    <t>154503263522023NE000355</t>
  </si>
  <si>
    <t>154503263522023NE000356</t>
  </si>
  <si>
    <t>CAFE COLISEU LTDA</t>
  </si>
  <si>
    <t>154503263522023NE000416</t>
  </si>
  <si>
    <t>154503263522023NE000436</t>
  </si>
  <si>
    <t>23006.010978/2023-20</t>
  </si>
  <si>
    <t>154503263522023NE000440</t>
  </si>
  <si>
    <t>AQUISICAO DE INSUMOS DE LIMPEZA.</t>
  </si>
  <si>
    <t>CAIO CEZAR MANAF MAGALHAES 36909474805</t>
  </si>
  <si>
    <t>154503263522023NE000441</t>
  </si>
  <si>
    <t>154503263522023NE000442</t>
  </si>
  <si>
    <t>LABORFLORA PRODUTOS DE HIGIENE E BELEZA LTDA</t>
  </si>
  <si>
    <t>154503263522023NE000443</t>
  </si>
  <si>
    <t>LUTAR DISTRIBUIDORA DE PRODUTOS DE LIMPEZA EIRELI</t>
  </si>
  <si>
    <t>154503263522023NE000444</t>
  </si>
  <si>
    <t>MULTISUL COMERCIO E DISTRIBUICAO LTDA</t>
  </si>
  <si>
    <t>154503263522023NE000445</t>
  </si>
  <si>
    <t>PROEPI EQUIPAMENTOS DE SEGURANCA LTDA</t>
  </si>
  <si>
    <t>154503263522023NE000446</t>
  </si>
  <si>
    <t>SAMARA VASCONCELOS ROSAS LTDA</t>
  </si>
  <si>
    <t>154503263522023NE000447</t>
  </si>
  <si>
    <t>TAINA SODRE MACHADO 46547796809</t>
  </si>
  <si>
    <t>154503263522023NE000448</t>
  </si>
  <si>
    <t>V C SANTOS COMERCIO DE PRODUTOS DESCARTAVEIS HIGIENE E</t>
  </si>
  <si>
    <t>23006.004464/2023-35</t>
  </si>
  <si>
    <t>154503263522023NE000459</t>
  </si>
  <si>
    <t>AQUISICAO DE INSUMOS DE COPA E COZINHA</t>
  </si>
  <si>
    <t>SANTANA COMERCIO DE UTILIDADES DOMESTICAS LTDA</t>
  </si>
  <si>
    <t>154503263522023NE000460</t>
  </si>
  <si>
    <t>NILSON DOS SANTOS UTILIDADES DO LAR LTDA</t>
  </si>
  <si>
    <t>154503263522023NE000461</t>
  </si>
  <si>
    <t>SUPREME COMERCIAL EIRELI</t>
  </si>
  <si>
    <t>154503263522023NE000473</t>
  </si>
  <si>
    <t>23006.013619/2023-24</t>
  </si>
  <si>
    <t>154503263522023NE000484</t>
  </si>
  <si>
    <t>154503263522023NE000485</t>
  </si>
  <si>
    <t>ICP CIENTIFICA PRODUTOS PARA LABORATORIOS LTDA</t>
  </si>
  <si>
    <t>154503263522023NE000486</t>
  </si>
  <si>
    <t>UNIAO INDUSTRIA E COMERCIO DE EMBALAGENS LTDA</t>
  </si>
  <si>
    <t>154503263522023NE000510</t>
  </si>
  <si>
    <t>PLANETA COMERCIO E DISTRIBUICAO DE EQUIPAMENTOS E PROD</t>
  </si>
  <si>
    <t>154503263522023NE000511</t>
  </si>
  <si>
    <t>154503263522023NE000513</t>
  </si>
  <si>
    <t>COMERCIAL TXV COMERCIO E SERVICO LTDA</t>
  </si>
  <si>
    <t>154503263522023NE000514</t>
  </si>
  <si>
    <t>154503263522023NE000521</t>
  </si>
  <si>
    <t>INOVARE COMERCIO E PLANEJAMENTO ADMINISTRATIVO LTDA</t>
  </si>
  <si>
    <t>23006.009464/2023-21</t>
  </si>
  <si>
    <t>154503263522023NE000553</t>
  </si>
  <si>
    <t>QUALITY MAX INDUSTRIA E COMERCIO DE PRODUTOS DE LIMPEZA</t>
  </si>
  <si>
    <t>23006.002737/2023-15</t>
  </si>
  <si>
    <t>154503263522023NE000239</t>
  </si>
  <si>
    <t>AQUISICAO DE MATERIAIS DE CONSUMO - COMPRAS COMPARTILHADAS COMPONENTES E MATERIAIS ELETRICOS E ELETRONICOS</t>
  </si>
  <si>
    <t>VIDA DE SILICIO LTDA</t>
  </si>
  <si>
    <t>33903026</t>
  </si>
  <si>
    <t>MATERIAL ELETRICO E ELETRONICO</t>
  </si>
  <si>
    <t>154503263522023NE000240</t>
  </si>
  <si>
    <t>TI COMPONENTES ELETRONICOS EIR</t>
  </si>
  <si>
    <t>154503263522023NE000241</t>
  </si>
  <si>
    <t>G. M. BAUER COMERCIO E LICITACOES</t>
  </si>
  <si>
    <t>154503263522023NE000242</t>
  </si>
  <si>
    <t>A2 ROBOTICS COMERCIO IMPORTACAO E EXPORTACAO LTDA</t>
  </si>
  <si>
    <t>23006.009715/2023-78</t>
  </si>
  <si>
    <t>154503263522023NE000304</t>
  </si>
  <si>
    <t>MANUTENCAO PREVENTIVA EM EQUIPAMENTO FOTODOCUMENTADOR - MARCA UVITEC/MODELO ALLIANCE 2.7.</t>
  </si>
  <si>
    <t>33903917</t>
  </si>
  <si>
    <t>MANUT. E CONSERV. DE MAQUINAS E EQUIPAMENTOS</t>
  </si>
  <si>
    <t>07/11/2023</t>
  </si>
  <si>
    <t>23006.012544/2023-6</t>
  </si>
  <si>
    <t>154503263522023NE000480</t>
  </si>
  <si>
    <t>DOCUMENTO DE FORMALIZACAO DA DEMANDA PARA CONTRATACAO DE SERVICO DE MANUTENCAO PREVENTIVA COM AQUISICAO DE INSUMOS PARA O SISTEMA DE ULTRAPURIFICACAO DE AGUA</t>
  </si>
  <si>
    <t>VEOLIA WATER TECHNOLOGIES BRASIL LTDA</t>
  </si>
  <si>
    <t>33903024</t>
  </si>
  <si>
    <t>MATERIAL P/ MANUT.DE BENS IMOVEIS/INSTALACOES</t>
  </si>
  <si>
    <t>23006.012544/2023-64</t>
  </si>
  <si>
    <t>154503263522023NE000479</t>
  </si>
  <si>
    <t>23006.013732/2023-18</t>
  </si>
  <si>
    <t>154503263522023NE000481</t>
  </si>
  <si>
    <t>DOCUMENTO DE FORMALIZACAO DA DEMANDA PARA CONTRATACAO DE MANUTENCAO PREVENTIVA PARA DOIS EQUIPAMENTOS DE CRIOSTATO PARA O BACHARELADO EM NEUROCIENCIAS</t>
  </si>
  <si>
    <t>MARCOS ROBERTO APARECIDO BARBOSA 30011859881</t>
  </si>
  <si>
    <t>23006.009070/2023-73</t>
  </si>
  <si>
    <t>154503263522023NE000498</t>
  </si>
  <si>
    <t>CONTRATACAO DE SERVICO DE MANUTENCAO PREVENTIVA PARA MICROSCOPIO TRINOCULAR INVERTIDO DA MARCA NIKON PARA O BACHARELADO EM NEUROCIENCIAS DA UFABC.</t>
  </si>
  <si>
    <t>BIOLABBRASIL - EQUIPAMENTOS PARA LABORATORIOS LTDA</t>
  </si>
  <si>
    <t>23006.009907/2023-84</t>
  </si>
  <si>
    <t>154503263522023NE000326</t>
  </si>
  <si>
    <t>AQUISICAO DE MATERIAL DE CONSUMO - ITENS DIVERSOS - PARA OS CURSOS DE BACHARELADO EM CIENCIAS BIOLOGICAS E BACHARELADO EM BIOTECNOLOGIA DA FUNDACAO UNIVERSIDADE FEDERAL DO ABC UFABC</t>
  </si>
  <si>
    <t>ADONEX COMERCIO DE PRODUTOS PARA LABORATORIO LTDA</t>
  </si>
  <si>
    <t>33903035</t>
  </si>
  <si>
    <t>MATERIAL LABORATORIAL</t>
  </si>
  <si>
    <t>154503263522023NE000327</t>
  </si>
  <si>
    <t>AWKALAB PRODUTOS PARA LABORATORIO LTDA</t>
  </si>
  <si>
    <t>154503263522023NE000328</t>
  </si>
  <si>
    <t>SAINT VALLEN BIOTECNOLOGIA LTDA</t>
  </si>
  <si>
    <t>154503263522023NE000532</t>
  </si>
  <si>
    <t>AQUISICAO DE MATERIAL DE CONSUMO - REAGENTES - PARA A COORDENACAO DOS LABORATORIOS DIDATICOS E PARA OS CURSOS DE BACHARELADO EM CIENCIAS BIOLOGICAS, BACHARELADO EM QUIMICA E BACHARELADO EM BIOTECNOLOGIA DA FUNDACAO UNIVERSIDADE FEDERAL DO ABC - UFABC</t>
  </si>
  <si>
    <t>SOLABOR PRODUTOS PARA LABORATORIOS LTDA</t>
  </si>
  <si>
    <t>33903011</t>
  </si>
  <si>
    <t>MATERIAL QUIMICO</t>
  </si>
  <si>
    <t>154503263522023NE000533</t>
  </si>
  <si>
    <t>154503263522023NE000534</t>
  </si>
  <si>
    <t>33903040</t>
  </si>
  <si>
    <t>MATERIAL BIOLOGICO</t>
  </si>
  <si>
    <t>154503263522023NE000535</t>
  </si>
  <si>
    <t>154503263522023NE000536</t>
  </si>
  <si>
    <t>BIOCELL BIOTECNOLOGIA LTDA</t>
  </si>
  <si>
    <t>154503263522023NE000537</t>
  </si>
  <si>
    <t>FRFA PRODUTOS PARA LABORATORIO LTDA</t>
  </si>
  <si>
    <t>154503263522023NE000538</t>
  </si>
  <si>
    <t>LUDWIG BIOTECNOLOGIA LTDA</t>
  </si>
  <si>
    <t>154503263522023NE000539</t>
  </si>
  <si>
    <t>CELLCO BIOTEC DO BRASIL LTDA.</t>
  </si>
  <si>
    <t>154503263522023NE000540</t>
  </si>
  <si>
    <t>154503263522023NE000541</t>
  </si>
  <si>
    <t>ORBITAL PRODUTOS PARA LABORATORIOS LTDA</t>
  </si>
  <si>
    <t>154503263522023NE000542</t>
  </si>
  <si>
    <t>REY-GLASS COMERCIAL E SERVICOS LTDA</t>
  </si>
  <si>
    <t>23006.014115/2021-60</t>
  </si>
  <si>
    <t>154503263522023NE000014</t>
  </si>
  <si>
    <t>ATA DE REGISTRO DE PRECOS PARA AQUISICAO DE MATERIAIS DE CONSUMO (REAGENTES) PARA ATENDER AS NECESSIDADES DOS CURSOS DE GRADUACAO DA FUNDACAO UNIVERSIDADE FEDERAL DO ABC  UFABC</t>
  </si>
  <si>
    <t>COMERCIAL SOL RADIANTE LTDA</t>
  </si>
  <si>
    <t>154503263522023NE000142</t>
  </si>
  <si>
    <t>REGISTRO DE PRECOS PARA AQUISICAO DE REAGENTES PARA OS CURSOS DE GRADUACAO DA FUNDACAO UNIVERSIDADE FEDERAL DO ABC ¿ UFABC.</t>
  </si>
  <si>
    <t>GENESIS QUIMICA LTDA</t>
  </si>
  <si>
    <t>154503263522023NE000143</t>
  </si>
  <si>
    <t>SCQ SOLUCOES LABORATORIAIS LTDA</t>
  </si>
  <si>
    <t>154503263522023NE000144</t>
  </si>
  <si>
    <t>SIGMA-ALDRICH BRASIL LTDA</t>
  </si>
  <si>
    <t>154503263522023NE000145</t>
  </si>
  <si>
    <t>REGISTRO DE PRECOS PARA AQUISICAO DE REAGENTES PARA OS CURSOS DE GRADUACAO DA FUNDACAO UNIVERSIDADE FEDERAL DO ABC ¿ UFABC</t>
  </si>
  <si>
    <t>OBAH PRODUTOS E SERVICOS PARA SEGURANCA E ENSINO EIRELI</t>
  </si>
  <si>
    <t>154503263522023NE000147</t>
  </si>
  <si>
    <t>LSC COMERCIAL EIRELI</t>
  </si>
  <si>
    <t>154503263522023NE000149</t>
  </si>
  <si>
    <t>154503263522023NE000150</t>
  </si>
  <si>
    <t>MERCK S/A</t>
  </si>
  <si>
    <t>154503263522023NE000152</t>
  </si>
  <si>
    <t>154503263522023NE000154</t>
  </si>
  <si>
    <t>FOX SCIENCE COMERCIO &amp; PRODUTOS LTDA</t>
  </si>
  <si>
    <t>154503263522023NE000155</t>
  </si>
  <si>
    <t>A C L ASSISTENCIA E COMERCIO DE PRODUTOS PARA LABORATO</t>
  </si>
  <si>
    <t>154503263522023NE000156</t>
  </si>
  <si>
    <t>REAG-LAB COMERCIO DE PRODUTOS MEDICOS E HOSPITALARES LT</t>
  </si>
  <si>
    <t>154503263522023NE000157</t>
  </si>
  <si>
    <t>ZELLATECK COMERCIO E IMPORTACAO LTDA</t>
  </si>
  <si>
    <t>154503263522023NE000158</t>
  </si>
  <si>
    <t>PROMEGA BIOTECNOLOGIA DO BRASIL LTDA.</t>
  </si>
  <si>
    <t>154503263522023NE000159</t>
  </si>
  <si>
    <t>NATIVA LAB PRODUTOS LABORATORIAIS LTDA</t>
  </si>
  <si>
    <t>154503263522023NE000160</t>
  </si>
  <si>
    <t>MP BIOMEDICALS DO BRASIL LTDA</t>
  </si>
  <si>
    <t>154503263522023NE000163</t>
  </si>
  <si>
    <t>154503263522023NE000166</t>
  </si>
  <si>
    <t>154503263522023NE000169</t>
  </si>
  <si>
    <t>154503263522023NE000181</t>
  </si>
  <si>
    <t>154503263522023NE000182</t>
  </si>
  <si>
    <t>23006.001676/2023-61</t>
  </si>
  <si>
    <t>154503263522023NE000206</t>
  </si>
  <si>
    <t>AQUISICAO DE REAGENTES (ITENS CANCELADOS DE 2022) PARA OS CURSOS DE GRADUACAO DA FUNDACAO UNIVERSIDADE FEDERAL DO ABC  UFABC.</t>
  </si>
  <si>
    <t>154503263522023NE000207</t>
  </si>
  <si>
    <t>DINALAB COMERCIO E SERVICOS EIRELI</t>
  </si>
  <si>
    <t>154503263522023NE000208</t>
  </si>
  <si>
    <t>154503263522023NE000209</t>
  </si>
  <si>
    <t>154503263522023NE000314</t>
  </si>
  <si>
    <t>REGISTRO DE PRECOS PARA AQUISICAO DE REAGENTES PARA OS CURSOS DE GRADUACAO DA FUNDACAO UNIVERSIDADE FEDERAL DO ABC  UFABC</t>
  </si>
  <si>
    <t>154503263522023NE000453</t>
  </si>
  <si>
    <t>REGISTRO DE PRECOS PARA AQUISICAO DE REAGENTES PARA OS CURSOS DE GRADUACAO DA FUNDACAO UNIVERSIDADE FEDERAL DO ABC</t>
  </si>
  <si>
    <t>154503263522023NE000454</t>
  </si>
  <si>
    <t>GERAES DIAGNOSTICA LTDA</t>
  </si>
  <si>
    <t>154503263522023NE000526</t>
  </si>
  <si>
    <t>NOVA BIOTECNOLOGIA LTDA.</t>
  </si>
  <si>
    <t>154503263522023NE000527</t>
  </si>
  <si>
    <t>154503263522023NE000528</t>
  </si>
  <si>
    <t>154503263522023NE000167</t>
  </si>
  <si>
    <t>154503263522023NE000168</t>
  </si>
  <si>
    <t>154503263522023NE000170</t>
  </si>
  <si>
    <t>154503263522023NE000171</t>
  </si>
  <si>
    <t>154503263522023NE000172</t>
  </si>
  <si>
    <t>154503263522023NE000174</t>
  </si>
  <si>
    <t>154503263522023NE000175</t>
  </si>
  <si>
    <t>154503263522023NE000176</t>
  </si>
  <si>
    <t>154503263522023NE000183</t>
  </si>
  <si>
    <t>154503263522023NE000184</t>
  </si>
  <si>
    <t>154503263522023NE000529</t>
  </si>
  <si>
    <t>154503263522023NE000530</t>
  </si>
  <si>
    <t>154503263522023NE000531</t>
  </si>
  <si>
    <t>23006.013842/2023-71</t>
  </si>
  <si>
    <t>154503263522023NE000319</t>
  </si>
  <si>
    <t>SOLICITACAO DE AQUISICAO POR IMPORTACAO DE PORTA ELETRODOS PARA O BACHARELADO EM NEUROCIENCIAS DO CMCC</t>
  </si>
  <si>
    <t>BRAIN SUPPORT CORPORATION</t>
  </si>
  <si>
    <t>23006.000087/2021-01</t>
  </si>
  <si>
    <t>154503263522023NE000063</t>
  </si>
  <si>
    <t>CARTAO PESQUISADOR - SOLICITACAO Nº 01/2021 PARA ATENDIMENTO AS DEMANDAS DO PROJETO CENTRAL EXPERIMENTAL MULTIUSUARIO - CEM</t>
  </si>
  <si>
    <t>ROOSEVELT DROPPA JUNIOR</t>
  </si>
  <si>
    <t>23006.011929/2022-23</t>
  </si>
  <si>
    <t>154503263522023NE000081</t>
  </si>
  <si>
    <t>AQUISICAO DE INSUMOS DIVERSOS PARA SUPRIMENTO DOS BIOTERIOS</t>
  </si>
  <si>
    <t>ROBERTO GIANNICHI FILHO</t>
  </si>
  <si>
    <t>33903006</t>
  </si>
  <si>
    <t>ALIMENTOS PARA ANIMAIS</t>
  </si>
  <si>
    <t>154503263522023NE000082</t>
  </si>
  <si>
    <t>AQUISICAO DE INSUMOS DIVERSOS PARA SUPRIMENTO DOS BIOTERIOS.</t>
  </si>
  <si>
    <t>RODRIGO GAGLIARDI HARA EIRELI</t>
  </si>
  <si>
    <t>23006.014898/2022-62</t>
  </si>
  <si>
    <t>154503263522023NE000269</t>
  </si>
  <si>
    <t>AQUISICAO DE GAS NITROGENIO 5.0 PARA SUPRIR AS DEMANDAS DOS LABORATORIOS DA CENTRAL EXPERIMENTAL MULTIUSUARIOS - CEM.</t>
  </si>
  <si>
    <t>OXIDETONI EQUIPAMENTOS INDUSTRIAIS E MEDICINAIS LTDA</t>
  </si>
  <si>
    <t>33903004</t>
  </si>
  <si>
    <t>GAS E OUTROS MATERIAIS ENGARRAFADOS</t>
  </si>
  <si>
    <t>23006.013878/2023-55</t>
  </si>
  <si>
    <t>154503263522023NE000377</t>
  </si>
  <si>
    <t>SOLICITACAO DE IMPORTACAO DO FILAMENTO DO MICROSCOPIO ELETRONICO DE VARREDURA - MEV-FEG FILAMENT W/SPRING FOR VE GUN 781116112 PARA A CENTRAL MULTIUSUARIO PROFESSOR RESPONSAVEL PELA AQUISICAO ROOSEVELT DROPPA JUNIOR</t>
  </si>
  <si>
    <t>JEOL USA, INC</t>
  </si>
  <si>
    <t>33903025</t>
  </si>
  <si>
    <t>MATERIAL P/ MANUTENCAO DE BENS MOVEIS</t>
  </si>
  <si>
    <t>154503263522023NE000395</t>
  </si>
  <si>
    <t>154503263522023NE000394</t>
  </si>
  <si>
    <t>23006.012738/2023-60</t>
  </si>
  <si>
    <t>154503263522023NE000325</t>
  </si>
  <si>
    <t>AQUISICAO POR IMPORTACAO DE MATERIAL DE CONSUMO PARA ATENDIMENTO DO PROJETO DE PESQUISA INTITULADO CRIACAO DA REDE DE MONITORAMENTO DE COVID-19 EM AGUAS RESIDUAIS, DEVIDAMENTE APROVADO PELO CNPQ, SOB RESPONSABILIDADE DO PROF. RODRIGO DE FREITAS BUENO.</t>
  </si>
  <si>
    <t>INTERPRISE USA CORPORATION</t>
  </si>
  <si>
    <t>29/05/2023</t>
  </si>
  <si>
    <t>23006.004320/2023-89</t>
  </si>
  <si>
    <t>154503263522023NE000185</t>
  </si>
  <si>
    <t>CONTRATACAO DE SERVICOS DE MAESTRO PARA REGENCIA DE CORO, PARA ATENDIMENTO DO PROJETO CULTURAL  - CORO DA UFABC 2023</t>
  </si>
  <si>
    <t>17.555.033 ANDRE LUIZ MARTINEZ SANT ANNA</t>
  </si>
  <si>
    <t>23006.007480/2023-80</t>
  </si>
  <si>
    <t>154503263522023NE000211</t>
  </si>
  <si>
    <t>33903031</t>
  </si>
  <si>
    <t>SEMENTES, MUDAS DE PLANTAS E INSUMOS</t>
  </si>
  <si>
    <t>23006.006790/2023-87</t>
  </si>
  <si>
    <t>154503263522023NE000279</t>
  </si>
  <si>
    <t>INDUSTRIA FENIX CORTE A LASER LTDA</t>
  </si>
  <si>
    <t>33903014</t>
  </si>
  <si>
    <t>MATERIAL EDUCATIVO E ESPORTIVO</t>
  </si>
  <si>
    <t>23006.009592/2023-75</t>
  </si>
  <si>
    <t>154503263522023NE000291</t>
  </si>
  <si>
    <t>AQUISICAO DE REAGENTES E MATERIAIS DE LABORATORIO PARA DESENVOLVIMENTO DE ACOES DE EXTENSAO.</t>
  </si>
  <si>
    <t>154503263522023NE000297</t>
  </si>
  <si>
    <t>KIACHA LABOR COMERCIAL LTDA</t>
  </si>
  <si>
    <t>23006.010665/2023-71</t>
  </si>
  <si>
    <t>154503263522023NE000303</t>
  </si>
  <si>
    <t>CONTRATACAO DE SERVICO PARA FORNECIMENTO DE KIT LANCHE PARA ATENDIMENTO AS DEMANDAS DA PRO-REITORIA DE EXTENSAO E CULTURA - PROEC</t>
  </si>
  <si>
    <t>THHD COMERCIAL LTDA</t>
  </si>
  <si>
    <t>28/08/2023</t>
  </si>
  <si>
    <t>23006.009968/2023-41</t>
  </si>
  <si>
    <t>154503263522023NE000334</t>
  </si>
  <si>
    <t>AQUISICAO DE COMPONENTES ELETROELETRONICOS, FERRAMENTAS E ITENS CORRELATOS PARA O DESENVOLVIMENTO DE ACOES DE EXTENSAO.</t>
  </si>
  <si>
    <t>EVOLUTION COMERCIO DE COMPONENTES ELETRONICOS LTDA</t>
  </si>
  <si>
    <t>33903017</t>
  </si>
  <si>
    <t>MATERIAL DE TIC - MATERIAL DE CONSUMO</t>
  </si>
  <si>
    <t>33903042</t>
  </si>
  <si>
    <t>FERRAMENTAS</t>
  </si>
  <si>
    <t>23006.013779/2023-73</t>
  </si>
  <si>
    <t>154503263522023NE000347</t>
  </si>
  <si>
    <t>CONTRATACAO DE EMPRESA ESPECIALIZADA EM SERVICOS DE PRODUCAO, EDICAO E DISPONIBILIZACAO DE PROGRAMAS DE AUDIO PARA ATENDER AS DEMANDAS DE ACOES DE EXTENSAO.</t>
  </si>
  <si>
    <t>ELIFRANCK CARVALHO GOUVEA</t>
  </si>
  <si>
    <t>33903947</t>
  </si>
  <si>
    <t>SERVICOS DE COMUNICACAO EM GERAL</t>
  </si>
  <si>
    <t>23006.009224/2023-27</t>
  </si>
  <si>
    <t>154503263522023NE000402</t>
  </si>
  <si>
    <t>AQUISICAO DE ITENS DIVERSOS PARA DESENVOLVIMENTO DE ACOES DE EXTENSAO E PARA AS AULAS PRATICAS DO CURSO DE BACHARELADO EM FISICA DA UFABC.</t>
  </si>
  <si>
    <t>33903036</t>
  </si>
  <si>
    <t>MATERIAL HOSPITALAR</t>
  </si>
  <si>
    <t>33903039</t>
  </si>
  <si>
    <t>MATERIAL P/ MANUTENCAO DE VEICULOS</t>
  </si>
  <si>
    <t>33903043</t>
  </si>
  <si>
    <t>MATERIAL P/ REABILITACAO PROFISSIONAL</t>
  </si>
  <si>
    <t>23006.015933/2023-41</t>
  </si>
  <si>
    <t>154503263522023NE000451</t>
  </si>
  <si>
    <t>CONTRATACAO DE EMPRESA ESPECIALIZADA EM SERVICOS DE PRODUCAO, GRAVACAO E EDICAO DE VIDEOS PARA ATENDER AS DEMANDAS DE ACAO DE EXTENSAO.</t>
  </si>
  <si>
    <t>CLEMENTE VINICIUS LEITE RAMOS 27142819820</t>
  </si>
  <si>
    <t>33903959</t>
  </si>
  <si>
    <t>SERVICOS DE AUDIO, VIDEO E FOTO</t>
  </si>
  <si>
    <t>23006.017076/2023-14</t>
  </si>
  <si>
    <t>154503263522023NE000463</t>
  </si>
  <si>
    <t>23006.008675/2023-47</t>
  </si>
  <si>
    <t>154503263522023NE000378</t>
  </si>
  <si>
    <t>AQUISICAO DE MATERIAIS ESCOLARES E DE ESCRITORIO PARA DESENVOLVIMENTO DE ACOES DE EXTENSAO.</t>
  </si>
  <si>
    <t>154503263522023NE000379</t>
  </si>
  <si>
    <t>50.090.843 LETICIA MONTEIRO DA SILVA</t>
  </si>
  <si>
    <t>23006.003755/2023-14</t>
  </si>
  <si>
    <t>154503263522023NE000054</t>
  </si>
  <si>
    <t>PARTICIPACAO DA EDITORA DA UFABC NO EVENTO FESTA DO LIVRO DA UFMG, EDICAO 2023.</t>
  </si>
  <si>
    <t>23006.011723/2023-84</t>
  </si>
  <si>
    <t>154503263522023NE000253</t>
  </si>
  <si>
    <t>PARTICIPACAO DA EDITORA DA UFABC NO EVENTO XXI BIENAL INTERNACIONAL DO LIVRO DO RIO DE JANEIRO</t>
  </si>
  <si>
    <t>23006.013199/2023-86</t>
  </si>
  <si>
    <t>154503263522023NE000274</t>
  </si>
  <si>
    <t>PARTICIPACAO DA EDITORA DA UFABC NO 9 PREMIO ABEU (2023)</t>
  </si>
  <si>
    <t>23006.012967/2023-84</t>
  </si>
  <si>
    <t>154503263522023NE000278</t>
  </si>
  <si>
    <t>PARTICIPACAO DA EDITORA DA UFABC NO EVENTO XIV BIENAL INTERNACIONAL DO LIVRO DE PERNAMBUCO</t>
  </si>
  <si>
    <t>23006.001105/2019-40</t>
  </si>
  <si>
    <t>154503263522023NE000173</t>
  </si>
  <si>
    <t>SERVICOS GRAFICOS EM IMPRESSAO OFFSET</t>
  </si>
  <si>
    <t>GDD EDITORA GRAFICA LTDA</t>
  </si>
  <si>
    <t>23006.012582/2022-36</t>
  </si>
  <si>
    <t>154503263522023NE000083</t>
  </si>
  <si>
    <t>AQUISICAO DE LAMPADAS LED</t>
  </si>
  <si>
    <t>GRAND COMMERCE LTDA</t>
  </si>
  <si>
    <t>154503263522023NE000194</t>
  </si>
  <si>
    <t>AQUISICAO DE LAMPADAS LED.</t>
  </si>
  <si>
    <t>FIOLUZ COMERCIO DE MATERIAIS ELETRICOS LTDA</t>
  </si>
  <si>
    <t>154503263522023NE000195</t>
  </si>
  <si>
    <t>QUERETARO TECNOLOGIA DE PROTECAO AMBIENTAL LTDA</t>
  </si>
  <si>
    <t>23006.027970/2022-11</t>
  </si>
  <si>
    <t>154503263522023NE000217</t>
  </si>
  <si>
    <t>AQUISICAO PONTUAL DE MOVEIS.</t>
  </si>
  <si>
    <t>23006.000577/2023-61</t>
  </si>
  <si>
    <t>154503263522023NE000299</t>
  </si>
  <si>
    <t>AQUISICAO DE REFLETORES LED</t>
  </si>
  <si>
    <t>DGA COMERCIO DE MATERIAIS ELETRICOS LTDA</t>
  </si>
  <si>
    <t>23006.013996/2022-82</t>
  </si>
  <si>
    <t>154503263522023NE000300</t>
  </si>
  <si>
    <t>AQUISICAO DE TINTAS E CORRELATOS</t>
  </si>
  <si>
    <t>I ELISA A SILVA LICITACOES</t>
  </si>
  <si>
    <t>23006.011036/2023-69</t>
  </si>
  <si>
    <t>154503263522023NE000397</t>
  </si>
  <si>
    <t>AQUISICAO DE FITAS E CORRELATOS.</t>
  </si>
  <si>
    <t>KEILA DO SOCORRO REBELLO EVANGELISTA 50920057268</t>
  </si>
  <si>
    <t>154503263522023NE000398</t>
  </si>
  <si>
    <t>AQUISICAO DE FITAS E CORRELATOS</t>
  </si>
  <si>
    <t>EAR MIX DISTRIBUIDORA LTDA</t>
  </si>
  <si>
    <t>154503263522023NE000399</t>
  </si>
  <si>
    <t>FAZ VENDAS LTDA</t>
  </si>
  <si>
    <t>23006.007926/2021-12</t>
  </si>
  <si>
    <t>154503263522023NE000305</t>
  </si>
  <si>
    <t>CONTRATACAO DE SERVICO DE OUTSOURCING ALMOXARIFADO VIRTUAL</t>
  </si>
  <si>
    <t>AUTOPEL AUTOMACAO COMERCIAL E INFORMATICA LTDA.</t>
  </si>
  <si>
    <t>23006.025859/2022-91</t>
  </si>
  <si>
    <t>154503263522023NE000067</t>
  </si>
  <si>
    <t>AQUISICAO DE SUPRIMENTOS DE IMPRESSAO 2022.</t>
  </si>
  <si>
    <t>WORKBOX COMERCIAL EIRELI</t>
  </si>
  <si>
    <t>23006.017856/2022-83</t>
  </si>
  <si>
    <t>154503263522023NE000045</t>
  </si>
  <si>
    <t>REGISTRO DE PRECOS PARA EVENTUAL AQUISICAO DE MATERIAIS PARA SECAO DE ENGENHARIA DE SEGURANCA DO TRABALHO.</t>
  </si>
  <si>
    <t>D M P DE A RODRIGUES - COMERCIO E SOLUCOES EM SAUDE</t>
  </si>
  <si>
    <t>33903028</t>
  </si>
  <si>
    <t>MATERIAL DE PROTECAO E SEGURANCA</t>
  </si>
  <si>
    <t>154503263522023NE000046</t>
  </si>
  <si>
    <t>SERGIO HENRIQUE AZALINI 77262174649</t>
  </si>
  <si>
    <t>33903044</t>
  </si>
  <si>
    <t>MATERIAL DE SINALIZACAO VISUAL E OUTROS</t>
  </si>
  <si>
    <t>23006.000516/2023-02</t>
  </si>
  <si>
    <t>154503263522023NE000065</t>
  </si>
  <si>
    <t>DIEGO MARIN FERMINO</t>
  </si>
  <si>
    <t>19/05/2023</t>
  </si>
  <si>
    <t>154503263522023NE000161</t>
  </si>
  <si>
    <t>154503263522023NE000407</t>
  </si>
  <si>
    <t>23006.019096/2021-68</t>
  </si>
  <si>
    <t>154503263522023NE000351</t>
  </si>
  <si>
    <t>REGISTRO DE PRECOS PARA EVENTUAL AQUISICAO DE EQUIPAMENTOS DE PROTECAO INDIVIDUAL E DE RESPOSTA A EMERGENCIA</t>
  </si>
  <si>
    <t>AMDA SECURITY IMPORTADORA LTDA</t>
  </si>
  <si>
    <t>154503263522023NE000467</t>
  </si>
  <si>
    <t>16/02/2023</t>
  </si>
  <si>
    <t>23006.007293/2020-53</t>
  </si>
  <si>
    <t>154503263522023NE000035</t>
  </si>
  <si>
    <t>PRESTACAO DE SERVICOS CONTINUOS DE MANUTENCAO PREVENTIVA, CORRETIVA E PREDITIVA PREDIAL COM FORNECIMENTO DE MAO-DE-OBRA NOS CAMPUS DA FUNDACAO UNIVERSIDADE FEDERAL DO ABC</t>
  </si>
  <si>
    <t>ACTIVE ENGENHARIA LTDA</t>
  </si>
  <si>
    <t>33903916</t>
  </si>
  <si>
    <t>MANUTENCAO E CONSERV. DE BENS IMOVEIS</t>
  </si>
  <si>
    <t>23006.011888/2022-75</t>
  </si>
  <si>
    <t>154503263522023NE000036</t>
  </si>
  <si>
    <t>AQUISICAO DE INSUMOS DE JARDINAGEM</t>
  </si>
  <si>
    <t>TECA TECNOLOGIA E COMERCIO LTDA</t>
  </si>
  <si>
    <t>154503263522023NE000037</t>
  </si>
  <si>
    <t>SEMENTEK COMERCIO E REPRESENTACOES LTDA</t>
  </si>
  <si>
    <t>154503263522023NE000038</t>
  </si>
  <si>
    <t>KM JUNIOR LTDA</t>
  </si>
  <si>
    <t>23006.004338/2022-08</t>
  </si>
  <si>
    <t>154503263522023NE000051</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</si>
  <si>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</si>
  <si>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AIRTEMP CENTRAL DE SERVICOS E COMERCIO DE REFRIGERACAO</t>
  </si>
  <si>
    <t>23006.004799/2020-19</t>
  </si>
  <si>
    <t>154503263522023NE000053</t>
  </si>
  <si>
    <t>CONTRATACAO DE EMPRESA ESPECIALIZADA PARA PRESTACAO DE SERVICOS DE CONTROLE DE PRAGAS (DESINSETIZACAO, DESRATIZACAO E DESCUPINIZACAO) NOS CAMPI DA UFABC.</t>
  </si>
  <si>
    <t>COBRA SAUDE AMBIENTAL LTDA</t>
  </si>
  <si>
    <t>23006.007292/2020-17</t>
  </si>
  <si>
    <t>154503263522023NE000059</t>
  </si>
  <si>
    <t>CONTRATACAO DE EMPRESA ESPECIALIZADA NA PRESTACAO DE SERVICOS CONTINUADOS DE MANUTENCAO PREVENTIVA E CORRETIVA DE ELEVADORES, PLATAFORMA ELEVATORIA E MONTA-CARGA E ADEQUACAO DE ELEVADORES NOS CAMPI DE SANTO ANDRE E SAO BERNARDO DO CAMPO DA UFABC</t>
  </si>
  <si>
    <t>ELEVADORES VILLARTA LTDA</t>
  </si>
  <si>
    <t>154503263522023NE000100</t>
  </si>
  <si>
    <t>RCA PRODUTOS E SERVICOS LTDA.</t>
  </si>
  <si>
    <t>23006.010000/2022-87</t>
  </si>
  <si>
    <t>154503263522023NE000109</t>
  </si>
  <si>
    <t>AQUISICAO DE LUMINARIAS DE EMERGENCIA</t>
  </si>
  <si>
    <t>PARANAIBA REDE ELETRICA LTDA</t>
  </si>
  <si>
    <t>23006.016276/2022-79</t>
  </si>
  <si>
    <t>154503263522023NE000110</t>
  </si>
  <si>
    <t>AQUISICAO DE INSUMOS ELETRICOS.</t>
  </si>
  <si>
    <t>MULTI LITE COMERCIAL ELETRICA LTDA.</t>
  </si>
  <si>
    <t>154503263522023NE000111</t>
  </si>
  <si>
    <t>C.PEREIRA DIGIBYTE NEGOCIOS ELETRONICOS E DIGITAIS</t>
  </si>
  <si>
    <t>154503263522023NE000112</t>
  </si>
  <si>
    <t>AQUISICAO DE INSUMOS ELETRICOS</t>
  </si>
  <si>
    <t>RENOVA CONSTRUCOES COMERCIO E SERVICOS LTDA</t>
  </si>
  <si>
    <t>154503263522023NE000114</t>
  </si>
  <si>
    <t>AQUISICAO DE TINTAS E CORRELATOS.</t>
  </si>
  <si>
    <t>VALENTE TINTAS - EIRELI</t>
  </si>
  <si>
    <t>154503263522023NE000115</t>
  </si>
  <si>
    <t>DELTA COMERCIO DE TINTAS LTDA</t>
  </si>
  <si>
    <t>154503263522023NE000116</t>
  </si>
  <si>
    <t>23006.000040/2019-15</t>
  </si>
  <si>
    <t>154503263522023NE000121</t>
  </si>
  <si>
    <t>CONTRATACAO DE PESSOA JURIDICA PARA PRESTACAO DE SERVICOS DE GERENCIAMENTO DO ALMOXARIFADO</t>
  </si>
  <si>
    <t>PEDRO REGINALDO DE ALBERNAZ FARIA E FAGUNDES LTDA</t>
  </si>
  <si>
    <t>154503263522023NE000179</t>
  </si>
  <si>
    <t>154503263522023NE000189</t>
  </si>
  <si>
    <t>154503263522023NE000230</t>
  </si>
  <si>
    <t>154503263522023NE000231</t>
  </si>
  <si>
    <t>154503263522023NE000261</t>
  </si>
  <si>
    <t>154503263522023NE000262</t>
  </si>
  <si>
    <t>AQUISICAO DE INSUMOS DE JARDINAGEM.</t>
  </si>
  <si>
    <t>154503263522023NE000263</t>
  </si>
  <si>
    <t>154503263522023NE000265</t>
  </si>
  <si>
    <t>23006.014912/2023-17</t>
  </si>
  <si>
    <t>154503263522023NE000348</t>
  </si>
  <si>
    <t>CONTRATACAO DE PESSOA JURIDICA ESPECIALIZADA NA PRESTACAO DE SERVICO DE MANUTENCAO DE ELVADORES PARA O CAMPUS SBC</t>
  </si>
  <si>
    <t>SANTISTA CONSERVACAO DE ELEVADORES LTDA</t>
  </si>
  <si>
    <t>154503263522023NE000352</t>
  </si>
  <si>
    <t>154503263522023NE000387</t>
  </si>
  <si>
    <t>154503263522023NE000386</t>
  </si>
  <si>
    <t>23006.013560/2022-93</t>
  </si>
  <si>
    <t>154503263522023NE000505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</si>
  <si>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</si>
  <si>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ALPR - ELEVADORES LTDA</t>
  </si>
  <si>
    <t>13/11/2023</t>
  </si>
  <si>
    <t>154503263522023NE000508</t>
  </si>
  <si>
    <t>23006.012778/2023-10</t>
  </si>
  <si>
    <t>154503263522023NE000406</t>
  </si>
  <si>
    <t>REGISTRO DE PRECOS PARA A EVENTUAL CONTRATACAO DE EMPRESA(S) ESPECIALIZADA(S) PARA RECARGA DE EXTINTORES DE INCENDIO E MANUTENCAO EM MANGUEIRAS DE COMBATE A INCENDIO.</t>
  </si>
  <si>
    <t>UNIAO FORTE CONTRA INCENDIO LTDA</t>
  </si>
  <si>
    <t>09/08/2023</t>
  </si>
  <si>
    <t>23006.009317/2023-51</t>
  </si>
  <si>
    <t>154503263522023NE000315</t>
  </si>
  <si>
    <t>CONTRATACAO EMERGENCIAL DE EMPRESA ESPECIALIZADA PARA REPARACAO DO HANGAR DO CAMPUS SBC.</t>
  </si>
  <si>
    <t>RECON PROMOCOES E EVENTOS LTDA</t>
  </si>
  <si>
    <t>23006.001831/2014-58</t>
  </si>
  <si>
    <t>154503263522023NE000408</t>
  </si>
  <si>
    <t>CONTRATACAO DE EMPRESA ESPECIALIZADA PARA PRESTACAO DE SERVICOS TECNICOS EM ENGENHARIA CONSULTIVA DE PROJETOS E GERENCIAMENTO GERAL, APOIO TECNICO, ELABORACAO E FISCALIZACAO DE PROJETOS E OBRAS PARA A IMPLANTACAO E ADEQUACAO DO CAMPUS SANTO ANDRE DA UFABC</t>
  </si>
  <si>
    <t>TUV RHEINLAND SERVICOS INDUSTRIAIS LTDA</t>
  </si>
  <si>
    <t>23006.006097/2020-61</t>
  </si>
  <si>
    <t>154503263522023NE000323</t>
  </si>
  <si>
    <t>CONTRATACAO DA CONCESSIONARIA ENEL DISTRIBUICAO SAO PAULO PARA A PRESTACAO DE SERVICOS DE REBAIXAMENTO DE REDE ELETRICA NA AVENIDA DOS ESTADOS PARA FUTURA IMPLANTACAO DA PASSARELA INTERLIGANDO O CAMPUS SEDE E A UNIDADE TAMANDUATEHY DA UFABC.</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</si>
  <si>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</si>
  <si>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</si>
  <si>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</si>
  <si>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</si>
  <si>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44905192</t>
  </si>
  <si>
    <t>INSTALACOES</t>
  </si>
  <si>
    <t>23006.012894/2022-40</t>
  </si>
  <si>
    <t>154503263522023NE000017</t>
  </si>
  <si>
    <t>CONTRATACAO DE EMPRESA PARA PRESTACAO DE SERVICOS DE ZELADORIA E AJUDANTES GERAIS NA UFABC</t>
  </si>
  <si>
    <t>154503263522023NE000401</t>
  </si>
  <si>
    <t>23006.018111/2021-51</t>
  </si>
  <si>
    <t>154503263522023NE000162</t>
  </si>
  <si>
    <t>PRESTACAO DE SERVICOS CONTINUOS DE PORTARIA</t>
  </si>
  <si>
    <t>PROGRIDA - PRESTACAO DE SERVICOS LTDA</t>
  </si>
  <si>
    <t>154503263522023NE000295</t>
  </si>
  <si>
    <t>154503263522023NE000296</t>
  </si>
  <si>
    <t>154503263522023NE000350</t>
  </si>
  <si>
    <t>23006.018108/2021-37</t>
  </si>
  <si>
    <t>154503263522023NE000098</t>
  </si>
  <si>
    <t>PRESTACAO DE SERVICOS CONTINUOS DE VIGILANCIA PATRIMONIAL DESARMADA</t>
  </si>
  <si>
    <t>PHERTAS SEGURANCA LTDA</t>
  </si>
  <si>
    <t>33903703</t>
  </si>
  <si>
    <t>VIGILANCIA OSTENSIVA</t>
  </si>
  <si>
    <t>23006.007369/2023-93</t>
  </si>
  <si>
    <t>154503263522023NE000357</t>
  </si>
  <si>
    <t>CONTRATACAO DE EMPRESA DE VIGILANCIA PATRIMONIAL DESARMADA</t>
  </si>
  <si>
    <t>LOGICA SEGURANCA E VIGILANCIA LTDA</t>
  </si>
  <si>
    <t>154503263522023NE000381</t>
  </si>
  <si>
    <t>23077.074862/2023-85</t>
  </si>
  <si>
    <t>153103152342023NE001416</t>
  </si>
  <si>
    <t>89.96 - UFABC - TED Nº 01/2023 - STI</t>
  </si>
  <si>
    <t>FUNDACAO NORTE RIO GRANDENSE DE PESQUISA E CULTURA</t>
  </si>
  <si>
    <t>153103</t>
  </si>
  <si>
    <t>UNIVERSIDADE FEDERAL DO RIO GRANDE DO NORTE</t>
  </si>
  <si>
    <t>23006.009922/2023-22</t>
  </si>
  <si>
    <t>154503263522023NE000298</t>
  </si>
  <si>
    <t>UPGRADE/ATUALIZACAO DO SISTEMA GERENCIAL ONLINE (RESEARCH SCIENTIST DATA) UTILIZADO PELA COMISSAO DE ETICA EM USO DE ANIMAIS DA UFABC (CEUA)</t>
  </si>
  <si>
    <t>SRD - TECNOLOGIA EM INFORMACAO CIENTIFICA LTDA</t>
  </si>
  <si>
    <t>23006.004667/2023-21</t>
  </si>
  <si>
    <t>154503263522023NE000094</t>
  </si>
  <si>
    <t>CONTRATACAO DE 4 LICENCAS DE ACESSO A PLATAFORMA STREAMYARD.</t>
  </si>
  <si>
    <t>STREAMYARD, INC</t>
  </si>
  <si>
    <t>33904006</t>
  </si>
  <si>
    <t>LOCACAO DE SOFTWARES</t>
  </si>
  <si>
    <t>27/11/2023</t>
  </si>
  <si>
    <t>23006.015660/2023-35</t>
  </si>
  <si>
    <t>154503263522023NE000550</t>
  </si>
  <si>
    <t>AQUISICAO DE LICENCA DE SOFTWARE ADS PARA UTILIZACAO EM AULAS PRATICAS DOS CURSOS DE GRADUACAO DO CECS</t>
  </si>
  <si>
    <t>KEYSIGHT TECHNOLOGIES MEDICAO BRASIL LTDA</t>
  </si>
  <si>
    <t>23006.000299/2023-42</t>
  </si>
  <si>
    <t>154503263522023NE000124</t>
  </si>
  <si>
    <t>AQUISICAO DE CERTIFICADOS DIGITAIS E FORNECIMENTO DE TOKENS - 2023.</t>
  </si>
  <si>
    <t>AR RP CERTIFICACAO DIGITAL LTDA</t>
  </si>
  <si>
    <t>33904023</t>
  </si>
  <si>
    <t>EMISSAO DE CERTIFICADOS DIGITAIS</t>
  </si>
  <si>
    <t>154503263522023NE000313</t>
  </si>
  <si>
    <t>AQUISICAO DE CERTIFICADOS DIGITAIS E FORNECIMENTO DE TOKENS - 2023</t>
  </si>
  <si>
    <t>23006.024086/2022-25</t>
  </si>
  <si>
    <t>154503263522023NE000052</t>
  </si>
  <si>
    <t>RENOVACAO DO SERVICO DE SUPORTE TECNICO PARA OS EQUIPAMENTOS DA REDE SEM FIO POR UM PERIODO DE 3 (TRES) ANOS</t>
  </si>
  <si>
    <t>SEGER COMERCIAL IMPORTADORA E EXPORTADORA S.A.</t>
  </si>
  <si>
    <t>33904011</t>
  </si>
  <si>
    <t>SUPORTE DE INFRAESTRUTURA DE TIC</t>
  </si>
  <si>
    <t>23006.007205/2020-13</t>
  </si>
  <si>
    <t>154503263522023NE000060</t>
  </si>
  <si>
    <t>LINK DE DADOS REDUNDANTE ENTRE OS CAMPI SANTO ANDRE E SAO BERNARDO</t>
  </si>
  <si>
    <t>MENDEX NETWORKS TELECOMUNICACOES LTDA</t>
  </si>
  <si>
    <t>33904013</t>
  </si>
  <si>
    <t>COMUNICACAO DE DADOS E REDES EM GERAL</t>
  </si>
  <si>
    <t>23006.021463/2021-93</t>
  </si>
  <si>
    <t>154503263522023NE000076</t>
  </si>
  <si>
    <t>CONTRATACAO DE SERVICOS DE TELEFONIA MOVEL</t>
  </si>
  <si>
    <t>TIM S A</t>
  </si>
  <si>
    <t>33904014</t>
  </si>
  <si>
    <t>TELEFONIA FIXA E MOVEL - PACOTE DE COMUNICACAO DE DADOS</t>
  </si>
  <si>
    <t>154503263522023NE000077</t>
  </si>
  <si>
    <t>33903958</t>
  </si>
  <si>
    <t>SERVICOS DE TELECOMUNICACOES</t>
  </si>
  <si>
    <t>23006.007309/2020-28</t>
  </si>
  <si>
    <t>154503263522023NE000177</t>
  </si>
  <si>
    <t>CONTRATACAO DE EMPRESA ESPECIALIZADA PARA MANUTENCAO DO ICECUBE</t>
  </si>
  <si>
    <t>LCSTECH COMERCIAL LTDA</t>
  </si>
  <si>
    <t>15/06/2023</t>
  </si>
  <si>
    <t>23006.000070/2019-21</t>
  </si>
  <si>
    <t>154503263522023NE000204</t>
  </si>
  <si>
    <t>CONTRATACAO DE EMPRESA DE TELEFONIA FIXA</t>
  </si>
  <si>
    <t>WIRELESS COMM SERVICES LTDA</t>
  </si>
  <si>
    <t>23006.014816/2022-80</t>
  </si>
  <si>
    <t>154503263522023NE000214</t>
  </si>
  <si>
    <t>AQUISICAO DE APARELHOS TELEFONICOS</t>
  </si>
  <si>
    <t>STAR NETWORKS COMERCIO ELETRO ELETRONICOS EIRELI</t>
  </si>
  <si>
    <t>33903030</t>
  </si>
  <si>
    <t>MATERIAL PARA COMUNICACOES</t>
  </si>
  <si>
    <t>23006.013515/2022-39</t>
  </si>
  <si>
    <t>154503263522023NE000216</t>
  </si>
  <si>
    <t>AQUISICAO DE LICENCAS OFFICE.</t>
  </si>
  <si>
    <t>WELTSOLUTIONS SUPORTE EM TECNOLOGIA DA INFORMACAO EIREL</t>
  </si>
  <si>
    <t>44903646</t>
  </si>
  <si>
    <t>AQUISICAO DE SOFTWARES</t>
  </si>
  <si>
    <t>23006.016563/2022-89</t>
  </si>
  <si>
    <t>154503263522023NE000218</t>
  </si>
  <si>
    <t>AQUISICAO DE LAMPADAS DE PROJETORES</t>
  </si>
  <si>
    <t>HALLNET IMPORTACAO E COMERCIO EIRELI</t>
  </si>
  <si>
    <t>23006.000376/2019-88</t>
  </si>
  <si>
    <t>154503263522023NE000316</t>
  </si>
  <si>
    <t>CONTRATACAO DE SERVICO DE SUPORTE DA CENTRAL TELEFONICA PABX</t>
  </si>
  <si>
    <t>3CORP TECHNOLOGY INFRAESTRUTURA DE TELECOM LTDA.</t>
  </si>
  <si>
    <t>154503263522023NE000488</t>
  </si>
  <si>
    <t>23006.028127/2022-52</t>
  </si>
  <si>
    <t>154503263522023NE000212</t>
  </si>
  <si>
    <t>AQUISICAO DE COMPUTADORES E NOTEBOOKS - ADESAO ATA ME PE 08/2022.</t>
  </si>
  <si>
    <t>POSITIVO TECNOLOGIA S.A.</t>
  </si>
  <si>
    <t>44905241</t>
  </si>
  <si>
    <t>EQUIPAMENTOS DE TIC - COMPUTADORES</t>
  </si>
  <si>
    <t>23006.020852/2022-82</t>
  </si>
  <si>
    <t>154503263522023NE000332</t>
  </si>
  <si>
    <t>AQUISICAO DE COMPUTADORES</t>
  </si>
  <si>
    <t>LTA-RH INFORMATICA, COMERCIO, REPRESENTACOES LTDA</t>
  </si>
  <si>
    <t>154503263522023NE000333</t>
  </si>
  <si>
    <t>NYEDE MARIA DE LIMA MOTA 33989745204</t>
  </si>
  <si>
    <t>18/10/2023</t>
  </si>
  <si>
    <t>154503263522023NE000431</t>
  </si>
  <si>
    <t>154503263522023NE000432</t>
  </si>
  <si>
    <t>AQUISICAO DE COMPUTADORES E NOTEBOOKS - ADESAO ATA ME PE 08/2022</t>
  </si>
  <si>
    <t>06/07/2023</t>
  </si>
  <si>
    <t>23006.003408/2020-31</t>
  </si>
  <si>
    <t>154503263522023NE000245</t>
  </si>
  <si>
    <t>CONTRATACAO DE PESSOA JURIDICA ESPECIALIZADA PARA FORNECIMENTO DE APOLICE DE SEGURO TOTAL PARA OS VEICULOS PERTENCENTES A FROTA DA FUNDACAO UNIVERSIDADE FEDERAL DO ABC - UFABC.</t>
  </si>
  <si>
    <t>PORTO SEGURO COMPANHIA DE SEGUROS GERAIS</t>
  </si>
  <si>
    <t>21/08/2023</t>
  </si>
  <si>
    <t>154503263522023NE000322</t>
  </si>
  <si>
    <t>23006.011146/2023-21</t>
  </si>
  <si>
    <t>154503263522023NE000383</t>
  </si>
  <si>
    <t>CONTRATACAO DE SEGUROS PARA DISCENTES COM ESTAGIO NAS LICENCIATURAS</t>
  </si>
  <si>
    <t>154503263522023NE000058</t>
  </si>
  <si>
    <t>23006.001382/2014-48</t>
  </si>
  <si>
    <t>154503263522023NE000064</t>
  </si>
  <si>
    <t>CONTRATACAO DE EMPRESA ESPECIALIZADA DE CONSTRUCAO CIVIL PARA EXECUCAO DAS OBRAS DO BLOCO ANEXO DO CAMPUS SANTO ANDRE DA UNIVERSIDADE FEDERAL DO ABC- UFABC</t>
  </si>
  <si>
    <t>MUNICIPIO DE SANTO ANDRE</t>
  </si>
  <si>
    <t>33903937</t>
  </si>
  <si>
    <t>154503263522023NE000070</t>
  </si>
  <si>
    <t>JUROS E MULTA - CONTRATACAO DE EMPRESA ESPECIALIZADA DE CONSTRUCAO CIVIL PARA EXECUCAO DAS OBRAS DO BLOCO ANEXO DO CAMPUS SANTO ANDRE DA UNIVERSIDADE FEDERAL DO ABC- UFABC</t>
  </si>
  <si>
    <t>154503263522023NE000072</t>
  </si>
  <si>
    <t>PSS PATRONAL DE DANIEL MORGATO MARTIN - MULTA/JUROS NOVEMBRO 2022</t>
  </si>
  <si>
    <t>23006.013645/2022-71</t>
  </si>
  <si>
    <t>154503263522023NE000088</t>
  </si>
  <si>
    <t>JUROS E MULTA - OBRAS DE ADEQUACOES E COMPLEMENTACOES DOS SISTEMAS DE PROTECAO E COMBATE A INCENDIOS (SPCI) DO CAMPUS SANTO ANDRE</t>
  </si>
  <si>
    <t>23006.015705/2021-18</t>
  </si>
  <si>
    <t>154503263522023NE000092</t>
  </si>
  <si>
    <t>JUROS E MULTA - CONTRATACAO DE EMPRESAS ESPECIALIZADAS DE CONSTRUCAO CIVIL PARA EXECUCAO DE OBRAS DE INFRAESTRUTURA PARA COMPLEMENTACAO DO ENTORNO DO CAMPUS SANTO ANDRE DA UFABC.</t>
  </si>
  <si>
    <t>14/04/2023</t>
  </si>
  <si>
    <t>154503263522023NE000099</t>
  </si>
  <si>
    <t>JUROS E MULTA - 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</si>
  <si>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154503263522023NE000129</t>
  </si>
  <si>
    <t>MULTA E JUROS - CONTRATACAO DE EMPRESA ESPECIALIZADA PARA AS OBRAS DE ADEQUACOES E COMPLEMENTACOES DOS SISTEMAS DE PROTECAO E COMBATE A INCENDIOS (SPCI) DO CAMPUS SANTO ANDRE</t>
  </si>
  <si>
    <t>154503263522023NE000133</t>
  </si>
  <si>
    <t>154503263522023NE000134</t>
  </si>
  <si>
    <t>JUROS E MULTA - PRESTACAO DE SERVICOS CONTINUOS DE MANUTENCAO PREVENTIVA, CORRETIVA E PREDITIVA PREDIAL COM FORNECIMENTO DE MAO-DE-OBRA NOS CAMPUS DA FUNDACAO UNIVERSIDADE FEDERAL DO ABC</t>
  </si>
  <si>
    <t>154503263522023NE000135</t>
  </si>
  <si>
    <t>154503263522023NE000136</t>
  </si>
  <si>
    <t>154503263522023NE000130</t>
  </si>
  <si>
    <t>154503263522023NE000131</t>
  </si>
  <si>
    <t>JUROS E MULTA- CONTRATACAO DE EMPRESA ESPECIALIZADA PARA SERVICOS DE ADEQUACOES E COMPLEMENTACOES DO SISTEMA DE PROTECAO CONTRA DESCARGAS ATMOSFERICAS (SPDA) DO CAMPUS SAO BERNARDO DO CAMPO.</t>
  </si>
  <si>
    <t>154503263522023NE000198</t>
  </si>
  <si>
    <t>MULTA E JUROS - CONTRATACAO DE EMPRESA ESPECIALIZADA DE CONSTRUCAO CIVIL PARA EXECUCAO DAS OBRAS DO BLOCO ANEXO DO CAMPUS SANTO ANDRE DA UNIVERSIDADE FEDERAL DO ABC- UFABC</t>
  </si>
  <si>
    <t>154503263522023NE000197</t>
  </si>
  <si>
    <t>CORRECAO MONETARIA, MULTA E JUROS - CONTRATACAO DE EMPRESA ESPECIALIZADA PARA SERVICOS DE ADEQUACOES E COMPLEMENTACOES DO SISTEMA DE PROTECAO CONTRA DESCARGAS ATMOSFERICAS (SPDA) DO CAMPUS SAO BERNARDO DO CAMPO.</t>
  </si>
  <si>
    <t>154503263522023NE000236</t>
  </si>
  <si>
    <t>JUROS E MULTA ISSQN - CONTRATACAO DE EMPRESAS ESPECIALIZADAS DE CONSTRUCAO CIVIL PARA EXECUCAO DE OBRAS DE INFRAESTRUTURA PARA COMPLEMENTACAO DO ENTORNO DO CAMPUS SANTO ANDRE DA UFABC</t>
  </si>
  <si>
    <t>154503263522023NE000235</t>
  </si>
  <si>
    <t>JUROS E MULTA ISSQN - CONTRATACAO DE EMPRESA ESPECIALIZADA PARA SERVICOS DE ADEQUACOES E COMPLEMENTACOES DO SISTEMA DE PROTECAO CONTRA DESCARGAS ATMOSFERICAS (SPDA) DO CAMPUS SAO BERNARDO DO CAMPO.</t>
  </si>
  <si>
    <t>154503263522023NE000335</t>
  </si>
  <si>
    <t>CONTRATACAO DE EMPRESA ESPECIALIZADA PARA AS OBRAS DE ADEQUACOES E COMPLEMENTACOES DOS SISTEMAS DE PROTECAO E COMBATE A INCENDIOS (SPCI) DO CAMPUS SANTO ANDRE.</t>
  </si>
  <si>
    <t>154503263522023NE000336</t>
  </si>
  <si>
    <t>JUROS E MULTA - CONTRATACAO DE EMPRESA ESPECIALIZADA PARA SERVICOS DE ADEQUACOES E COMPLEMENTACOES DO SISTEMA DE PROTECAO CONTRA DESCARGAS ATMOSFERICAS (SPDA) DO CAMPUS SAO BERNARDO DO CAMPO.</t>
  </si>
  <si>
    <t>154503263522023NE000465</t>
  </si>
  <si>
    <t>PAGAMENTO DE MULTA E JUROS DE INSS</t>
  </si>
  <si>
    <t>154503263522023NE000073</t>
  </si>
  <si>
    <t>PSS PATRONAL DE FLAVIO EDUARDO AOKI HORITA - JUROS / MULTA</t>
  </si>
  <si>
    <t>24901</t>
  </si>
  <si>
    <t>FUNDO NACIONAL DE DESENV.CIENT.E TECNOLOGICO</t>
  </si>
  <si>
    <t>NAO SE APLICA</t>
  </si>
  <si>
    <t>'-9</t>
  </si>
  <si>
    <t>2095</t>
  </si>
  <si>
    <t>FOMENTO A PROJETOS DE IMPLANTACAO, RECUPERACAO E MODERNIZACAO DA INFRAESTRUTURA DE PESQUISA DAS INSTITUICOES PUBLICAS (CT-INFRA)</t>
  </si>
  <si>
    <t>339030-9</t>
  </si>
  <si>
    <t>339039-9</t>
  </si>
  <si>
    <t>23006.016826/2022-50</t>
  </si>
  <si>
    <t>154503263522023NE000225</t>
  </si>
  <si>
    <t>IMPORTACAO DE 02 NOS DE PROCESSAMENTO - VERSATUS HPC - PROJETO FINEP REF 0349/18 TC 04.19.0138.00 REFIPENE PROFESSOR PEDRO ALVES DA SILVA AUTRETO</t>
  </si>
  <si>
    <t>VERSATUS HPC INC.</t>
  </si>
  <si>
    <t>44905235</t>
  </si>
  <si>
    <t>MATERIAL DE TIC (PERMANENTE)</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</si>
  <si>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</si>
  <si>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</si>
  <si>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</si>
  <si>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</si>
  <si>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154503263522023NE000293</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</si>
  <si>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ACUÑANOTA DE CREDITO: 2023NC000002 Nº DE TRANSFERENCIA: 699853 TED: 04.18.0138.01</t>
  </si>
  <si>
    <t>23006.019463/2023-95</t>
  </si>
  <si>
    <t>154503263522023NE000515</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</si>
  <si>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</si>
  <si>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VERSATUS - SOLUCOES E SUPORTE EM REDES E COMPUTACAO DE</t>
  </si>
  <si>
    <t>23006.018961/2023-11</t>
  </si>
  <si>
    <t>154503263522023NE000522</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</si>
  <si>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JUNIORNOTA DE CREDITO 2023NC000037 - Nº DE TRANSFERENCIA 697180</t>
  </si>
  <si>
    <t>CRIOTECNICA SERVICOS E PECAS EM CRIOGENIA LTDA</t>
  </si>
  <si>
    <t>26101</t>
  </si>
  <si>
    <t>MINISTERIO DA EDUCACAO</t>
  </si>
  <si>
    <t>15R3</t>
  </si>
  <si>
    <t>APOIO A CONSOLIDACAO, REESTRUTURACAO E MODERNIZACAO DAS INSTITUICOES FEDERAIS DE ENSINO SUPERIOR - DESPESAS DIVERSAS</t>
  </si>
  <si>
    <t>MSS25G1560N</t>
  </si>
  <si>
    <t>217487</t>
  </si>
  <si>
    <t>449052-9</t>
  </si>
  <si>
    <t>154503263522023NE000434</t>
  </si>
  <si>
    <t>CONTRATACAO DE EMPRESA ESPECIALIZADA DE CONSTRUCAO CIVIL PARA EXECUCAO DAS OBRAS DO BLOCO ANEXO DO CAMPUS SANTO ANDRE DA UNIVERSIDADE FEDERAL DO ABC- UFABC NOTA DE CREDITO 2023NC002208</t>
  </si>
  <si>
    <t>MPD ENGENHARIA LTDA.</t>
  </si>
  <si>
    <t>1000A0008U</t>
  </si>
  <si>
    <t>MSS25G41BU7</t>
  </si>
  <si>
    <t>169146</t>
  </si>
  <si>
    <t>44905191</t>
  </si>
  <si>
    <t>OBRAS EM ANDAMENTO</t>
  </si>
  <si>
    <t>23006.009313/2023-73</t>
  </si>
  <si>
    <t>154503263522023NE000450</t>
  </si>
  <si>
    <t>AQUISICAO DE MATERIAL PERMANENTE PARA UTILIZACAO EM AULAS PRATICAS DOS CURSOS DE GRADUACAO DO CECS.</t>
  </si>
  <si>
    <t>44905206</t>
  </si>
  <si>
    <t>APARELHOS E EQUIPAMENTOS DE COMUNICACAO</t>
  </si>
  <si>
    <t>154503263522023NE000519</t>
  </si>
  <si>
    <t>154503263522023NE000520</t>
  </si>
  <si>
    <t>23006.022854/2021-25</t>
  </si>
  <si>
    <t>154503263522023NE000545</t>
  </si>
  <si>
    <t>ACORDO DE COLABORACAO ENTRE A UFABC, USP, UNISANTOS E FUNDEP. PROCESSO VINCULADO Nº 23006.018421/2021-75 - TED Nº 10.572 - SIMECNOTA DE CREDITO 2023NC002724 - Nº TRANSFERENCIA 1AAFYA</t>
  </si>
  <si>
    <t>FUNDACAO DE DESENVOLVIMENTO DA PESQUISA</t>
  </si>
  <si>
    <t>20RJ</t>
  </si>
  <si>
    <t>0004</t>
  </si>
  <si>
    <t>PLANO ESTRATEGICO DE FORMACAO INICIAL E CONTINUADA DE PROFISSIONAIS DO MAGISTERIO DA EDUCACAO BASICA</t>
  </si>
  <si>
    <t>GFB55B56MSN</t>
  </si>
  <si>
    <t>169159</t>
  </si>
  <si>
    <t>23006023618202126</t>
  </si>
  <si>
    <t>154503263522023NE000544</t>
  </si>
  <si>
    <t>TERMO DE COLABORACAO ENTRE A UFABC E A UNISANTOS. PROCESSOS VINCULADOS Nº 23006.018421/2021-75 - TED Nº 10.572 - SIMEC E Nº 23006.022854/2021-25 - ACORDO DE COLABORACAO. NOTA DE CREDITO 2023NC002724 - Nº TRANSFERENCIA 1AAFYA</t>
  </si>
  <si>
    <t>SOCIEDADE VISCONDE DE S LEOPOLDO</t>
  </si>
  <si>
    <t>26246</t>
  </si>
  <si>
    <t>UNIVERSIDADE FEDERAL DE SANTA CATARINA</t>
  </si>
  <si>
    <t>M20RKG0111N</t>
  </si>
  <si>
    <t>169856</t>
  </si>
  <si>
    <t>339036-9</t>
  </si>
  <si>
    <t>23006.004946/2023-95</t>
  </si>
  <si>
    <t>154503263522023NE000057</t>
  </si>
  <si>
    <t>PAGAMENTO DE GRATIFICACAO POR ENCARGO DE CURSO OU CONCURSO COM RECURSO DESCENTRALIZADO - UFSC (UNIVERSIDADE FEDERAL DE SANTA CATARINA) 2023</t>
  </si>
  <si>
    <t>26262</t>
  </si>
  <si>
    <t>UNIVERSIDADE FEDERAL DE SAO PAULO</t>
  </si>
  <si>
    <t>M20RKG41BPN</t>
  </si>
  <si>
    <t>449051-9</t>
  </si>
  <si>
    <t>1050000398</t>
  </si>
  <si>
    <t>M20RKN01UFN</t>
  </si>
  <si>
    <t>169435</t>
  </si>
  <si>
    <t>154503263522023NE000301</t>
  </si>
  <si>
    <t>23006.016411/2023-67</t>
  </si>
  <si>
    <t>154503263522023NE000310</t>
  </si>
  <si>
    <t>PAGAMENTO DE GRATIFICACAO POR ENCARGO DE CURSO OU CONCURSO COM RECURSO DESCENTRALIZADO DA UNIFESP 2023NC000031</t>
  </si>
  <si>
    <t>154503263522023NE000312</t>
  </si>
  <si>
    <t>154503263522023NE000331</t>
  </si>
  <si>
    <t>AQUISICAO DE COMPUTADORES NOTA DE CREDITO: 2022NC000038 TED 02/2023</t>
  </si>
  <si>
    <t>154503263522023NE000422</t>
  </si>
  <si>
    <t>CONTRATACAO DE EMPRESA ESPECIALIZADA PARA AS OBRAS DE ADEQUACOES E COMPLEMENTACOES DOS SISTEMAS DE PROTECAO E COMBATE A INCENDIOS (SPCI) DO CAMPUS SAO BERNARDO DO CAMPO. 2023NC000038</t>
  </si>
  <si>
    <t>154503263522023NE000429</t>
  </si>
  <si>
    <t>AQUISICAO DE COMPUTADORES.</t>
  </si>
  <si>
    <t>26267</t>
  </si>
  <si>
    <t>UNIVERS. FEDERAL DA INTEG. LATINO AMERICANA</t>
  </si>
  <si>
    <t>MC001G01ADN</t>
  </si>
  <si>
    <t>171318</t>
  </si>
  <si>
    <t>23006.001427/2023-75</t>
  </si>
  <si>
    <t>154503263522023NE000011</t>
  </si>
  <si>
    <t>PAGAMENTO DE GRATIFICACAO POR ENCARGO DE CURSO OU CONCURSO COM RECURSOS DESCENTRALIZADOS DA UNILA - 2023 2023NC000003</t>
  </si>
  <si>
    <t>26291</t>
  </si>
  <si>
    <t>FUND.COORD.DE APERF.DE PESSOAL NIVEL SUPERIOR</t>
  </si>
  <si>
    <t>0487</t>
  </si>
  <si>
    <t>CONCESSAO DE BOLSAS DE ESTUDO NO PAIS</t>
  </si>
  <si>
    <t>1000A00237</t>
  </si>
  <si>
    <t>OCCCUO9414N</t>
  </si>
  <si>
    <t>170062</t>
  </si>
  <si>
    <t>339018-9</t>
  </si>
  <si>
    <t>339020-9</t>
  </si>
  <si>
    <t>EDUCACAO BASICA A DISTANCIA - SISTEMA UNIVERSIDADE ABERTA DO BRASIL (UAB)</t>
  </si>
  <si>
    <t>449039-9</t>
  </si>
  <si>
    <t>154503263522023NE600044</t>
  </si>
  <si>
    <t>154503263522023NE600045</t>
  </si>
  <si>
    <t>DIARIAS INTERNACIONAIS PARA SERVIDORES - PROPG</t>
  </si>
  <si>
    <t>154503263522023NE600046</t>
  </si>
  <si>
    <t>DIARIAS NACIONAIS PARA COLABORADORES</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</si>
  <si>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</si>
  <si>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</si>
  <si>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154503263522023NE000203</t>
  </si>
  <si>
    <t>23006.012158/2023-72</t>
  </si>
  <si>
    <t>154503263522023NE500029</t>
  </si>
  <si>
    <t>SOLICITACAO DE AUXILIO-EVENTO. DISCENTE: BEATRIZ GOMES CORNACHIN - EPM - 9º ENCONTRO DA ASSOCIACAO BRASILEIRA DE R.I. NOTA DE CREDITO: 2022NC000082      Nº DE TRANSFERENCIA: 1AAMPE</t>
  </si>
  <si>
    <t>BEATRIZ GOMES CORNACHIN</t>
  </si>
  <si>
    <t>23006.012210/2023-91</t>
  </si>
  <si>
    <t>154503263522023NE500030</t>
  </si>
  <si>
    <t>SOLICITACAO DE AUXILIO-EVENTO. DISCENTE: PEDRO CAETANO SABINO SANTOS - FIS- EVENTO: 6ª ESCOLA RICARDO RODRIGUES DE LUZ SINCROTRON (ER2LS).NOTA DE CREDITO: 2022NC000082     Nº DE TRANSFERENCIA: 1AAMPE</t>
  </si>
  <si>
    <t>PEDRO CAETANO SABINO SANTOS</t>
  </si>
  <si>
    <t>23006.011999/2023-62</t>
  </si>
  <si>
    <t>154503263522023NE500031</t>
  </si>
  <si>
    <t>SOLICITACAO DE AUXILIO-EVENTO - DISCENTES DE - CTA -IV CONGRESO IBEROAMERICANO DE LIMNOLOGIA- X CONGRESO ARGENTINO DE LIMNOLOGIA. NOTA DE CREDITO: 2023NC000082       Nº DE TRANSFERENCIA: 1AAMPE  TED 12171</t>
  </si>
  <si>
    <t>23006.012006/2023-70</t>
  </si>
  <si>
    <t>154503263522023NE500037</t>
  </si>
  <si>
    <t>SOLICITACAO DE AUXILIO EVENTO - MATHEUS CAMPOS FERNANDES - CCM - GECCO 2023 - THE GENETIC AND EVOLUTIONARY COMPUTATION CONFERENCE. NOTA DE CREDITO: 2022NC000082 Nº DE TRANSFERENCIA: 1AAMPE TED: 12171</t>
  </si>
  <si>
    <t>MATHEUS CAMPOS FERNANDES</t>
  </si>
  <si>
    <t>23006.012079/2023-61</t>
  </si>
  <si>
    <t>154503263522023NE500039</t>
  </si>
  <si>
    <t>SOLICITACAO DE AUXILIO-EVENTO - DISCENTE KARLA KARINY FERREIRA BARBOSA - FIS - PARA PARTICIPACAO NO EVENTO 31ST INTERNATIONAL MATERIALS RESEARCH CONGRESS (IMRC2023). NOTA DE CREDITO - 2023NC000082 Nº DE TRANSFERENCIA 1AAMPE TED 12171</t>
  </si>
  <si>
    <t>KARLA KARINY FERREIRA BARBOSA</t>
  </si>
  <si>
    <t>23006.012099/2023-32</t>
  </si>
  <si>
    <t>154503263522023NE500032</t>
  </si>
  <si>
    <t>SOLICITACAO DE AUXILIO-EVENTO - DOCENTE FABRICIO OLIVETTI DE FRANCA - CCM - PARA PARTICIPACAO THE GENETIC AND EVOLUTIONARY COMPUTATION CONFERENCE. NOTA DE CREDITO: 2022NC000082 Nº DE TRANSFERENCIA: 1AAMPE TED: 12171</t>
  </si>
  <si>
    <t>FABRICIO OLIVETTI DE FRANCA</t>
  </si>
  <si>
    <t>23006.012100/2023-29</t>
  </si>
  <si>
    <t>154503263522023NE500033</t>
  </si>
  <si>
    <t>SOLICITACAO DE AUXILIO-EVENTO - DOCENTE ELIAS DAVID MORALES MARTINEZ - PRI - PARA PARTICIPACAO 27TH WORLD CONGRESS OF POLITICAL SCIENCE - IPSA   NOTA DE CREDITO: 2022NC000082         Nº DE TRANSFERENCIA: 1AAMPE TED: 12171</t>
  </si>
  <si>
    <t>ELIAS DAVID MORALES MARTINEZ</t>
  </si>
  <si>
    <t>23006.012160/2023-41</t>
  </si>
  <si>
    <t>154503263522023NE500036</t>
  </si>
  <si>
    <t>SOLICITACAO DE AUXILIO-EVENTO. DISCENTE: ALEXANDRE MITSURO DA SILVEIRA YASSU - PGT - EVENTO: 2O JORNADAS CEUR- ESPACIO, TECNOLOGIA Y ACUMULACION. NOTA DE CREDITO: 2022NC000082 Nº DE TRANSFERENCIA: 1AAMPE TED: 12171</t>
  </si>
  <si>
    <t>ALEXANDRE MITSURO DA SILVEIRA YASSU</t>
  </si>
  <si>
    <t>23006.012215/2023-13</t>
  </si>
  <si>
    <t>154503263522023NE500038</t>
  </si>
  <si>
    <t>SOLICITACAO DE AUXILIO EVENTO - VICTOR ALBUQUERQUE FELIX DA SILVA - 9° ENCONTRO DA ASSOCIACAO BRASILEIRA DE RELACOES INTERNACIONAIS. NOTA DE CREDITO: 2022NC000082 Nº DE TRANSFERENCIA: 1AAMPE TED: 12171</t>
  </si>
  <si>
    <t>VICTOR ALBUQUERQUE FELIX DA SILVA</t>
  </si>
  <si>
    <t>23006.012308/2023-48</t>
  </si>
  <si>
    <t>154503263522023NE500040</t>
  </si>
  <si>
    <t>SOLICITACAO DE AUXILIO-EVENTO - DOCENTE ADRIANA PUGLIESE NETTO LAMAS - ENS - PARA PARTICIPACAO XVIII CONGRESSO REDPOP 2023.  NOTA DE CREDITO - 2023NC000082 Nº DE TRANSFERENCIA 1AAMPE TED 12171</t>
  </si>
  <si>
    <t>ADRIANA PUGLIESE NETTO LAMAS</t>
  </si>
  <si>
    <t>23006.012329/2023-63</t>
  </si>
  <si>
    <t>154503263522023NE500041</t>
  </si>
  <si>
    <t>SOLICITACAO DE AUXILIO-EVENTO - DOCENTE GIORGIO ROMANO SCHUTTE - EPM - PARA PARTICIPACAO SASE 2023. NOTA DE CREDITO - 2023NC000082 Nº DE TRANSFERENCIA 1AAMPE TED 12171</t>
  </si>
  <si>
    <t>GIORGIO ROMANO SCHUTTE</t>
  </si>
  <si>
    <t>23006.012338/2023-54</t>
  </si>
  <si>
    <t>154503263522023NE500034</t>
  </si>
  <si>
    <t>SOLICITACAO DE AUXILIO EVENTO. DISCENTE: LUNA PAVANELLI - BIS - EVENTO: 6ª ED. DA ESCOLA RICARDO RODRIGUES DE LUZ SINCROTRON (ER2LS). NOTA DE CREDITO: 2022NC000082 Nº DE TRANSFERENCIA: 1AAMPE TED: 12171</t>
  </si>
  <si>
    <t>LUNA PAVANELLI DA SILVA</t>
  </si>
  <si>
    <t>23006.012342/2023-12</t>
  </si>
  <si>
    <t>154503263522023NE500035</t>
  </si>
  <si>
    <t>SOLICITACAO DE AUXILIO EVENTO. DISCENTE: LARISSA DE ARAUJO KAWABE -EVD- EVENTO: DESENVOLVIMENTO DE ESTUDOS - SANTOS-SP. NOTA DE CREDITO: 2022NC000082 Nº DE TRANSFERENCIA: 1AAMPE TED: 12171</t>
  </si>
  <si>
    <t>LARISSA DE ARAUJO KAWABE</t>
  </si>
  <si>
    <t>'-8</t>
  </si>
  <si>
    <t>154503263522023NE500057</t>
  </si>
  <si>
    <t>SOLICITACAO DE AUXILIO-EVENTO - DOCENTE VIVILI MARIA SILVA GOMES - ENS - PARA PARTICIPACAO XVI CONFERENCIA INTERAMERICANA DE EDUCACION MATEMATICA -NOTA DE CREDITO - 2023NC000082 - Nº DE TRANSFERENCIA 1AAMPE - TED 12171</t>
  </si>
  <si>
    <t>VIVILI MARIA SILVA GOMES</t>
  </si>
  <si>
    <t>23006.011982/2023-13</t>
  </si>
  <si>
    <t>154503263522023NE500050</t>
  </si>
  <si>
    <t>SOLICITACAO DE AUXILIO EVENTO PARA DISCENTES DE CHS - EVENTO - 27º CONGRESSO MUNDIAL DE CIENCIA POLITICA IPSA - NOTA DE CREDITO - 2023NC000082 Nº DE TRANSFERENCIA 1AAMPE TED 12171</t>
  </si>
  <si>
    <t>23006.012017/2023-50</t>
  </si>
  <si>
    <t>154503263522023NE500049</t>
  </si>
  <si>
    <t>SOLICITACAO DE AUXILIO EVENTO - KAREN RAMOS - ENS - XII CNMEM - NOTA DE CREDITO - 2023NC000082 Nº DE TRANSFERENCIA 1AAMPE TED 12171</t>
  </si>
  <si>
    <t>KAREN RAMOS</t>
  </si>
  <si>
    <t>23006.012073/2023-94</t>
  </si>
  <si>
    <t>154503263522023NE500059</t>
  </si>
  <si>
    <t>SOLICITACAO DE AUXILIO-EVENTO DISCENTES - - FIS - PARA PARTICIPACAO NO EVENTO VIII PARATY QUANTUM INFORMATION WORKSHO - NOTA DE CREDITO - 2023NC000082 Nº DE TRANSFERENCIA 1AAMPE TED 12171</t>
  </si>
  <si>
    <t>23006.012151/2023-51</t>
  </si>
  <si>
    <t>154503263522023NE500054</t>
  </si>
  <si>
    <t>SOLICITACAO DE AUXILIO EVENTO - DISCENTES DE ENS. EVENTO: XVIII CONGRESSO REDPOP 2023 - NOTA DE CREDITO - 2023NC000082 - Nº DE TRANSFERENCIA 1AAMPE - TED 12171</t>
  </si>
  <si>
    <t>23006.012224/2023-12</t>
  </si>
  <si>
    <t>154503263522023NE500046</t>
  </si>
  <si>
    <t>SOLICITACAO DE AUXILIO-EVENTO. DISCENTE: TIURI SLAVOV - FIL- EVENTO: XXIV SEMANA DOS ALUNOS DE POS-GRADUACAO EM FIL PUC-RIO - NOTA DE CREDITO - 2023NC000082 Nº DE TRANSFERENCIA 1AAMPE TED 12171</t>
  </si>
  <si>
    <t>IURI SLAVOV</t>
  </si>
  <si>
    <t>23006.012248/2023-63</t>
  </si>
  <si>
    <t>154503263522023NE500047</t>
  </si>
  <si>
    <t>SOLICITACAO DE AUXILIO-EVENTO. DISCENTE: EDER ALEIXO - FIL - EVENTO: 22ND INTERNATIONAL CONGRESS OF AESTHETICS (ICA22) - NOTA DE CREDITO - 2023NC000082 - Nº DE TRANSFERENCIA 1AAMPE - TED 12171</t>
  </si>
  <si>
    <t>EDER ALEIXO</t>
  </si>
  <si>
    <t>23006.012251/2023-87</t>
  </si>
  <si>
    <t>154503263522023NE500048</t>
  </si>
  <si>
    <t>SOLICITACAO DE AUXILIO-EVENTO. DISCENTE: WANESSA FERREIRA TAVARES- MAT EVENTO:34º COLOQUIO BRASILEIRO DE MATEMATICA - NOTA DE CREDITO - 2023NC000082 Nº DE TRANSFERENCIA 1AAMPE TED 12171</t>
  </si>
  <si>
    <t>WANESSA FERREIRA TAVARES</t>
  </si>
  <si>
    <t>23006.012268/2023-34</t>
  </si>
  <si>
    <t>154503263522023NE500053</t>
  </si>
  <si>
    <t>SOLICITACAO DE AUXILIO PARA TAXA DE INSCRICAO ¿ DAHISY VALADAO DE SOUZA LIMA ¿ BRAZIL-CHINA JOINT MATHEMATICAL MEETING. - NOTA DE CREDITO - 2023NC000082 Nº DE TRANSFERENCIA 1AAMPE TED 12171</t>
  </si>
  <si>
    <t>DAHISY VALADAO DE SOUZA LIMA</t>
  </si>
  <si>
    <t>23006.012334/2023-76</t>
  </si>
  <si>
    <t>154503263522023NE500052</t>
  </si>
  <si>
    <t>SOLICITACAO DE AUXILIO-EVENTO - DOCENTE AHDA PIONKOSKI GRILO PAVANI - ENE - PARA PARTICIPACAO 2023 PES GENERAL MEETING - NOTA DE CREDITO - 2023NC000082 - Nº DE TRANSFERENCIA 1AAMPE - TED 12171</t>
  </si>
  <si>
    <t>AHDA PIONKOSKI GRILO PAVANI</t>
  </si>
  <si>
    <t>23006.012374/2023-18</t>
  </si>
  <si>
    <t>154503263522023NE500051</t>
  </si>
  <si>
    <t>SOLICITACAO DE AUXILIO-EVENTO - DOCENTE ZHANNA GENNADYEVNA KUZNETSOVA - MAT - PARA PARTICIPACAO INTERNATIONAL SYMPOSIUM ON QUANTUM THEORY AND SYMMETRIES (QTS12)</t>
  </si>
  <si>
    <t>ZHANNA GENNADYEVNA KUZNETSOVA</t>
  </si>
  <si>
    <t>23006.012434/2023-01</t>
  </si>
  <si>
    <t>154503263522023NE500044</t>
  </si>
  <si>
    <t>SOLICITACAO DE AUXILIO-EVENTO - DISCENTE TIAGO RODRIGO PERDIGAO ¿ MAT - PARA PARTICIPACAO ENCONTRO CONJUNTO BRASIL ¿ CHINA EM MATEMATICA - NOTA DE CREDITO - 2023NC000082 Nº DE TRANSFERENCIA 1AAMPE TED 12171</t>
  </si>
  <si>
    <t>TIAGO RODRIGO PERDIGAO</t>
  </si>
  <si>
    <t>23006.012486/2023-79</t>
  </si>
  <si>
    <t>154503263522023NE500045</t>
  </si>
  <si>
    <t>SOLICITACAO DE AUXILIO-EVENTO - DISCENTES - PPU - PARA PARTICIPACAO 9° ENCONTRO NACIONAL DA ABRI - NOTA DE CREDITO - 2023NC000082 - Nº DE TRANSFERENCIA 1AAMPE - TED 12171</t>
  </si>
  <si>
    <t>ALANNA LIMA DOS SANTOS</t>
  </si>
  <si>
    <t>23006.012860/2023-36</t>
  </si>
  <si>
    <t>154503263522023NE500060</t>
  </si>
  <si>
    <t>SOLICITACAO DE AUXILIO-EVENTO - DISCENTE DIOGO FORNAZIERO SEGURA RAMOS - CCM - PARA PARTICIPACAO BRASNAM - XII BRAZILIAN WORKSHOP ON SOCIAL NETWORK ANALYSIS AND MINING - NOTA DE CREDITO - 2023NC000082 - Nº DE TRANSFERENCIA 1AAMPE - TED 12171</t>
  </si>
  <si>
    <t>DIOGO FORNAZIERO SEGURA RAMOS</t>
  </si>
  <si>
    <t>23006.012862/2023-25</t>
  </si>
  <si>
    <t>154503263522023NE500061</t>
  </si>
  <si>
    <t>SOLICITACAO DE AUXILIO-EVENTO - DISCENTE MARCOS CORDEIRO DA SILVA - FIS - PARA PARTICIPACAO VIII PARATY QUANTUM INFORMATION SCHOOL AND WORKSHOP -  NOTA DE CREDITO - 2023NC000082 Nº DE TRANSFERENCIA 1AAMPE TED 12171</t>
  </si>
  <si>
    <t>MARCOS CORDEIRO DA SILVA</t>
  </si>
  <si>
    <t>23006.012881/2023-51</t>
  </si>
  <si>
    <t>154503263522023NE500058</t>
  </si>
  <si>
    <t>SOLICITACAO DE AUXILIO-EVENTO - DOCENTE ANDRE MARTIN TIMPANARO - MAT - PARA PARTICIPACAO VIII PARATY QUANTUM INFORMATION SCHOOL AND WORKSHOP</t>
  </si>
  <si>
    <t>ANDRE MARTIN TIMPANARO</t>
  </si>
  <si>
    <t>23006.012096/2023-07</t>
  </si>
  <si>
    <t>154503263522023NE500066</t>
  </si>
  <si>
    <t>SOLICITACAO DE AUXILIO-EVENTO - DOCENTES DO PPG EM PRI PARA PARTICIPACAO 9º ENCONTRO NACIONAL DA ASSOCIACAO BRASILEIRA DE RELACOES INTERNACIONAIS - ABRI - NOTA DE CREDITO - 2023NC000082 Nº DE TRANSFERENCIA 1AAMPE TED 12171</t>
  </si>
  <si>
    <t>23006.012142/2023-60</t>
  </si>
  <si>
    <t>154503263522023NE500067</t>
  </si>
  <si>
    <t>SOLICITACAO DE AUXILIO EVENTO - DISCENTES DE ENS - 15TH CONFERENCE OF THE EUROPEAN SCIENCE EDUCATION RESEARCH ASSOCIATION NOTA DE CREDITO - 2023NC000082 Nº DE TRANSFERENCIA 1AAMPE TED 12171</t>
  </si>
  <si>
    <t>JOAO PAULO REIS SOARES</t>
  </si>
  <si>
    <t>23006.012168/2023-16</t>
  </si>
  <si>
    <t>154503263522023NE500068</t>
  </si>
  <si>
    <t>SOLICITACAO DE AUXILIO EVENTO - PROFESSORA MARCIA HELENA ALVIM - ENS - 5° CONFERENCIA LATINOAMERICANA DO IHPST</t>
  </si>
  <si>
    <t>MARCIA HELENA ALVIM</t>
  </si>
  <si>
    <t>23006.012256/2023-18</t>
  </si>
  <si>
    <t>154503263522023NE500064</t>
  </si>
  <si>
    <t>SOLICITACAO DE AUXILIO EVENTO - DISCENTES - BTC - XXXVI REUNIAO ANUAL DA SOCIEDADE BRASILEIRA DE TECNOLOGIA DE EMBRIOES - XXXVI REUNIAO ANUAL DA SOCIEDADE BRASILEIRA DE TECNOLOGIA DE EMBRIOES.</t>
  </si>
  <si>
    <t>23006.012479/2023-77</t>
  </si>
  <si>
    <t>154503263522023NE500065</t>
  </si>
  <si>
    <t>SOLICITACAO DE AUXILIO-EVENTO. DISCENTES DE CHS - EVENTO- 32º SIMPOSIO NACIONAL DE HISTORIA</t>
  </si>
  <si>
    <t>23006.012009/2023-11</t>
  </si>
  <si>
    <t>154503263522023NE500072</t>
  </si>
  <si>
    <t>SOLICITACAO DE AUXILIO EVENTO - NATALIA DA SILVA GALVAO - ENS - 5° CONFERENCIA LATINOAMERICANA DO IHPST - NOTA DE CREDITO - 2023NC000082 Nº DE TRANSFERENCIA 1AAMPE TED 12171</t>
  </si>
  <si>
    <t>NATALIA DA SILVA GALVAO</t>
  </si>
  <si>
    <t>23006.012147/2023-92</t>
  </si>
  <si>
    <t>154503263522023NE500074</t>
  </si>
  <si>
    <t>SOLICITACAO DE AUXILIO EVENTO - DISCENTES DE ENS - EVENTO: XVI CONFERENCIA INTERAMERICANA DE EDUCACAO MATEMATICA (XVI CIAEM) - NOTA DE CREDITO - 2023NC000082 Nº DE TRANSFERENCIA 1AAMPE TED 12171</t>
  </si>
  <si>
    <t>23006.012259/2023-43</t>
  </si>
  <si>
    <t>154503263522023NE500073</t>
  </si>
  <si>
    <t>SOLICITACAO DE AUXILIO EVENTO - DENIS ARAUJO LUIZ -MAT - 14TH ISAAC CONGRESS - 2023 - NOTA DE CREDITO - 2023NC000082 Nº DE TRANSFERENCIA 1AAMPE TED 12171</t>
  </si>
  <si>
    <t>DENIS ARAUJO LUIZ</t>
  </si>
  <si>
    <t>23006.012507/2023-56</t>
  </si>
  <si>
    <t>154503263522023NE500071</t>
  </si>
  <si>
    <t>SOLICITACAO DE AUXILIO EVENTO - DENIS ARAUJO LUIZ - MAT - 34° COLOQUIO BRASILEIRO DE MATEMATICANOTA DE CREDITO - 2023NC000082 Nº DE TRANSFERENCIA 1AAMPE TED 12171</t>
  </si>
  <si>
    <t>23006.012527/2023-27</t>
  </si>
  <si>
    <t>154503263522023NE500069</t>
  </si>
  <si>
    <t>SOLICITACAO DE AUXILIO EVENTO - FABRICIO RIBEIRO LUSTOSA DE SOUSA - FIS - VIII PARATY QUANTUM INFORMATION SCHOOL AND WORKSHOP - NOTA DE CREDITO - 2023NC000082 - Nº DE TRANSFERENCIA 1AAMPE TED 12171</t>
  </si>
  <si>
    <t>FABRICIO RIBEIRO LUSTOSA DE SOUSA</t>
  </si>
  <si>
    <t>23006.013075/2023-09</t>
  </si>
  <si>
    <t>154503263522023NE500070</t>
  </si>
  <si>
    <t>SOLICITACAO DE AUXILIO EVENTO - RODOLFO VAZ OLIVEIRA AGUIAR - EPM - 2023 SOCIETY FOR THE ADVANCEMENT OF SOCIO-ECONOMICS CONFERENCE - NOTA DE CREDITO - 2023NC000082 - Nº DE TRANSFERENCIA 1AAMPE - TED 12171</t>
  </si>
  <si>
    <t>RODOLFO VAZ OLIVEIRA AGUIAR</t>
  </si>
  <si>
    <t>23006.012882/2023-04</t>
  </si>
  <si>
    <t>154503263522023NE500076</t>
  </si>
  <si>
    <t>SOLICITACAO DE AUXILIO-EVENTO - DOCENTE ROBERTO MENEZES SERRA - FIS - PARA PARTICIPACAO VIII PARATY QUANTUM INFORMATION WORKSHOP.NOTA DE CREDITO: 22022NC000082        Nº DE TRANSFERENCIA: 1AAMPE</t>
  </si>
  <si>
    <t>ROBERTO MENEZES SERRA</t>
  </si>
  <si>
    <t>23006.011992/2023-4</t>
  </si>
  <si>
    <t>154503263522023NE500077</t>
  </si>
  <si>
    <t>SOLICITACAO DE AUXILIO EVENTO - DISCENTES DE PRI - 9° ENCONTRO DA ASSOCIACAO BRASILEIRA DE RELACOES INTERNACIONAIS - NOTA DE CREDITO - 2023NC000082 Nº DE TRANSFERENCIA 1AAMPE TED 12171</t>
  </si>
  <si>
    <t>23006.012745/2023-61</t>
  </si>
  <si>
    <t>154503263522023NE500079</t>
  </si>
  <si>
    <t>SOLICITACAO DE AUXILIO EVENTO - GUSTAVO REBECHI BRUNASSI - EVD - PESQUISA DE CAMPO - NOTA DE CREDITO - 2023NC000082 Nº DE TRANSFERENCIA 1AAMPE TED 12171</t>
  </si>
  <si>
    <t>GUSTAVO REBECHI BRUNASSI</t>
  </si>
  <si>
    <t>23006.012755/2023-05</t>
  </si>
  <si>
    <t>154503263522023NE500080</t>
  </si>
  <si>
    <t>SOLICITACAO DE AUXILIO EVENTO - ANDRE VITOR SUZUKI - EVD - PESQUISA DE CAMPO - NOTA DE CREDITO - 2023NC000082 Nº DE TRANSFERENCIA 1AAMPE TED 12171</t>
  </si>
  <si>
    <t>ANDRE VITOR SUZUKI</t>
  </si>
  <si>
    <t>23006.012982/2023-22</t>
  </si>
  <si>
    <t>154503263522023NE500078</t>
  </si>
  <si>
    <t>SOLICITACAO DE AUXILIO EVENTO - ANDREA MARIA LEITE ALBUQUERQUE - CHS - 10° ENCONTRO DE REDE DE ESTUDOS RURAIS - NOTA DE CREDITO - 2023NC000082 Nº DE TRANSFERENCIA 1AAMPE TED 12171</t>
  </si>
  <si>
    <t>ANDREA MARIA LEITE ALBUQUERQUE</t>
  </si>
  <si>
    <t>23006.013599/2023-91</t>
  </si>
  <si>
    <t>154503263522023NE500082</t>
  </si>
  <si>
    <t>SOLICITACAO DE AUXILIO-EVENTO - DOCENTE GISELLE CERCHIARO - BIS - PARA PARTICIPACAO XXXVII REUNIAO ANUAL DA FESBE.NOTA DE CREDITO - 2023NC000082 Nº DE TRANSFERENCIA 1AAMPE TED 12171</t>
  </si>
  <si>
    <t>GISELLE CERCHIARO</t>
  </si>
  <si>
    <t>23006.013952/2023-33</t>
  </si>
  <si>
    <t>154503263522023NE500083</t>
  </si>
  <si>
    <t>SOLICITACAO DE AUXILIO-EVENTO - DISCENTE FELIPE AUGUSTO DOS SANTOS TAVARES - INF - PARA PARTICIPACAO 2023 INTERNATIONAL CONFERENCE ON OPTICAL MEMS AND NANOPHOTONICS (OMN) AND SBFOTON INTERNATIONAL OPTICS AND PHOTONICS CONFERENCE (SBFOTON IOPC). - NOTA DE CREDITO - 2023NC000082 Nº DE TRANSFERENCIA 1AAMPE TED 12171</t>
  </si>
  <si>
    <t>FELIPE AUGUSTO DOS SANTOS TAVARES</t>
  </si>
  <si>
    <t>23006.012091/2023-76</t>
  </si>
  <si>
    <t>154503263522023NE500084</t>
  </si>
  <si>
    <t>SOLICITACAO DE AUXILIO-EVENTO - DISCENTES DO PPG EM BIOSSISTEMAS - XXXVII REUNIAO ANUAL DA FESBE. - NOTA DE CREDITO - 2023NC000082 Nº DE TRANSFERENCIA 1AAMPE TED 12171</t>
  </si>
  <si>
    <t>23006.012163/2023-85</t>
  </si>
  <si>
    <t>154503263522023NE500086</t>
  </si>
  <si>
    <t>SOLICITACAO DE AUXILIO-EVENTO. DISCENTE: GABRIELE BLEY - CHS - EVENTO: IV ENCONTRO REGIONAL SUDESTE DA ASSOCIACAO BRASILEIRA DE ESTUDOS DE DEFESA. - NOTA DE CREDITO - 2023NC000082 Nº DE TRANSFERENCIA 1AAMPE TED 12171</t>
  </si>
  <si>
    <t>GABRIELE BLEY</t>
  </si>
  <si>
    <t>23006.013564/2023-52</t>
  </si>
  <si>
    <t>154503263522023NE500085</t>
  </si>
  <si>
    <t>SOLICITACAO DE AUXILIO-EVENTO - DISCENTE JULIO HENRIQUE GARCIA DA SILVA - EVD - PARA PESQUISA DE CAMPO. - NOTA DE CREDITO - 2023NC000082 Nº DE TRANSFERENCIA 1AAMPE TED 12171</t>
  </si>
  <si>
    <t>JULIO HENRIQUE GARCIA DA SILVA</t>
  </si>
  <si>
    <t>23006.013639/2023-03</t>
  </si>
  <si>
    <t>154503263522023NE500087</t>
  </si>
  <si>
    <t>SOLICITACAO DE AUXILIO-EVENTO - DOCENTE ANDRE LUIZ BRANDAO - CCM - PARA PARTICIPACAO INTERNATIONAL CONFERENCE ON SERIOUS GAMES AND APPLICATIONS FOR HEALTH. - NOTA DE CREDITO - 2023NC000082 Nº DE TRANSFERENCIA 1AAMPE TED 12171</t>
  </si>
  <si>
    <t>ANDRE LUIZ BRANDAO</t>
  </si>
  <si>
    <t>23006.013906/2023-34</t>
  </si>
  <si>
    <t>154503263522023NE500088</t>
  </si>
  <si>
    <t>SOLICITACAO DE AUXILIO-PUBLICACAO. DOCENTE FERNANDO LUIZ CASSIO SILVA. ARTIGO - PERIODICO EDUCACAO E SOCIEDADENOTA DE CREDITO - 2023NC000082 Nº DE TRANSFERENCIA 1AAMPE TED 12171</t>
  </si>
  <si>
    <t>FERNANDO LUIZ CASSIO SILVA</t>
  </si>
  <si>
    <t>23006.014119/2023-18</t>
  </si>
  <si>
    <t>154503263522023NE500089</t>
  </si>
  <si>
    <t>SOLICITACAO DE AUXILIO-EVENTO. DISCENTE: CAROLINE PIRES ALAVEZ MORAES - EVENTO: 31ST EUROPEAN SIGNAL PROCESSING CONFERENCE(EUSIPCO 2023)NOTA DE CREDITO - 2023NC000082 Nº DE TRANSFERENCIA 1AAMPE TED 12171</t>
  </si>
  <si>
    <t>CAROLINE PIRES ALAVEZ MORAES</t>
  </si>
  <si>
    <t>23006.012504/2023-12</t>
  </si>
  <si>
    <t>154503263522023NE500090</t>
  </si>
  <si>
    <t>SOLICITACAO DE AUXILIO EVENTO - KIGEW PURI (ANDRE DA SILVA MUNIZ) - CHS - VIII CONGRESSO LATINO-AMERICANO DE GENERO E RELIGIAO. - NOTA DE CREDITO - 2023NC000082 Nº DE TRANSFERENCIA 1AAMPE TED 12171</t>
  </si>
  <si>
    <t>ANDRE DA SILVA MUNIZ</t>
  </si>
  <si>
    <t>23006.012227/2023-48</t>
  </si>
  <si>
    <t>154503263522023NE500093</t>
  </si>
  <si>
    <t>SOLICITACAO DE AUXILIO EVENTO - DISCENTES DE PRI - EVENTO: IV ERABED SUDESTE - NOTA DE CREDITO - 2023NC000082 Nº DE TRANSFERENCIA 1AAMPE TED 12171</t>
  </si>
  <si>
    <t>23006.014139/2023-81</t>
  </si>
  <si>
    <t>154503263522023NE500095</t>
  </si>
  <si>
    <t>SOLICITACAO DE AUXILIO-EVENTO. DISCENTES DE FIS - EVENTO: XXI B-MRS MEETING NOTA DE CREDITO - 2023NC000082 Nº DE TRANSFERENCIA 1AAMPE TED 12171</t>
  </si>
  <si>
    <t>23006.015032/2023-50</t>
  </si>
  <si>
    <t>154503263522023NE500094</t>
  </si>
  <si>
    <t>SOLICITACAO DE AUXILIO EVENTO - JULIANA GONCALVES DIAS - FIS - PESQUISA DE CAMPONOTA DE CREDITO - 2023NC000082 Nº DE TRANSFERENCIA 1AAMPE TED 12171</t>
  </si>
  <si>
    <t>JULIANA GONCALVES DIAS</t>
  </si>
  <si>
    <t>23006.014052/2023-11</t>
  </si>
  <si>
    <t>154503263522023NE500107</t>
  </si>
  <si>
    <t>SOLICITACAO DE AUXILIO-EVENTO - DOCENTE ANGELICA ALEBRANT MENDES - EPR - PARA PARTICIPACAO 23 INFORMS ANNUAL MEETING NOTA DE CREDITO - 2023NC000082 Nº DE TRANSFERENCIA 1AAMPE TED 12171</t>
  </si>
  <si>
    <t>ANGELICA ALEBRANT MENDES</t>
  </si>
  <si>
    <t>23006.014126/2023-10</t>
  </si>
  <si>
    <t>154503263522023NE500110</t>
  </si>
  <si>
    <t>SOLICITACAO DE AUXILIO-EVENTO. DISCENTE: VICTOR ALBUQUERQUE FELIX DA SILVA - EVENTO: XI JORNADA INTERNACIONAL DE POLITICAS PUBLICAS (XI JOINPP)NOTA DE CREDITO - 2023NC000082 Nº DE TRANSFERENCIA 1AAMPE TED 12171</t>
  </si>
  <si>
    <t>23006.014248/2023-06</t>
  </si>
  <si>
    <t>154503263522023NE500108</t>
  </si>
  <si>
    <t>SOLICITACAO DE AUXILIO-EVENTO - DISCENTE YUBIRY SINAMAICA GONZALEZ - CCM - PARA PARTICIPACAO FORUM ACUSTICUM 2023.NOTA DE CREDITO - 2023NC000082 Nº DE TRANSFERENCIA 1AAMPE TED 12171</t>
  </si>
  <si>
    <t>YUBIRY SINAMAICA GONZALEZ</t>
  </si>
  <si>
    <t>23006.014640/2023-47</t>
  </si>
  <si>
    <t>154503263522023NE500109</t>
  </si>
  <si>
    <t>SOLICITACAO DE AUXILIO-EVENTO - DISCENTE JULIO CESAR MACEDA SANTIVAÑEZ - BTC - EVENTO: 9TH BRAZILIAN CONFERENCE ON NATURAL PRODUCT/XXXV RESEM NOTA DE CREDITO - 2023NC000082 Nº DE TRANSFERENCIA 1AAMPE TED 12171</t>
  </si>
  <si>
    <t>JULIO CESAR MACEDA SANTIVANEZ</t>
  </si>
  <si>
    <t>23006.014748/2023-30</t>
  </si>
  <si>
    <t>154503263522023NE500106</t>
  </si>
  <si>
    <t>SOLICITACAO DE AUXILIO-EVENTO - DISCENTE DIEGO SILVA VIEIRA GONCALVES - FIS - PARA PARTICIPACAO III ENCONTRO DE PRIMAVERA DA SOCIEDADE BRASILEIRA DE FISICA (III EPSBF) NOTA DE CREDITO - 2023NC000082 Nº DE TRANSFERENCIA 1AAMPE TED 12171</t>
  </si>
  <si>
    <t>DIEGO SILVA VIEIRA GONCALVES</t>
  </si>
  <si>
    <t>23006.014830/2023-64</t>
  </si>
  <si>
    <t>154503263522023NE500105</t>
  </si>
  <si>
    <t>SOLICITACAO DE AUXILIO-EVENTO - DISCENTE ADRIANA CAMPANARI SILVA- EPR - PARA PARTICIPACAO XLIII ENCONTRO NACIONAL DE ENGENHARIA DE PRODUCAO (ENEGEP 2023). NOTA DE CREDITO - 2023NC000082 Nº DE TRANSFERENCIA 1AAMPE TED 12171</t>
  </si>
  <si>
    <t>ADRIANA CAMPANARI SILVA</t>
  </si>
  <si>
    <t>23006.015035/2023-93</t>
  </si>
  <si>
    <t>154503263522023NE500112</t>
  </si>
  <si>
    <t>SOLICITACAO DE AUXILIO EVENTO - PEDRO CAETANO SABINO SANTOS - FIS - DESENVOLVIMENTO DE ESTUDOS.NOTA DE CREDITO - 2023NC000082 Nº DE TRANSFERENCIA 1AAMPE TED 12171</t>
  </si>
  <si>
    <t>23006.015041/2023-41</t>
  </si>
  <si>
    <t>154503263522023NE500111</t>
  </si>
  <si>
    <t>SOLICITACAO DE AUXILIO EVENTO - REINALDO VIEIRA DANTAS FILHO - FIS - XXI BRAZILIAN-MATERIALS RESEARCH SOCIETY MEETING (XXI B-MRS MEETING).NOTA DE CREDITO - 2023NC000082 Nº DE TRANSFERENCIA 1AAMPE TED 12171</t>
  </si>
  <si>
    <t>REINALDO VIEIRA DANTAS FILHO</t>
  </si>
  <si>
    <t>23006.013419/2023-71</t>
  </si>
  <si>
    <t>154503263522023NE500116</t>
  </si>
  <si>
    <t>SOLICITACAO DE AUXILIO-EVENTO - DOCENTE MARIA INES RIBAS RODRIGUES - ENS - PARA PARTICIPACAO ESERA 2023 CONFERENCE NOTA DE CREDITO - 2023NC000082 Nº DE TRANSFERENCIA 1AAMPE TED 12171</t>
  </si>
  <si>
    <t>MARIA INES RIBAS RODRIGUES</t>
  </si>
  <si>
    <t>23006.014132/2023-69</t>
  </si>
  <si>
    <t>154503263522023NE500117</t>
  </si>
  <si>
    <t>SOLICITACAO DE AUXILIO-EVENTO - DOCENTE MONICA YUKIE KUWAHARA - ECO - PARA PARTICIPACAO 2023 - HDCA CONFERENCENOTA DE CREDITO - 2023NC000082 Nº DE TRANSFERENCIA 1AAMPE TED 12171</t>
  </si>
  <si>
    <t>MONICA YUKIE KUWAHARA</t>
  </si>
  <si>
    <t>23006.014203/2023-23</t>
  </si>
  <si>
    <t>154503263522023NE500114</t>
  </si>
  <si>
    <t>SOLICITACAO DE AUXILIO EVENTO. DISCENTE: LETICIA PEREIRA DO NASCIMENTO - EVENTO: III ENEMI NOTA DE CREDITO - 2023NC000082 Nº DE TRANSFERENCIA 1AAMPE TED 12171</t>
  </si>
  <si>
    <t>LETICIA PEREIRA DO NASCIMENTO</t>
  </si>
  <si>
    <t>23006.014660/2023-18</t>
  </si>
  <si>
    <t>154503263522023NE500113</t>
  </si>
  <si>
    <t>SOLICITACAO DE AUXILIO-EVENTO. DISCENTES DE NCG - EVENTO: III CONGRESSO LATINO-AMERICANO DE TOXICOLOGIA... (TOXILATIN 2023)NOTA DE CREDITO - 2023NC000082 Nº DE TRANSFERENCIA 1AAMPE TED 12171</t>
  </si>
  <si>
    <t>23006.014709/2023-32</t>
  </si>
  <si>
    <t>154503263522023NE500115</t>
  </si>
  <si>
    <t>SOLICITACAO DE AUXILIO EVENTO - DISCENTE: LETICIA COSTA DE OLIVEIRA SANTOS EVENTO:ENCONTRO NACIONAL DA ANPPASNOTA DE CREDITO - 2023NC000082 Nº DE TRANSFERENCIA 1AAMPE TED 12171</t>
  </si>
  <si>
    <t>LETICIA COSTA DE OLIVEIRA SANTOS</t>
  </si>
  <si>
    <t>23006.014041/2023-23</t>
  </si>
  <si>
    <t>154503263522023NE500123</t>
  </si>
  <si>
    <t>SOLICITACAO DE AUXILIO EVENTO - MURILO SERI FAGUNDES - PRI - 21 CONGRESSO BRASILEIRO DE DIREITO INTERNACIONALNOTA DE CREDITO - 2023NC000082 Nº DE TRANSFERENCIA 1AAMPE TED 12171</t>
  </si>
  <si>
    <t>MURILO SERI FAGUNDES</t>
  </si>
  <si>
    <t>23006.014662/2023-15</t>
  </si>
  <si>
    <t>154503263522023NE500125</t>
  </si>
  <si>
    <t>SOLICITACAO DE AUXILIO-EVENTO. DISCENTES DE BTC - EVENTO:XXI B-MRS MEETINGNOTA DE CREDITO - 2023NC000082 Nº DE TRANSFERENCIA 1AAMPE TED 12171</t>
  </si>
  <si>
    <t>23006.014711/2023-10</t>
  </si>
  <si>
    <t>154503263522023NE500121</t>
  </si>
  <si>
    <t>SOLICITACAO DE AUXILIO EVENTO - DISCENTE:MATHEUS DA CRUZ - EVENTO:GENDER(ED) LABOR : SAGS CONFERENCE 2023NOTA DE CREDITO - 2023NC000082 Nº DE TRANSFERENCIA 1AAMPE TED 12171</t>
  </si>
  <si>
    <t>MATHEUS DA CRUZ</t>
  </si>
  <si>
    <t>23006.014787/2023-37</t>
  </si>
  <si>
    <t>154503263522023NE500122</t>
  </si>
  <si>
    <t>SOLICITACAO DE DESENVOLVIMENTO DE ESTUDOS. DISCENTE - LARISSA DE ARAUJO KAWABE - DESENVOLVIMENTO DE ESTUDOS - SANTOS -SPNOTA DE CREDITO - 2023NC000082 Nº DE TRANSFERENCIA 1AAMPE TED 12171</t>
  </si>
  <si>
    <t>23006.015023/2023-69</t>
  </si>
  <si>
    <t>154503263522023NE500124</t>
  </si>
  <si>
    <t>SOLICITACAO DE AUXILIO EVENTO - TOMAS COSTA DE AZEVEDO MARQUES - EPM - 2023 IIPPE ANNUAL CONFERENCE: THE CHRONICLES OF MULTIPLE CRISES FORETOLDNOTA DE CREDITO - 2023NC000082 Nº DE TRANSFERENCIA 1AAMPE TED 12171</t>
  </si>
  <si>
    <t>TOMAS COSTA DE AZEVEDO MARQUES</t>
  </si>
  <si>
    <t>23006.014593/2023-31</t>
  </si>
  <si>
    <t>154503263522023NE500127</t>
  </si>
  <si>
    <t>SOLICITACAO DE AUXILIO EVENTO - CLAUDIO WAGNER LOCATELLI - ENS - X CONGRESO INTERNACIONAL SOBRE FORMACION DE PROFESSORES DE CIENCIASNOTA DE CREDITO - 2023NC000082 Nº DE TRANSFERENCIA 1AAMPE TED 12171</t>
  </si>
  <si>
    <t>CLAUDIO WAGNER LOCATELLI</t>
  </si>
  <si>
    <t>23006.015018/2023-56</t>
  </si>
  <si>
    <t>154503263522023NE500128</t>
  </si>
  <si>
    <t>SOLICITACAO DE AUXILIO EVENTO - IGOR GONCALVES PEREIRA - EPM - 50 AÑOS DEL GOLPE MILITAR EN CHILE: LOS IMPACTOSDEL NEOLIBERALISMO EN LA EDUCACION SUPERIOR NOTA DE CREDITO - 2023NC000082 Nº DE TRANSFERENCIA 1AAMPE TED 12171</t>
  </si>
  <si>
    <t>IGOR GONCALVES PEREIRA</t>
  </si>
  <si>
    <t>23006.015025/2023-58</t>
  </si>
  <si>
    <t>154503263522023NE500129</t>
  </si>
  <si>
    <t>SOLICITACAO DE AUXILIO EVENTO - JULIO HENRIQUE GARCIA DA SILVA - EVD - PESQUISA DE CAMPONOTA DE CREDITO - 2023NC000082 Nº DE TRANSFERENCIA 1AAMPE TED 12171</t>
  </si>
  <si>
    <t>23006.015066/2023-44</t>
  </si>
  <si>
    <t>154503263522023NE500126</t>
  </si>
  <si>
    <t>SOLICITACAO DE AUXILIO EVENTO - DISCENTES DE - PGT - VI SEMINARIO INTERNACIONAL DE LA REDLATINOAMERICANA DE INVESTIGADORES SOBRE TEORIA URBANA (RELATEUR)NOTA DE CREDITO - 2023NC000082 Nº DE TRANSFERENCIA 1AAMPE TED 12171</t>
  </si>
  <si>
    <t>23006.015338/2023-14</t>
  </si>
  <si>
    <t>154503263522023NE500130</t>
  </si>
  <si>
    <t>SOLICITACAO DE AUXILIO EVENTO - RENATO ELISEU COSTA - PPU - ISTR LATIN AMERICA E THE CARIBBEAN CONFERENCENOTA DE CREDITO - 2023NC000082 Nº DE TRANSFERENCIA 1AAMPE TED 12171</t>
  </si>
  <si>
    <t>RENATO ELISEU COSTA</t>
  </si>
  <si>
    <t>23006.016173/2023-90</t>
  </si>
  <si>
    <t>154503263522023NE500131</t>
  </si>
  <si>
    <t>AUXILIO-PUBLICACAO - DOCENTE: ALFEU J. SGUAREZI FILHO - PERIODICO IEEE JOURNAL OF EMERGING AND SELECTED TOPICS IN POWER ELECTRONICS (JESTPE)NOTA DE CREDITO - 2023NC000082 Nº DE TRANSFERENCIA 1AAMPE TED 12171</t>
  </si>
  <si>
    <t>ALFEU JOAOZINHO SGUAREZI FILHO</t>
  </si>
  <si>
    <t>23006.014757/2023-21</t>
  </si>
  <si>
    <t>154503263522023NE500133</t>
  </si>
  <si>
    <t>SOLICITACAO DE AUXILIO-EVENTO - DOCENTE TATIANA BERRINGER DE ASSUMPCAO - PRI - PARA PARTICIPACAO - ANPOCSNOTA DE CREDITO - 2023NC000082 Nº DE TRANSFERENCIA 1AAMPE TED 12171</t>
  </si>
  <si>
    <t>TATIANA BERRINGER DE ASSUMPCAO</t>
  </si>
  <si>
    <t>23006.014871/2023-51</t>
  </si>
  <si>
    <t>154503263522023NE500134</t>
  </si>
  <si>
    <t>SOLICITACAO DE AUXILIO-EVENTO - DISCENTES - CEM - PARA PARTICIPACAO XXI B-MRS MEETING 2023NOTA DE CREDITO - 2023NC000082 Nº DE TRANSFERENCIA 1AAMPE TED 12171</t>
  </si>
  <si>
    <t>23006.015078/2023-79</t>
  </si>
  <si>
    <t>154503263522023NE500136</t>
  </si>
  <si>
    <t>SOLICITACAO DE AUXILIO EVENTO - MARIANA SILVA PEREIRA - PPU - 47º ENCONTRO ANUAL DA ANPOCSNOTA DE CREDITO - 2023NC000082 Nº DE TRANSFERENCIA 1AAMPE TED 12171</t>
  </si>
  <si>
    <t>MARIANA SILVA PEREIRA</t>
  </si>
  <si>
    <t>23006.015304/2023-11</t>
  </si>
  <si>
    <t>154503263522023NE500135</t>
  </si>
  <si>
    <t>SOLICITACAO DE AUXILIO EVENTO - DISCENTES DE PPU - V ENEPCP ¿ ENCONTRO NACIONAL DE ENSINO E PESQUISA DO CAMPO DE PUBLICASNOTA DE CREDITO - 2023NC000082 Nº DE TRANSFERENCIA 1AAMPE TED 12171</t>
  </si>
  <si>
    <t>23006.014838/2023-21</t>
  </si>
  <si>
    <t>154503263522023NE500139</t>
  </si>
  <si>
    <t>SOLICITACAO DE AUXILIO-EVENTO. DISCENTE: GABRIEL RAMPONI EVENTO:INTERNATIONAL HERBERT MARCUSE SOCIETY TENTH BIENNIAL CONFERENCE - CRITICAL THEORY IN MOTION: DANCE INTO MULTIDIMENSIONALITY.</t>
  </si>
  <si>
    <t>GABRIEL RAMPONI</t>
  </si>
  <si>
    <t>23006.012150/2023-14</t>
  </si>
  <si>
    <t>154503263522023NE500143</t>
  </si>
  <si>
    <t>SOLICITACAO DE AUXILIO PARA EVENTO - DISCENTES DE NCG - XLVI REUNIAO ANUAL DA SBNECNOTA DE CREDITO - 2023NC000082 Nº DE TRANSFERENCIA 1AAMPE TED 12171</t>
  </si>
  <si>
    <t>23006.013094/2023-27</t>
  </si>
  <si>
    <t>154503263522023NE500144</t>
  </si>
  <si>
    <t>SOLICITACAO DE AUXILIO-EVENTO - DOCENTE ELIAS DAVID MORALES MARTINEZ - CHS - PARA PARTICIPACAO IV ENCONTRO REGIONAL DA ASSOCIACAO BRASILEIRA DE ESTUDOS DE DEFESA.NOTA DE CREDITO - 2023NC000082 Nº DE TRANSFERENCIA 1AAMPE TED 12171</t>
  </si>
  <si>
    <t>23006.014798/2023-17</t>
  </si>
  <si>
    <t>154503263522023NE500140</t>
  </si>
  <si>
    <t>SOLICITACAO DE AUXILIO-EVENTO. DISCENTE: BIANCA PESSOA TENORIO WANDERLEY EVENTO: 46 CONGRESSO BRASILEIRO DE CIENCIAS DA COMUNICACAO INTERCOM.NOTA DE CREDITO - 2023NC000082 Nº DE TRANSFERENCIA 1AAMPE TED 12171</t>
  </si>
  <si>
    <t>BIANCA PESSOA TENORIO WANDERLEY</t>
  </si>
  <si>
    <t>23006.015029/2023-36</t>
  </si>
  <si>
    <t>154503263522023NE500146</t>
  </si>
  <si>
    <t>SOLICITACAO DE AUXILIO EVENTO - JUAN ALEXANDER SALAZAR SILVA - FIL - IX ENCONTRO GT DELEUZE E GUATTARI</t>
  </si>
  <si>
    <t>JUAN ALEXANDER SALAZAR SILVA</t>
  </si>
  <si>
    <t>23006.016018/2023-73</t>
  </si>
  <si>
    <t>154503263522023NE500145</t>
  </si>
  <si>
    <t>SOLICITACAO DE AUXILIO-EVENTO - DISCENTE ISMALEL FERNANDO CA - PPU - EVENTO: VIII FORUM BRASILEIRO DE POS-GRADUACAO EM CIENCIA POLITICA (FBCP)NOTA DE CREDITO - 2023NC000082 Nº DE TRANSFERENCIA 1AAMPE TED 12171</t>
  </si>
  <si>
    <t>ISMAEL FERNANDO CA</t>
  </si>
  <si>
    <t>23006.014409/2023-53</t>
  </si>
  <si>
    <t>154503263522023NE500147</t>
  </si>
  <si>
    <t>SOLICITACAO DE AUXILIO EVENTO - DISCENTES DE PPU - EVENTO: VIII FORUM BRASILEIRO DE POS-GRADUACAO EM CIENCIA POLITICA.NOTA DE CREDITO - 2023NC000082 Nº DE TRANSFERENCIA 1AAMPE TED 12171</t>
  </si>
  <si>
    <t>23006.014124/2023-12</t>
  </si>
  <si>
    <t>154503263522023NE500149</t>
  </si>
  <si>
    <t>SOLICITACAO DE AUXILIO-EVENTO. DISCENTES DE NCG - EVENTO: TIMING RESEARCH FORUM 3.NOTA DE CREDITO - 2023NC000082 Nº DE TRANSFERENCIA 1AAMPE TED 12171</t>
  </si>
  <si>
    <t>23006.014244/2023-10</t>
  </si>
  <si>
    <t>154503263522023NE500150</t>
  </si>
  <si>
    <t>SOLICITACAO DE AUXILIO-EVENTO - DISCENTES - - ENS - PARA PARTICIPACAO XIV ENPEC.NOTA DE CREDITO - 2023NC000082 Nº DE TRANSFERENCIA 1AAMPE TED 12171</t>
  </si>
  <si>
    <t>23006.014252/2023-66</t>
  </si>
  <si>
    <t>154503263522023NE500153</t>
  </si>
  <si>
    <t>SOLICITACAO DE AUXILIO-EVENTO - DISCENTE RAQUEL DE OLIVEIRA MENDES - PPU - PARA PARTICIPACAO XI JOINPP.NOTA DE CREDITO - 2023NC000082 Nº DE TRANSFERENCIA 1AAMPE TED 12171</t>
  </si>
  <si>
    <t>RAQUEL DE OLIVEIRA MENDES</t>
  </si>
  <si>
    <t>23006.014280/2023-83</t>
  </si>
  <si>
    <t>154503263522023NE500148</t>
  </si>
  <si>
    <t>SOLICITACAO DE AUXILIO-EVENTO. DOCENTE: JOAO LOURES SALINET JUNIOR - EVENTO: 50TH COMPUTING IN CARDIOLOGY CONFERENCE.NOTA DE CREDITO - 2023NC000082 Nº DE TRANSFERENCIA 1AAMPE TED 12171</t>
  </si>
  <si>
    <t>JOAO LOURES SALINET JUNIOR</t>
  </si>
  <si>
    <t>23006.016858/2023-36</t>
  </si>
  <si>
    <t>154503263522023NE500152</t>
  </si>
  <si>
    <t>SOLICITACAO DE AUXILIO EVENTO - DOCENTE ARTUR ZIMERMAN - PPU - EVENTO: ANPOCS 2023.NOTA DE CREDITO - 2023NC000082 Nº DE TRANSFERENCIA 1AAMPE TED 12171</t>
  </si>
  <si>
    <t>ARTUR ZIMERMAN</t>
  </si>
  <si>
    <t>23006.016932/2023-14</t>
  </si>
  <si>
    <t>154503263522023NE500151</t>
  </si>
  <si>
    <t>AUXILIO PUBLICACAO - PROFESSOR ALFEU ENE- PERIODICO BRAZILIAN JOURNAL OF POWER ELETRONICS 2023.NOTA DE CREDITO - 2023NC000082 Nº DE TRANSFERENCIA 1AAMPE TED 12171</t>
  </si>
  <si>
    <t>23006.014639/2023-12</t>
  </si>
  <si>
    <t>154503263522023NE500155</t>
  </si>
  <si>
    <t>SOLICITACAO DE AUXILIO-EVENTO - DISCENTE JARRIV ALCANTARA DE OLIVEIRA REGINALDO - CCM - PARA PARTICIPACAO 20TH ENCONTRO NACIONAL DE INTELIGENCIA ARTIFICIAL E COMPUTACIONAL (ENIAC). NOTA DE CREDITO - 2023NC000082 Nº DE TRANSFERENCIA 1AAMPE TED 12171</t>
  </si>
  <si>
    <t>JARRIV ALCANTARA DE OLIVEIRA REGINALDO</t>
  </si>
  <si>
    <t>23006.017445/2023-79</t>
  </si>
  <si>
    <t>154503263522023NE500156</t>
  </si>
  <si>
    <t>SOLICITACAO DE AUXILIO-EVENTO - DISCENTE ROGERIO ADAS PEREIRA VITALLI - ENE - PARA PARTICIPACAO COBENGE - 2023NOTA DE CREDITO - 2023NC000082 Nº DE TRANSFERENCIA 1AAMPE TED 12171</t>
  </si>
  <si>
    <t>ROGERIO ADAS PEREIRA VITALLI</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</si>
  <si>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</si>
  <si>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</si>
  <si>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</si>
  <si>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</si>
  <si>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23006.015020/2023-25</t>
  </si>
  <si>
    <t>154503263522023NE500157</t>
  </si>
  <si>
    <t>SOLICITACAO DE AUXILIO EVENTO - TATIANE ANJU WATANABE - EPM - COLOQUIO INTERNACIONAL MARX E O MARXISMO 2023.NOTA DE CREDITO - 2023NC000082 Nº DE TRANSFERENCIA 1AAMPE TED 12171</t>
  </si>
  <si>
    <t>TATIANE ANJU WATANABE</t>
  </si>
  <si>
    <t>23006.015063/2023-19</t>
  </si>
  <si>
    <t>154503263522023NE500159</t>
  </si>
  <si>
    <t>SOLICITACAO DE AUXILIO EVENTO - TIAGO DUARTE PEREIRA - NCG - THE RESTING STATE BRAIN CONNECTIVITY CONFERENCE.NOTA DE CREDITO - 2023NC000082 Nº DE TRANSFERENCIA 1AAMPE TED 12171</t>
  </si>
  <si>
    <t>TIAGO DUARTE PEREIRA</t>
  </si>
  <si>
    <t>23006.016471/2023-80</t>
  </si>
  <si>
    <t>154503263522023NE500158</t>
  </si>
  <si>
    <t>SOLICITACAO DE AUXILIO EVENTO - IGOR MATHEUS SANTANA CHAVES - PGT - CIRCULATIONS OF SOCIAL URBANISM AND INFORMAL SETTLEMENT UPGRADING: BETWEEN ALTERNATIVE AND MAINSTREAM URBAN MODELSNOTA DE CREDITO - 2023NC000082 Nº DE TRANSFERENCIA 1AAMPE TED 12171</t>
  </si>
  <si>
    <t>IGOR MATHEUS SANTANA CHAVES</t>
  </si>
  <si>
    <t>23006.014759/2023-10</t>
  </si>
  <si>
    <t>154503263522023NE500160</t>
  </si>
  <si>
    <t>SOLICITACAO DE AUXILIO-EVENTO - DOCENTE KLAUS FREY - PGT - PARA PARTICIPACAO XI ENCONTRO NACIONAL DA ANPPASNOTA DE CREDITO - 2023NC000082 Nº DE TRANSFERENCIA 1AAMPE TED 12171</t>
  </si>
  <si>
    <t>KLAUS FREY</t>
  </si>
  <si>
    <t>23006.017824/2023-69</t>
  </si>
  <si>
    <t>154503263522023NE500161</t>
  </si>
  <si>
    <t>SOLICITACAO DE AUXILIO-EVENTO - DISCENTE LUCAS HENRIQUE GOIS DE CAMPOS - INF - PARA PARTICIPACAO XLI SIMPOSIO BRASILEIRO DE TELECOMUNICACOES E PROCESSAMENTODE SINAISNOTA DE CREDITO - 2023NC000082 Nº DE TRANSFERENCIA 1AAMPE TED 12171</t>
  </si>
  <si>
    <t>LUCAS HENRIQUE GOIS DE CAMPOS</t>
  </si>
  <si>
    <t>23006.014598/2023-64</t>
  </si>
  <si>
    <t>154503263522023NE500162</t>
  </si>
  <si>
    <t>SOLICITACAO DE AUXILIO-EVENTO - DOCENTE MAJID FORGHANI ELAHABAD - MAT - PARA PARTICIPACAOXLII CNMAC 2023NOTA DE CREDITO - 2023NC000082 Nº DE TRANSFERENCIA 1AAMPE TED 12171</t>
  </si>
  <si>
    <t>MAJID FORGHANI ELAHABAD</t>
  </si>
  <si>
    <t>23006.015264/2023-16</t>
  </si>
  <si>
    <t>154503263522023NE500163</t>
  </si>
  <si>
    <t>SOLICITACAO DE AUXILIO EVENTO - DISCENTES DE ENS - IX CONGRESSO NACIONAL DE EDUCACAO - CONEDU.NOTA DE CREDITO - 2023NC000082 Nº DE TRANSFERENCIA 1AAMPE TED 12171</t>
  </si>
  <si>
    <t>23006.017630/2023-63</t>
  </si>
  <si>
    <t>154503263522023NE500165</t>
  </si>
  <si>
    <t>SOLICITACAO DE AUXILIO-EVENTO. GUSTAVO FREGONEZI DEPIERI - EVENTO:XLI SIMPOSIO BR DE TELECOE PROCESSAMENTO DE SINAIS (SBRT23)NOTA DE CREDITO - 2023NC000082 Nº DE TRANSFERENCIA 1AAMPE TED 12171</t>
  </si>
  <si>
    <t>GUSTAVO FREGONEZI DEPIERI</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</si>
  <si>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</si>
  <si>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</si>
  <si>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</si>
  <si>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</si>
  <si>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23006.014657/2023-02</t>
  </si>
  <si>
    <t>154503263522023NE500170</t>
  </si>
  <si>
    <t>AUXILIO-EVENTO. DISCENTE DE BIS EVENTO: 47TH ANNUAL MEETING OF THE BRAZILIAN BIOPHYSICAL SOCIETYNOTA DE CREDITO - 2023NC000082 Nº DE TRANSFERENCIA 1AAMPE TED 12171</t>
  </si>
  <si>
    <t>23006.014697/2023-46</t>
  </si>
  <si>
    <t>154503263522023NE500171</t>
  </si>
  <si>
    <t>AUXILIO-EVENTO. DISCENTES DE CHS -- EVENTO: 47º ENCONTRO ANUAL DA ANPOCSNOTA DE CREDITO - 2023NC000082 Nº DE TRANSFERENCIA 1AAMPE TED 12171</t>
  </si>
  <si>
    <t>23006.014762/2023-33</t>
  </si>
  <si>
    <t>154503263522023NE500174</t>
  </si>
  <si>
    <t>SOLICITACAO DE AUXILIO-EVENTO - DOCENTE RAPHAEL YOKOINGAWA DE CAMARGO - CCM - PARA PARTICIPACAO 26TH IEEE INTERNATIONAL CONFERENCE ON INTELLIGENT TRANSPORTATION SYSTEMSNOTA DE CREDITO - 2023NC000082 Nº DE TRANSFERENCIA 1AAMPE TED 12171</t>
  </si>
  <si>
    <t>RAPHAEL YOKOINGAWA DE CAMARGO</t>
  </si>
  <si>
    <t>23006.014627/2023-98</t>
  </si>
  <si>
    <t>154503263522023NE500183</t>
  </si>
  <si>
    <t>SOLICITACAO DE AUXILIO-EVENTO - DOCENTE ANDERSON ORZARI RIBEIRO - PPGINV - PARA PARTICIPACAO XII EPPEQNOTA DE CREDITO - 2023NC000082 Nº DE TRANSFERENCIA 1AAMPE TED 12171</t>
  </si>
  <si>
    <t>ANDERSON ORZARI RIBEIRO</t>
  </si>
  <si>
    <t>23006.014835/2023-97</t>
  </si>
  <si>
    <t>154503263522023NE500182</t>
  </si>
  <si>
    <t>SOLICITACAO DE AUXILIO-EVENTO. DISCENTES DE CEM - EVENTO: 17° CONGRESSO BRASILEIRO DE POLIMEROSNOTA DE CREDITO - 2023NC000082 Nº DE TRANSFERENCIA 1AAMPE TED 12171</t>
  </si>
  <si>
    <t>23006.015139/2023-06</t>
  </si>
  <si>
    <t>154503263522023NE500184</t>
  </si>
  <si>
    <t>SOLICITACAO DE AUXILIO-EVENTO. DISCENTES DE BIS - EVENTO: 8º ENCONTRO DE VIROLOGIA DO MERCOSUL DE VIROLOGIANOTA DE CREDITO - 2023NC000082 Nº DE TRANSFERENCIA 1AAMPE TED 12171</t>
  </si>
  <si>
    <t>23006.018363/2023-41</t>
  </si>
  <si>
    <t>154503263522023NE500186</t>
  </si>
  <si>
    <t>SOLICITACAO DE AUXILIO-EVENTO - DOCENTE SERGIO AMADEU DA SILVEIRA - CHS - PARA PARTICIPACAO 47º ENCONTRO ANUAL DA ANPOCS NOTA DE CREDITO - 2023NC000082 Nº DE TRANSFERENCIA 1AAMPE TED 12171</t>
  </si>
  <si>
    <t>SERGIO AMADEU DA SILVEIRA</t>
  </si>
  <si>
    <t>23006.014704/2023-18</t>
  </si>
  <si>
    <t>154503263522023NE500188</t>
  </si>
  <si>
    <t>SOLICITACAO DE AUXILIO-EVENTO. DISCENTE: RAONI DA SILVA SANTOS EVENTO: VI ENCONTRO DA REDE CPE</t>
  </si>
  <si>
    <t>RAONI DA SILVA SANTOS</t>
  </si>
  <si>
    <t>23006.017236/2023-25</t>
  </si>
  <si>
    <t>154503263522023NE500189</t>
  </si>
  <si>
    <t>AUXILIO PARA PAGAMENTO DE INSCRICAO DE DOCENTE NO EVENTO XVI SIMPOSIO BRASILEIRO DE AUTOMACAO INTELIGENTE (SBAI 2023).NOTA DE CREDITO - 2023NC000082 Nº DE TRANSFERENCIA 1AAMPE TED 12171</t>
  </si>
  <si>
    <t>ALAIN SEGUNDO POTTS</t>
  </si>
  <si>
    <t>23006.014987/2023-90</t>
  </si>
  <si>
    <t>154503263522023NE500192</t>
  </si>
  <si>
    <t>SOLICITACAO DE AUXILIO-EVENTO - DISCENTE LAURA DE QUADROS PEREIRA - BIS - PARA PARTICIPACAO XLVII CONGRESSO DA SOCIEDADE BRASILEIRA DE IMUNOLOGIANOTA DE CREDITO - 2023NC000082 Nº DE TRANSFERENCIA 1AAMPE TED 12171</t>
  </si>
  <si>
    <t>LAURA DE QUADROS PEREIRA</t>
  </si>
  <si>
    <t>23006.018679/2023-33</t>
  </si>
  <si>
    <t>154503263522023NE500194</t>
  </si>
  <si>
    <t>SOLICITACAO DE AUXILIO EVENTO - CCM -  XXIII ENCONTRO NACIONAL DE POS-GRADUACAO EM CIENCIA DA INFORMACAONOTA DE CREDITO - 2023NC000082 Nº DE TRANSFERENCIA 1AAMPE TED 12171</t>
  </si>
  <si>
    <t>WELLINGTON BARBOSA RODRIGUES</t>
  </si>
  <si>
    <t>23006.018965/2023-07</t>
  </si>
  <si>
    <t>154503263522023NE500191</t>
  </si>
  <si>
    <t>SOLICITACAO DE AUXILIO EVENTO - EVD - LUIZA HELENA BUENO DA SILVA - PESQUISA DE CAMPONOTA DE CREDITO - 2023NC000082 Nº DE TRANSFERENCIA 1AAMPE TED 12171</t>
  </si>
  <si>
    <t>LUIZA HELENA BUENO DA SILVA</t>
  </si>
  <si>
    <t>23006.014658/2023-49</t>
  </si>
  <si>
    <t>154503263522023NE500198</t>
  </si>
  <si>
    <t>SOLICITACAO DE AUXILIO-EVENTO. DISCENTE DE BTC - EVENTO:32º CONGRESSO BRASILEIRO DE MICROBIOLOGIANOTA DE CREDITO - 2023NC000082 Nº DE TRANSFERENCIA 1AAMPE TED 12171</t>
  </si>
  <si>
    <t>23006.014913/2023-53</t>
  </si>
  <si>
    <t>154503263522023NE500200</t>
  </si>
  <si>
    <t>SOLICITACAO DE AUXILIO-EVENTO - DOCENTE ADALBERTO MANTOVANI MARTINIANO DE AZEVEDO - PPU - PARA PARTICIPACAO 47º ENCONTRO ANUAL DA ANPOCS.NOTA DE CREDITO - 2023NC000082 Nº DE TRANSFERENCIA 1AAMPE TED 12171</t>
  </si>
  <si>
    <t>ADALBERTO MANTOVANI MARTINIANO DE AZEVEDO</t>
  </si>
  <si>
    <t>23006.014999/2023-14</t>
  </si>
  <si>
    <t>154503263522023NE500202</t>
  </si>
  <si>
    <t>AUXILIO PARA PARTICIPACAO EM EVENTOS (DISCENTES) - XLVII CONGRESS OF THE BRAZILIAN SOCIETY OF IMMUNOLOGYNOTA DE CREDITO - 2023NC000082 Nº DE TRANSFERENCIA 1AAMPE TED 12171</t>
  </si>
  <si>
    <t>LORENA DORETTO DA SILVA</t>
  </si>
  <si>
    <t>23006.015008/2023-11</t>
  </si>
  <si>
    <t>154503263522023NE500201</t>
  </si>
  <si>
    <t>AUXILIO PARA PARTICIPACAO EM EVENTOS (DISCENTES) - XXVII EBRAPEMNOTA DE CREDITO - 2023NC000082 Nº DE TRANSFERENCIA 1AAMPE TED 12171</t>
  </si>
  <si>
    <t>BARBARA SILVA GUMIERO</t>
  </si>
  <si>
    <t>23006.015061/2023-11</t>
  </si>
  <si>
    <t>154503263522023NE500203</t>
  </si>
  <si>
    <t>SOLICITACAO DE AUXILIO EVENTO - KATARINA DUARTE FERNANDES - NCG - IX NEUROENGINEERING SYMPOSIUMNOTA DE CREDITO - 2023NC000082 Nº DE TRANSFERENCIA 1AAMPE TED 12171</t>
  </si>
  <si>
    <t>KATARINA DUARTE FERNANDES</t>
  </si>
  <si>
    <t>23006.016490/2023-14</t>
  </si>
  <si>
    <t>154503263522023NE500204</t>
  </si>
  <si>
    <t>SOLICITACAO DE AUXILIO EVENTO - LEONARDO NOLASCO DIAS CORREA - PPU - X SIMPOSIO NACIONAL DE CIENCIA, TECNOLOGIA E SOCIEDADENOTA DE CREDITO - 2023NC000082 Nº DE TRANSFERENCIA 1AAMPE TED 12171</t>
  </si>
  <si>
    <t>LEONARDO NOLASCO DIAS CORREA</t>
  </si>
  <si>
    <t>23006.017985/2023-52</t>
  </si>
  <si>
    <t>154503263522023NE500199</t>
  </si>
  <si>
    <t>SOLICITACAO DE AUXILIO-EVENTO. DISCENTE: JEFFERSON SOUZA COSTA - ENE- EVENTO: 2023 IEEE ENERGY CONVERSION CONGRESS AND EXPOSITIONNOTA DE CREDITO - 2023NC000082 Nº DE TRANSFERENCIA 1AAMPE TED 12171</t>
  </si>
  <si>
    <t>JEFFERSON SOUZA COSTA</t>
  </si>
  <si>
    <t>23006.018135/2023-71</t>
  </si>
  <si>
    <t>154503263522023NE500197</t>
  </si>
  <si>
    <t>SOLICITACAO DE AUXILIO-EVENTO. DISCENTES DE ENE - EVENTO: INDUSCON 2023NOTA DE CREDITO - 2023NC000082 Nº DE TRANSFERENCIA 1AAMPE TED 12171</t>
  </si>
  <si>
    <t>23006.018243/2023-44</t>
  </si>
  <si>
    <t>154503263522023NE500196</t>
  </si>
  <si>
    <t>SOLICITACAO DE AUXILIO EVENTO. PROFESSOR JULIO CARLOS TEIXEIRA - ENE - EVENTO: INDUSCON 2023NOTA DE CREDITO - 2023NC000082 Nº DE TRANSFERENCIA 1AAMPE TED 12171</t>
  </si>
  <si>
    <t>JULIO CARLOS TEIXEIRA</t>
  </si>
  <si>
    <t>23006.018653/2023-95</t>
  </si>
  <si>
    <t>154503263522023NE500205</t>
  </si>
  <si>
    <t>SOLICITACAO DE AUXILIO EVENTO - CHS - WILQ VICENTE DOS SANTOS - XXVI ENCONTRO SOCINE VOLVERSE OTRAS: POLITICAS, IMAGENS, SONS E FRONTEIRAS.NOTA DE CREDITO - 2023NC000082 Nº DE TRANSFERENCIA 1AAMPE TED 12171</t>
  </si>
  <si>
    <t>WILQ VICENTE DOS SANTOS</t>
  </si>
  <si>
    <t>23006.018688/2023-24</t>
  </si>
  <si>
    <t>154503263522023NE500207</t>
  </si>
  <si>
    <t>SOLICITACAO DE AUXILIO EVENTO - CCM - WELLINGTON BARBOSA RODRIGUES - V CONGRESO ARGENTINO DE ESTUDIOS SOCIALES DE LA CIENCIA Y LA TECNOLOGIA (V CAESCYT)NOTA DE CREDITO - 2023NC000082 Nº DE TRANSFERENCIA 1AAMPE TED 12171</t>
  </si>
  <si>
    <t>23006.019244/2023-14</t>
  </si>
  <si>
    <t>154503263522023NE500206</t>
  </si>
  <si>
    <t>SOLICITACAO DE AUXILIO EVENTO - EEL - SIMAO BERNARDO FERNANDO - COBEP/ SPEC 2023NOTA DE CREDITO - 2023NC000082 Nº DE TRANSFERENCIA 1AAMPE TED 12171</t>
  </si>
  <si>
    <t>SIMAO BERNARDO FERNANDO</t>
  </si>
  <si>
    <t>19/09/2023</t>
  </si>
  <si>
    <t>23006.015272/2023-54</t>
  </si>
  <si>
    <t>154503263522023NE500212</t>
  </si>
  <si>
    <t>SOLICITACAO DE AUXILIO-EVENTO - DOCENTE VANDERLI CORREIA - EPR - PARA PARTICIPACAO ENEGEP 2023NOTA DE CREDITO - 2023NC000082 Nº DE TRANSFERENCIA 1AAMPE TED 12171</t>
  </si>
  <si>
    <t>VANDERLI CORREIA PRIETO</t>
  </si>
  <si>
    <t>23006.017987/2023-41</t>
  </si>
  <si>
    <t>154503263522023NE500210</t>
  </si>
  <si>
    <t>SOLICITACAO DE AUXILIO-EVENTO. DISCENTE: JOSE CALIXTO LOPES JUNIOR - ENE- EVENTO: PES INNOVATIVE SMART GRID TECHNOLOGIES, LATIN AMERICA (ISGT 2023)NOTA DE CREDITO - 2023NC000082 Nº DE TRANSFERENCIA 1AAMPE TED 12171</t>
  </si>
  <si>
    <t>JOSE CALIXTO LOPES JUNIOR</t>
  </si>
  <si>
    <t>23006.018031/2023-67</t>
  </si>
  <si>
    <t>154503263522023NE500213</t>
  </si>
  <si>
    <t>SOLICITACAO DE AUXILIO-EVENTO. DISCENTES DE EPR - EVENTO: INDUSCON 2023NOTA DE CREDITO - 2023NC000082 Nº DE TRANSFERENCIA 1AAMPE TED 12171</t>
  </si>
  <si>
    <t>GABRIEL SIMPLICIO LOPES</t>
  </si>
  <si>
    <t>23006.018328/2023-22</t>
  </si>
  <si>
    <t>154503263522023NE500211</t>
  </si>
  <si>
    <t>SOLICITACAO DE AUXILIO EVENTO. DOCENTE: RICARDO CANELOI DOS SANTOS ENE - IEEE PES INNOVATIVE SMART GRID TECHNOLOGIES LATIN AMERICA 2023NOTA DE CREDITO - 2023NC000082 Nº DE TRANSFERENCIA 1AAMPE TED 12171</t>
  </si>
  <si>
    <t>RICARDO CANELOI DOS SANTOS</t>
  </si>
  <si>
    <t>23006.019465/2023-84</t>
  </si>
  <si>
    <t>154503263522023NE500209</t>
  </si>
  <si>
    <t>SOLICITACAO DE AUXILIO-EVENTO - DISCENTE: VICTOR FERNANDES GARCIA (EXTERNO)-ENE- EVENTO: 4º LA-SDEWESNOTA DE CREDITO - 2023NC000082 Nº DE TRANSFERENCIA 1AAMPE TED 12171</t>
  </si>
  <si>
    <t>VICTOR FERNANDES GARCIA</t>
  </si>
  <si>
    <t>23006.019481/2023-77</t>
  </si>
  <si>
    <t>154503263522023NE500208</t>
  </si>
  <si>
    <t>SOLICITACAO DE AUXILIO-EVENTO - CEM- EVENTO: 10º CONGRESSO BRASILEIRO DE CARBONONOTA DE CREDITO - 2023NC000082 Nº DE TRANSFERENCIA 1AAMPE TED 12171DISCENTE: FELIPE GUIMARAES CARNEIRO - CPF 229.866.608-35</t>
  </si>
  <si>
    <t>FELIPE GUIMARAES CARNEIRO</t>
  </si>
  <si>
    <t>23006.014637/2023-23</t>
  </si>
  <si>
    <t>154503263522023NE500216</t>
  </si>
  <si>
    <t>SOLICITACAO DE AUXILIO-EVENTO - DISCENTE DALETE CHRISTINE DA SILVA SOUZA - BIS - PARA PARTICIPACAO 9TH BCNPNOTA DE CREDITO - 2023NC000082 Nº DE TRANSFERENCIA 1AAMPE TED 12171</t>
  </si>
  <si>
    <t>DALETE CHRISTINE DA SILVA SOUZA</t>
  </si>
  <si>
    <t>23006.018035/2023-45</t>
  </si>
  <si>
    <t>154503263522023NE500214</t>
  </si>
  <si>
    <t>SOLICITACAO DE AUXILIO-EVENTO. DISCENTE: LOUISE MACHADO - NCG- EVENTO: XIII CONGRESSO INTERNACIONAL DA ABRALINNOTA DE CREDITO - 2023NC000082 Nº DE TRANSFERENCIA 1AAMPE TED 12171</t>
  </si>
  <si>
    <t>LOUISE FURTADO MACHADO</t>
  </si>
  <si>
    <t>23006.018919/2023-08</t>
  </si>
  <si>
    <t>154503263522023NE500215</t>
  </si>
  <si>
    <t>SOLICITACAO DE AUXILIO-EVENTO - DISCENTE: RAMALIANO SANCA-ENE- EVENTO: COBEP/SPEC 2023NOTA DE CREDITO - 2023NC000082 Nº DE TRANSFERENCIA 1AAMPE TED 12171</t>
  </si>
  <si>
    <t>RAMALIANO SANCA</t>
  </si>
  <si>
    <t>23006.018034/2023-09</t>
  </si>
  <si>
    <t>154503263522023NE500217</t>
  </si>
  <si>
    <t>SOLICITACAO DE AUXILIO-EVENTO. DISCENTES DE MEC- EVENTO: COBEM-2023.NOTA DE CREDITO - 2023NC000082 Nº DE TRANSFERENCIA 1AAMPE TED 12171</t>
  </si>
  <si>
    <t>23006.018157/2023-31</t>
  </si>
  <si>
    <t>154503263522023NE500218</t>
  </si>
  <si>
    <t>SOLICITACAO DE AUXILIO-EVENTO - DISCENTES - MAT - PARA PARTICIPACAO XVI ENAMA¿ ENCONTRO NACIONAL DE ANALISE MATEMATICA E APLICACOESNOTA DE CREDITO - 2023NC000082 Nº DE TRANSFERENCIA 1AAMPE TED 12171</t>
  </si>
  <si>
    <t>23006.018524/2023-05</t>
  </si>
  <si>
    <t>154503263522023NE500222</t>
  </si>
  <si>
    <t>SOLICITACAO DE AUXILIO-EVENTO - DISCENTE: TAHIRA ENDO GONZAGA - EPM - EVENTO: LASA/AFRICA 2023: AFRICA Y AMERICA LATINA: DIALOGOS Y CONEXIONES (ONLINE)NOTA DE CREDITO - 2023NC000082 Nº DE TRANSFERENCIA 1AAMPE TED 12171</t>
  </si>
  <si>
    <t>TAHIRA ENDO GONZAGA</t>
  </si>
  <si>
    <t>23006.018526/2023-96</t>
  </si>
  <si>
    <t>154503263522023NE500220</t>
  </si>
  <si>
    <t>SOLICITACAO DE AUXILIO-EVENTO - DISCENTE: DEBORA FREITAS FERREIRA SANTOS - CTA- EVENTO: XXV SIMPOSIO BRASILEIRO DE RECURSOS HIDRICOS.NOTA DE CREDITO - 2023NC000082 Nº DE TRANSFERENCIA 1AAMPE TED 12171</t>
  </si>
  <si>
    <t>DEBORA FREITAS FERREIRA SANTOS</t>
  </si>
  <si>
    <t>23006.018564/2023-49</t>
  </si>
  <si>
    <t>154503263522023NE500219</t>
  </si>
  <si>
    <t>SOLICITACAO DE AUXILIO-EVENTO - DISCENTE: VINICIUS SANTANA DA SILVA- INF - EVENTO:20TH SBMO/IEEE MTT-S INTERNATIONAL MICROWAVE AND OPTOELECTRONICS CONFERENCE (IMOC 2023)NOTA DE CREDITO - 2023NC000082 Nº DE TRANSFERENCIA 1AAMPE TED 12171</t>
  </si>
  <si>
    <t>VINICIUS SANTANA DA SILVA</t>
  </si>
  <si>
    <t>23006.018713/2023-70</t>
  </si>
  <si>
    <t>154503263522023NE500224</t>
  </si>
  <si>
    <t>SOLICITACAO DE AUXILIO-EVENTO - DISCENTE: MAYARE CAROLINE DE OLIVEIRA SILVA - ECO - EVENTO: INTERNATIONAL CONFEDERATION OF ASSOCIATIONS FOR PLURALISM IN ECONOMICSNOTA DE CREDITO - 2023NC000082 Nº DE TRANSFERENCIA 1AAMPE TED 12171</t>
  </si>
  <si>
    <t>MAYARE CAROLINE DE OLIVEIRA SILVA</t>
  </si>
  <si>
    <t>23006.018801/2023-7</t>
  </si>
  <si>
    <t>154503263522023NE500221</t>
  </si>
  <si>
    <t>SOLICITACAO DE AUXILIO-EVENTO - DISCENTE: ANDERSON LUIZ OLIVEIRA DA CAMARA - ECO- EVENTO: 51º ENCONTRO NACIONAL DE ECONOMIANOTA DE CREDITO - 2023NC000082 Nº DE TRANSFERENCIA 1AAMPE TED 12171</t>
  </si>
  <si>
    <t>ANDERSON LUIZ OLIVEIRA DA CAMARA</t>
  </si>
  <si>
    <t>23006.018805/2023-50</t>
  </si>
  <si>
    <t>154503263522023NE500223</t>
  </si>
  <si>
    <t>SOLICITACAO DE AUXILIO-EVENTO - FIL- EVENTO I CONGRESSO NACIONAL DE TEORIA CRITICA LA ARGENTNA Y EL CENTENARIO DEL INSTITUTO DE INVESTIGACION SOCIALNOTA DE CREDITO - 2023NC000082 Nº DE TRANSFERENCIA 1AAMPE TED 12171</t>
  </si>
  <si>
    <t>DANIEL VALENTE PEDROSO DE SIQUEIRA</t>
  </si>
  <si>
    <t>23006.018351/2023-17</t>
  </si>
  <si>
    <t>154503263522023NE500226</t>
  </si>
  <si>
    <t>SOLICITACAO DE AUXILIO-EVENTO - DOCENTE CARLOS EDUARDO CAPOVILLA - INF - PARA PARTICIPACAO NO IMOC 2023NOTA DE CREDITO - 2023NC000082 Nº DE TRANSFERENCIA 1AAMPE TED 12171</t>
  </si>
  <si>
    <t>CARLOS EDUARDO CAPOVILLA</t>
  </si>
  <si>
    <t>23006.018923/2023-68</t>
  </si>
  <si>
    <t>154503263522023NE500229</t>
  </si>
  <si>
    <t>SOLICITACAO DE AUXILIO EVENTO - EVD - LARISSA DE ARAUJO KAWABE - PESQUISA DE CAMPONOTA DE CREDITO - 2023NC000082 Nº DE TRANSFERENCIA 1AAMPE TED 12171</t>
  </si>
  <si>
    <t>23006.019139/2023-77</t>
  </si>
  <si>
    <t>154503263522023NE500227</t>
  </si>
  <si>
    <t>SOLICITACAO DE AUXILIO EVENTO - EVD - BRUNA CAMPOS BARBOSA - PESQUISA DE CAMPONOTA DE CREDITO - 2023NC000082 Nº DE TRANSFERENCIA 1AAMPE TED 12171</t>
  </si>
  <si>
    <t>BRUNA CAMPOS BARBOSA</t>
  </si>
  <si>
    <t>23006.019948/2023-89</t>
  </si>
  <si>
    <t>154503263522023NE500228</t>
  </si>
  <si>
    <t>SOLICITACAO DE AUXILIO EVENTO - EVD - AMANDA VIEIRA DA SILVA - PESQUISA DE CAMPONOTA DE CREDITO - 2023NC000082 Nº DE TRANSFERENCIA 1AAMPE TED 12171</t>
  </si>
  <si>
    <t>AMANDA VIEIRA DA SILVA</t>
  </si>
  <si>
    <t>23006.020757/2023-6</t>
  </si>
  <si>
    <t>154503263522023NE500230</t>
  </si>
  <si>
    <t>SOLICITACAO DE AUXILIO-PUBLICACAO. PROFESSORA MARCELA B. ECHEVERRY - PERIODICO - BIOMEDICINES.NOTA DE CREDITO - 2023NC000082 Nº DE TRANSFERENCIA 1AAMPE TED 12171</t>
  </si>
  <si>
    <t>MARCELA BERMUDEZ ECHEVERRY</t>
  </si>
  <si>
    <t>23006.014904/2023-62</t>
  </si>
  <si>
    <t>154503263522023NE500231</t>
  </si>
  <si>
    <t>SOLICITACAO DE AUXILIO-EVENTO - DISCENTE CARLOS EDUARDO BOARETTO PEREIRA - EPM - PARA PARTICIPACAO IX SIMPOSIO DE PESQUISA ESTADO E PODERNOTA DE CREDITO - 2023NC000082 Nº DE TRANSFERENCIA 1AAMPE TED 12171</t>
  </si>
  <si>
    <t>CARLOS EDUARDO BOARETTO PEREIRA</t>
  </si>
  <si>
    <t>23006.018177/2023-11</t>
  </si>
  <si>
    <t>154503263522023NE500235</t>
  </si>
  <si>
    <t>SOLICITACAO DE AUXILIO EVENTO - DISCENTES DE ENE -- CONGRESSO IBERO-LATINO-AMERICANO DE METODOS COMPUTACIONAIS EM ENGENHARIA (CILAMCE 2023)NOTA DE CREDITO - 2023NC000082 Nº DE TRANSFERENCIA 1AAMPE TED 12171</t>
  </si>
  <si>
    <t>23006.018261/2023-26</t>
  </si>
  <si>
    <t>154503263522023NE500233</t>
  </si>
  <si>
    <t>SOLICITACAO DE AUXILIO-EVENTO. DISCENTE: RAUL DE ALMEIDA MIRANDA - PGT- EVENTO: XII CONGRESSO BRASILEIRO DE AGROECOLOGIANOTA DE CREDITO - 2023NC000082 Nº DE TRANSFERENCIA 1AAMPE TED 12171</t>
  </si>
  <si>
    <t>RAUL DE ALMEIDA MIRANDA</t>
  </si>
  <si>
    <t>23006.018525/2023-41</t>
  </si>
  <si>
    <t>154503263522023NE500232</t>
  </si>
  <si>
    <t>SOLICITACAO DE AUXILIO-EVENTO - DOCENTE: FLAVIA DA FONSECA FEITOSA- PGT- EVENTO: XXIV BRAZILIAN SYMPOSIUM ON GEOINFORMATICSNOTA DE CREDITO - 2023NC000082 Nº DE TRANSFERENCIA 1AAMPE TED 12171</t>
  </si>
  <si>
    <t>FLAVIA DA FONSECA FEITOSA</t>
  </si>
  <si>
    <t>23006.018686/2023-35</t>
  </si>
  <si>
    <t>154503263522023NE500234</t>
  </si>
  <si>
    <t>SOLICITACAO DE AUXILIO-EVENTO - DISCENTE: EDER ALEIXO - FIL - EVENTO: 16º CONGRESSO INTERNACIONAL DE ESTETICA BRASIL 2023: AS FRONTEIRAS DA ESTETICANOTA DE CREDITO - 2023NC000082 Nº DE TRANSFERENCIA 1AAMPE TED 12171</t>
  </si>
  <si>
    <t>23006.018646/2023-93</t>
  </si>
  <si>
    <t>154503263522023NE500239</t>
  </si>
  <si>
    <t>SOLICITACAO DE AUXILIO EVENTO - BIS - MARCELA SIMOES TERUEL - SOCIETY FOR REDOX BIOLOGY AND MEDICINE¿S (SFRBM) 30TH ANNUAL CONFERENCENOTA DE CREDITO - 2023NC000082 Nº DE TRANSFERENCIA 1AAMPE TED 12171</t>
  </si>
  <si>
    <t>MARCELA SIMOES TERUEL</t>
  </si>
  <si>
    <t>23006.018837/2023-55</t>
  </si>
  <si>
    <t>154503263522023NE500237</t>
  </si>
  <si>
    <t>SOLICITACAO DE AUXILIO-EVENTO - FIL- EVENTO IV CONGRESSO DE PESQUISADORES/AS NEGROS/ASNOTA DE CREDITO - 2023NC000082 Nº DE TRANSFERENCIA 1AAMPE TED 12171</t>
  </si>
  <si>
    <t>YASMIN ALCANTARA GALVAO PEREIRA</t>
  </si>
  <si>
    <t>23006.018904/2023-31</t>
  </si>
  <si>
    <t>154503263522023NE500238</t>
  </si>
  <si>
    <t>SOLICITACAO DE AUXILIO EVENTO - EVD - PESQUISA DE CAMPO - 06/11NOTA DE CREDITO - 2023NC000082 Nº DE TRANSFERENCIA 1AAMPE TED 12171</t>
  </si>
  <si>
    <t>23006.018960/2023-76</t>
  </si>
  <si>
    <t>154503263522023NE500236</t>
  </si>
  <si>
    <t>SOLICITACAO DE AUXILIO EVENTO - DISCENTES - INF - INDUSCON 2023NOTA DE CREDITO - 2023NC000082 Nº DE TRANSFERENCIA 1AAMPE TED 12171</t>
  </si>
  <si>
    <t>23006.019053/2023-44</t>
  </si>
  <si>
    <t>154503263522023NE500240</t>
  </si>
  <si>
    <t>SOLICITACAO DE AUXILIO EVENTO - CCM - LUIZ GABRIEL CORREIA - LATMETRICAS 2023NOTA DE CREDITO - 2023NC000082 Nº DE TRANSFERENCIA 1AAMPE TED 12171</t>
  </si>
  <si>
    <t>LUIZ GABRIEL CORREIA</t>
  </si>
  <si>
    <t>29/09/2023</t>
  </si>
  <si>
    <t>23006.018165/2023-88</t>
  </si>
  <si>
    <t>154503263522023NE500244</t>
  </si>
  <si>
    <t>SOLICITACAO DE AUXILIO EVENTO - INV - BRUNA PRILIP FURLAN LIMA - INDUSCON 2023NOTA DE CREDITO - 2023NC000082 Nº DE TRANSFERENCIA 1AAMPE TED 12171</t>
  </si>
  <si>
    <t>BRUNA WANDERLEY PRILIP</t>
  </si>
  <si>
    <t>23006.018174/2023-79</t>
  </si>
  <si>
    <t>154503263522023NE500247</t>
  </si>
  <si>
    <t>SOLICITACAO DE AUXILIO EVENTO - CEM - LARISSA RIBEIRO LOURENCO - XII LATIN-AMERICAN CONGRESS OF ARTIFICIAL ORGANS AND BIOMATERIALS (COLAOB 2023)NOTA DE CREDITO - 2023NC000082 Nº DE TRANSFERENCIA 1AAMPE TED 12171</t>
  </si>
  <si>
    <t>LARISSA RIBEIRO LOURENCO</t>
  </si>
  <si>
    <t>23006.018364/2023-96</t>
  </si>
  <si>
    <t>154503263522023NE500241</t>
  </si>
  <si>
    <t>SOLICITACAO DE AUXILIO-EVENTO - DISCENTES - ENE - PARA PARTICIPACAO INDUSCON - 2023NOTA DE CREDITO - 2023NC000082 Nº DE TRANSFERENCIA 1AAMPE TED 12171</t>
  </si>
  <si>
    <t>23006.018907/2023-75</t>
  </si>
  <si>
    <t>154503263522023NE500246</t>
  </si>
  <si>
    <t>SOLICITACAO DE AUXILIO EVENTO - EVD - JULIO HENRIQUE GARCIA DA SILVA - PESQUISA DE CAMPO - 04/12NOTA DE CREDITO - 2023NC000082 Nº DE TRANSFERENCIA 1AAMPE TED 12171</t>
  </si>
  <si>
    <t>23006.018909/2023-64</t>
  </si>
  <si>
    <t>154503263522023NE500245</t>
  </si>
  <si>
    <t>SOLICITACAO DE AUXILIO EVENTO - EVD - JULIO HENRIQUE GARCIA DA SILVA - XXI SIMPOSIO DE BIOLOGIA MARINHA CEBIMAR-USP (SBM)NOTA DE CREDITO - 2023NC000082 Nº DE TRANSFERENCIA 1AAMPE TED 12171</t>
  </si>
  <si>
    <t>23006.019074/2023-60</t>
  </si>
  <si>
    <t>154503263522023NE500243</t>
  </si>
  <si>
    <t>SOLICITACAO DE AUXILIO EVENTO - CHS - BEATRIZ DE PAULA AZEVEDO - IV COPENE NORDESTE: DUAS DECADAS DAS ACOES AFIRMATIVAS, O LEGADO DE PALMARES E O FUTURO DAS POLITICAS PUBLICASNOTA DE CREDITO - 2023NC000082 Nº DE TRANSFERENCIA 1AAMPE TED 12171</t>
  </si>
  <si>
    <t>BEATRIZ DE PAULA AZEVEDO</t>
  </si>
  <si>
    <t>23006.019605/2023-14</t>
  </si>
  <si>
    <t>154503263522023NE500242</t>
  </si>
  <si>
    <t>SOLICITACAO DE AUXILIO-EVENTO - DISCENTE FABRICIO ROCHA DE MOURA - CTA - PARA PARTICIPACAO XXV SIMPOSIO BRASILEIRO DE RECURSOS HIDRICOSNOTA DE CREDITO - 2023NC000082 Nº DE TRANSFERENCIA 1AAMPE TED 12171</t>
  </si>
  <si>
    <t>FABRICIO ROCHA DE MOURA</t>
  </si>
  <si>
    <t>23006.018356/2023-40</t>
  </si>
  <si>
    <t>154503263522023NE500248</t>
  </si>
  <si>
    <t>SOLICITACAO DE AUXILIO-EVENTO - DOCENTE IVAN ROBERTO SANTANA CASELLA - ENE - PARA PARTICIPACAO 20TH SBMO/IEEE MTT-S INTERNATIONAL MICROWAVE AND OPTOELECTRONICS CONFERENCE (IMOC 2023)NOTA DE CREDITO - 2023NC000082 Nº DE TRANSFERENCIA 1AAMPE TED 12171</t>
  </si>
  <si>
    <t>IVAN ROBERTO SANTANA CASELLA</t>
  </si>
  <si>
    <t>23006.018033/2023-56</t>
  </si>
  <si>
    <t>154503263522023NE500250</t>
  </si>
  <si>
    <t>SOLICITACAO DE AUXILIO-EVENTO. DISCENTE: MICHAELLA P. ANDRADE - EVD- EVENTO: DESENVOLVIMENTO DE ESTUDOS - NORDESTE AGOSTO 2023NOTA DE CREDITO - 2023NC000082 Nº DE TRANSFERENCIA 1AAMPE TED 12171</t>
  </si>
  <si>
    <t>MICHAELLA PEREIRA ANDRADE</t>
  </si>
  <si>
    <t>23006.018798/2023-96</t>
  </si>
  <si>
    <t>154503263522023NE500253</t>
  </si>
  <si>
    <t>SOLICITACAO DE AUXILIO-EVENTO - DISCENTE: TAINAN CERQUEIRA NEVES - EBM - EVENTO: I SIMPOSIO DE INSTRUMENTACAO E IMAGENS MEDICAS RIBEIRAO PRETONOTA DE CREDITO - 2023NC000082 Nº DE TRANSFERENCIA 1AAMPE TED 12171</t>
  </si>
  <si>
    <t>TAINAN CERQUEIRA NEVES</t>
  </si>
  <si>
    <t>154503263522023NE500252</t>
  </si>
  <si>
    <t>23006.020126/2023-41</t>
  </si>
  <si>
    <t>154503263522023NE500257</t>
  </si>
  <si>
    <t>SOLICITACAO DE AUXILIO EVENTO - CHS - MARLI PALOMARES TAMBARA - 10O. CONGRESSO BRASILEIRO DE EDUCACAO ESPECIAL (CBEE)NOTA DE CREDITO - 2023NC000082 Nº DE TRANSFERENCIA 1AAMPE TED 12171</t>
  </si>
  <si>
    <t>MARLI PALOMARES TAMBARA</t>
  </si>
  <si>
    <t>23006.021824/2023-63</t>
  </si>
  <si>
    <t>154503263522023NE500258</t>
  </si>
  <si>
    <t>SOLICITACAO DE AUXILIO-EVENTO - DISCENTE: RENATO DE AVILA LOPES - CCM - IEEE/IAS INTERNATIONAL CONFERENCE ON INDUSTRY APPLICATIONS INDUSCON 2023NOTA DE CREDITO - 2023NC000082 Nº DE TRANSFERENCIA 1AAMPE TED 12171</t>
  </si>
  <si>
    <t>RENATO DE AVILA LOPES</t>
  </si>
  <si>
    <t>23006.014761/2023-99</t>
  </si>
  <si>
    <t>154503263522023NE500259</t>
  </si>
  <si>
    <t>SOLICITACAO DE AUXILIO-EVENTO - DOCENTE CLAUDIO LUIS DE CAMARGO PENTEADO - CHS - PARA PARTICIPACAO ANPOCSNOTA DE CREDITO - 2023NC000082 Nº DE TRANSFERENCIA 1AAMPE TED 12171</t>
  </si>
  <si>
    <t>CLAUDIO LUIS DE CAMARGO PENTEADO</t>
  </si>
  <si>
    <t>23006.018803/2023-61</t>
  </si>
  <si>
    <t>154503263522023NE500264</t>
  </si>
  <si>
    <t>SOLICITACAO DE AUXILIO-EVENTO - DISCENTE DE CHS- EVENTO: VI SEMINARIO INTERNACIONAL DESFAZENDO GENERONOTA DE CREDITO - 2023NC000082 Nº DE TRANSFERENCIA 1AAMPE TED 12171</t>
  </si>
  <si>
    <t>23006.018844/2023-57</t>
  </si>
  <si>
    <t>154503263522023NE500265</t>
  </si>
  <si>
    <t>SOLICITACAO DE AUXILIO-EVENTO - DOCENTE MONICA YUKIE KUWAHARA - ECO - PARA PARTICIPACAO 51O ENCONTRO NACIONAL DE ECONOMIANOTA DE CREDITO - 2023NC000082 Nº DE TRANSFERENCIA 1AAMPE TED 12171</t>
  </si>
  <si>
    <t>23006.021473/2023-91</t>
  </si>
  <si>
    <t>154503263522023NE500261</t>
  </si>
  <si>
    <t>SOLICITACAO DE PESQUISA DE CAMPO - ALEXANDRE FRANCISCO MARCUCCI SANCHES - EVD - PESQUISA ILHA BELA E SAO SEBASTIAONOTA DE CREDITO - 2023NC000082 Nº DE TRANSFERENCIA 1AAMPE TED 12171</t>
  </si>
  <si>
    <t>ALEXANDRE FRANCISCO MARCUCCI SANCHES</t>
  </si>
  <si>
    <t>23006.018825/2023-21</t>
  </si>
  <si>
    <t>154503263522023NE500266</t>
  </si>
  <si>
    <t>SOLICITACAO DE AUXILIO-EVENTO - DOCENTE EDMARCIO ANTONIO BELATI - EEL - PARA PARTICIPACAO INDUSCON 2023NOTA DE CREDITO - 2023NC000082 Nº DE TRANSFERENCIA 1AAMPE TED 12171</t>
  </si>
  <si>
    <t>EDMARCIO ANTONIO BELATI</t>
  </si>
  <si>
    <t>23006.018841/2023-13</t>
  </si>
  <si>
    <t>154503263522023NE500267</t>
  </si>
  <si>
    <t>SOLICITACAO DE AUXILIO-EVENTO - DOCENTE IVAN FILIPE DE ALMEIDA LOPES FERNANDES - PPU - PARA PARTICIPACAO LATIN AMERICAN POLITICAL METHODOLOGY MEETING 2023NOTA DE CREDITO - 2023NC000082 Nº DE TRANSFERENCIA 1AAMPE TED 12171</t>
  </si>
  <si>
    <t>IVAN FILIPE DE ALMEIDA LOPES FERNANDES</t>
  </si>
  <si>
    <t>23006.018794/2023-16</t>
  </si>
  <si>
    <t>154503263522023NE500268</t>
  </si>
  <si>
    <t>SOLICITACAO DE AUXILIO-EVENTO - DISCENTE: VICTOR ALBUQUERQUE FELIX DA SILVA - PPU- EVENTO: XIX CONGRESSO INTERNACIONAL FOMERCONOTA DE CREDITO - 2023NC000082 Nº DE TRANSFERENCIA 1AAMPE TED 12171</t>
  </si>
  <si>
    <t>23006.018836/2023-19</t>
  </si>
  <si>
    <t>154503263522023NE500270</t>
  </si>
  <si>
    <t>SOLICITACAO DE AUXILIO-EVENTO - DOCENTE ANA TEREZA LOPES MARRA DE SOUSA - PRI - PARA PARTICIPACAO XIX CONGRESSO INTERNACIONAL DO FOMERCONOTA DE CREDITO - 2023NC000082 Nº DE TRANSFERENCIA 1AAMPE TED 12171</t>
  </si>
  <si>
    <t>ANA TEREZA LOPES MARRA DE SOUSA</t>
  </si>
  <si>
    <t>23006.019485/2023-55</t>
  </si>
  <si>
    <t>154503263522023NE500269</t>
  </si>
  <si>
    <t>SOLICITACAO DE AUXILIO-EVENTO - DOCENTES DE PRI- EVENTO: XIX CONGRESSO INTERNACIONAL DO FOMERCONOTA DE CREDITO - 2023NC000082 Nº DE TRANSFERENCIA 1AAMPE TED 12171</t>
  </si>
  <si>
    <t>BRUNA MURIEL HUERTAS FUSCALDO</t>
  </si>
  <si>
    <t>23006.018150/2023-10</t>
  </si>
  <si>
    <t>154503263522023NE500276</t>
  </si>
  <si>
    <t>SOLICITACAO DE AUXILIO-EVENTO - DOCENTE JULIANA MARCHI - CEM - PARA PARTICIPACAO 12º COLAOBNOTA DE CREDITO - 2023NC000082 Nº DE TRANSFERENCIA 1AAMPE TED 12171</t>
  </si>
  <si>
    <t>JULIANA MARCHI</t>
  </si>
  <si>
    <t>23006.018650/2023-51</t>
  </si>
  <si>
    <t>154503263522023NE500278</t>
  </si>
  <si>
    <t>SOLICITACAO DE AUXILIO EVENTO - ENE - 27TH COBEM - INTERNATIONAL CONGRESS OF MECHANICAL ENGINEERINGNOTA DE CREDITO - 2023NC000082 Nº DE TRANSFERENCIA 1AAMPE TED 12171</t>
  </si>
  <si>
    <t>23006.018680/2023-68</t>
  </si>
  <si>
    <t>154503263522023NE500277</t>
  </si>
  <si>
    <t>SOLICITACAO DE AUXILIO-EVENTO - DISCENTE: IARA FRANCO SCHIAVI- CHS- EVENTO: STS AUSTRIANOTA DE CREDITO - 2023NC000082 Nº DE TRANSFERENCIA 1AAMPE TED 12171</t>
  </si>
  <si>
    <t>IARA FRANCO SCHIAVI</t>
  </si>
  <si>
    <t>23006.018749/2023-53</t>
  </si>
  <si>
    <t>154503263522023NE500272</t>
  </si>
  <si>
    <t>SOLICITACAO DE AUXILIO-EVENTO - DOCENTE JESUS PASCUAL MENA CHALCO - CCM - PARA PARTICIPACAO INDUSCON 2023NOTA DE CREDITO - 2023NC000082 Nº DE TRANSFERENCIA 1AAMPE TED 12171</t>
  </si>
  <si>
    <t>JESUS PASCUAL MENA CHALCO</t>
  </si>
  <si>
    <t>23006.018827/2023-10</t>
  </si>
  <si>
    <t>154503263522023NE500274</t>
  </si>
  <si>
    <t>SOLICITACAO DE AUXILIO-EVENTO - INV - PARA PARTICIPACAO INDUSCON 2023NOTA DE CREDITO - 2023NC000082 Nº DE TRANSFERENCIA 1AAMPE TED 12171</t>
  </si>
  <si>
    <t>ROMULO GONCALVES LINS</t>
  </si>
  <si>
    <t>23006.018834/2023-11</t>
  </si>
  <si>
    <t>154503263522023NE500273</t>
  </si>
  <si>
    <t>SOLICITACAO DE AUXILIO-EVENTO - INV - INDUSCON 2023NOTA DE CREDITO - 2023NC000082 Nº DE TRANSFERENCIA 1AAMPE TED 12171</t>
  </si>
  <si>
    <t>ALEXANDRE ACACIO DE ANDRADE</t>
  </si>
  <si>
    <t>23006.019490/2023-68</t>
  </si>
  <si>
    <t>154503263522023NE500275</t>
  </si>
  <si>
    <t>SOLICITACAO DE AUXILIO-EVENTO - PPU - XIX CONGRESSO INTERNACIONAL DO FORUM UNIVERSITARIO MERCOSUL - FOMERCONOTA DE CREDITO - 2023NC000082 Nº DE TRANSFERENCIA 1AAMPE TED 12171</t>
  </si>
  <si>
    <t>23006.022022/2023-71</t>
  </si>
  <si>
    <t>154503263522023NE500271</t>
  </si>
  <si>
    <t>SOLICITACAO DE AUXILIO-EVENTO - PGT - EVENTO: URBA23NOTA DE CREDITO - 2023NC000082 Nº DE TRANSFERENCIA 1AAMPE TED 12171</t>
  </si>
  <si>
    <t>LILIANE KATITA DE CARVALHO</t>
  </si>
  <si>
    <t>23006.018565/2023-93</t>
  </si>
  <si>
    <t>154503263522023NE500283</t>
  </si>
  <si>
    <t>SOLICITACAO DE AUXILIO-EVENTO - DOCENTE ANDRE LUIZ BRANDAO - CCM - PARA PARTICIPACAO 13TH INTERNATIONAL CONFERENCE ON VIDEOGAME SCIENCES AND ARTSNOTA DE CREDITO - 2023NC000082 Nº DE TRANSFERENCIA 1AAMPE TED 12171</t>
  </si>
  <si>
    <t>23006.020233/2023-79</t>
  </si>
  <si>
    <t>154503263522023NE500279</t>
  </si>
  <si>
    <t>SOLICITACAO DE AUXILIO EVENTO - ECO - LETICIA ALVES DE OLIVEIRA - 51º ENCONTRO NACIONAL DE ECONOMIANOTA DE CREDITO - 2023NC000082 Nº DE TRANSFERENCIA 1AAMPE TED 12171</t>
  </si>
  <si>
    <t>LETICIA ALVES DE OLIVEIRA</t>
  </si>
  <si>
    <t>23006.018172/2023-80</t>
  </si>
  <si>
    <t>154503263522023NE500285</t>
  </si>
  <si>
    <t>SOLICITACAO DE AUXILIO EVENTO - DISCENTES DE FIL - MINI ENCONTRO ANPOF 40 ANOSNOTA DE CREDITO - 2023NC000082 Nº DE TRANSFERENCIA 1AAMPE TED 12171</t>
  </si>
  <si>
    <t>23006.018405/2023-44</t>
  </si>
  <si>
    <t>154503263522023NE500289</t>
  </si>
  <si>
    <t>SOLICITACAO DE AUXILIO-EVENTO - DISCENTE: ANDRE DE JESUS TORRES- EPM - EVENTO: V ENCONTRO NACIONAL DE ECONOMIA POLITICA INTERNACIONAL (V ENEPI),NOTA DE CREDITO - 2023NC000082 Nº DE TRANSFERENCIA 1AAMPE TED 12171</t>
  </si>
  <si>
    <t>ANDRE DE JESUS TORRES</t>
  </si>
  <si>
    <t>23006.023083/2023-55</t>
  </si>
  <si>
    <t>154503263522023NE500290</t>
  </si>
  <si>
    <t>SOLICITACAO DE AUXILIO-EVENTO. DISCENTE: BRUNO DA SILVA SANTOS INF - EVENTO: 27TH COBEM ¿ INTERNATIONAL CONGRESS OF MECHANICAL ENGINEERINGNOTA DE CREDITO - 2023NC000082 Nº DE TRANSFERENCIA 1AAMPE TED 12171</t>
  </si>
  <si>
    <t>BRUNO DA SILVA SANTOS</t>
  </si>
  <si>
    <t>23006.022294/2023-71</t>
  </si>
  <si>
    <t>154503263522023NE500292</t>
  </si>
  <si>
    <t>SOLICITACAO DE AUXILIO EVENTO - CHS - DEBORA FRANCO MACHADO - 4S 2023NOTA DE CREDITO - 2023NC000082 Nº DE TRANSFERENCIA 1AAMPE TED 12171</t>
  </si>
  <si>
    <t>DEBORA FRANCO MACHADO</t>
  </si>
  <si>
    <t>23006.028127</t>
  </si>
  <si>
    <t>154503263522023NE000477</t>
  </si>
  <si>
    <t>154503263522023NE000478</t>
  </si>
  <si>
    <t>23006.018942/2023-94</t>
  </si>
  <si>
    <t>154503263522023NE500299</t>
  </si>
  <si>
    <t>SOLICITACAO DE AUXILIO EVENTO - DISCENTES DE EVD - EVENTO: VII SYMTERMESNOTA DE CREDITO - 2023NC000082 Nº DE TRANSFERENCIA 1AAMPE TED 12171</t>
  </si>
  <si>
    <t>23006.000756/2023-07</t>
  </si>
  <si>
    <t>154503263522023NE000548</t>
  </si>
  <si>
    <t>TED 11833 - DESCENTRALIZACAO DE CREDITOS ORCAMENTARIOS REFERENTES AO CUSTEIO DA OFERTAS DE CURSOS UAB - UNIVERSIDADE ABERTA DO BRASIL (UAB) EDITAL 09/2021 - CIENCIA E 10!, E EXECUTADOS PELA UNIVERSIDADE FEDERAL DO ABC.NOTA DE CREDITO 2023NC000199 - Nº DE TRANSFERENCIA 1AAMVH</t>
  </si>
  <si>
    <t>23006.010796/2023-59</t>
  </si>
  <si>
    <t>154503263522023NE000549</t>
  </si>
  <si>
    <t>TED 11784 - DESCENTRALIZACAO DE CREDITOS ORCAMENTARIOS REFERENTES AO FINANCIAMENTO DOS CURSOS NO AMBITO DO SISTEMA UNIVERSIDADE ABERTA DO BRASIL - UAB EDITAL 09/2021, E EXECUTADOS PELA UNIVERSIDADE FEDERAL DO ABC.NOTA DE CREDITO 2023NC000200 - Nº DE TRANSFERENCIA 1AAMVI</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</si>
  <si>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</si>
  <si>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</si>
  <si>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</si>
  <si>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23006.024104/2023-50</t>
  </si>
  <si>
    <t>154503263522023NE500304</t>
  </si>
  <si>
    <t>SOLICITACAO DE AUXILIO EVENTO - PROFESSOR MONICA YUKIE KUWAHARA - ECO - PARTICIPACAO COMO COORDENADORA DO PPG NO FORUM DOS COORDENADORES - EVENTO 51º ENCONTRO NACIONAL DE ECONOMIA (ANPEC)</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</si>
  <si>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</si>
  <si>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</si>
  <si>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</si>
  <si>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26292</t>
  </si>
  <si>
    <t>FUNDACAO JOAQUIM NABUCO</t>
  </si>
  <si>
    <t>FOMENTO AS ACOES DE GRADUACAO, POS-GRADUACAO, ENSINO, PESQUISA E EXTENSAO</t>
  </si>
  <si>
    <t>N08RTO940TN</t>
  </si>
  <si>
    <t>173655</t>
  </si>
  <si>
    <t>26298</t>
  </si>
  <si>
    <t>FUNDO NACIONAL DE DESENVOLVIMENTO DA EDUCACAO</t>
  </si>
  <si>
    <t>21B4</t>
  </si>
  <si>
    <t>FOMENTO A MATRICULAS EM CURSOS DE EDUCACAO PROFISSIONAL E TECNOLOGICA</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</si>
  <si>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</si>
  <si>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</si>
  <si>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</si>
  <si>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26439</t>
  </si>
  <si>
    <t>INST.FED.DE EDUC.,CIENC.E TEC.DE SAO PAULO</t>
  </si>
  <si>
    <t>20RL</t>
  </si>
  <si>
    <t>FUNCIONAMENTO DAS INSTITUICOES DA REDE FEDERAL DE EDUCACAO PROFISSIONAL, CIENTIFICA E TECNOLOGICA</t>
  </si>
  <si>
    <t>V0000N0100N</t>
  </si>
  <si>
    <t>171154</t>
  </si>
  <si>
    <t>23006.013954/2023-22</t>
  </si>
  <si>
    <t>154503263522023NE000267</t>
  </si>
  <si>
    <t>PAGAMENTO COM RECURSO DESCENTRALIZADO - GRATIFICACAO POR ENCARGOS DE CURSO E CONCURSO - IFSP (INSTITUTO FEDERAL DE SP)</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</si>
  <si>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</si>
  <si>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</si>
  <si>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</si>
  <si>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</si>
  <si>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</si>
  <si>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</si>
  <si>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</si>
  <si>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</si>
  <si>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</si>
  <si>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23006.017992/2023-54</t>
  </si>
  <si>
    <t>154503263522023NE000523</t>
  </si>
  <si>
    <t>CELEBRACAO DE TERMO DE EXECUCAO DESCENTRALIZADA (TED) COM MINISTERIO DE DESENVOLVIMENTO AGRARIO E AGRICULTURA FAMILIAR (MDA). COORDENADORA PROFª ANGELA TERUMI FUSHITA NOTA DE CREDITO 2023NC000445</t>
  </si>
  <si>
    <t>154503263522023NE000524</t>
  </si>
  <si>
    <t>154503263522023NE000525</t>
  </si>
  <si>
    <t>154503263522023NE400079</t>
  </si>
  <si>
    <t>154503263522023NE600055</t>
  </si>
  <si>
    <t>'</t>
  </si>
  <si>
    <t>O21</t>
  </si>
  <si>
    <t>E</t>
  </si>
  <si>
    <t>18/11/2022</t>
  </si>
  <si>
    <t>01245.001021/2022-56</t>
  </si>
  <si>
    <t>240133000012022NE000081</t>
  </si>
  <si>
    <t>PAGAMENTO DE GRATIFICACAO POR ENCARGO DE CURSO E CONCURSO.</t>
  </si>
  <si>
    <t>MUCIO AMADO CONTINENTINO</t>
  </si>
  <si>
    <t>240133</t>
  </si>
  <si>
    <t>COORDENACAO-GERAL DE GESTAO DE PESSOAS</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</si>
  <si>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</si>
  <si>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</si>
  <si>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</si>
  <si>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</si>
  <si>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18/08/2021</t>
  </si>
  <si>
    <t>23006.002283/2021-11</t>
  </si>
  <si>
    <t>154503263522021NE400082</t>
  </si>
  <si>
    <t>PROGRAMA DE EDUCACAO TUTORIAL - PET -AF/2021.</t>
  </si>
  <si>
    <t>02/12/2021</t>
  </si>
  <si>
    <t>23006.017689/2021-90</t>
  </si>
  <si>
    <t>154503263522021NE400111</t>
  </si>
  <si>
    <t>BOLSA EDITAL 05/2021 - PROGRAMA DE INICIACAO CIENTIFICA PDPD AF.</t>
  </si>
  <si>
    <t>154503263522021NE400112</t>
  </si>
  <si>
    <t>23006.023521/2021-13</t>
  </si>
  <si>
    <t>154503263522021NE400113</t>
  </si>
  <si>
    <t>BOLSA AUXILIO ACESSIBILIDADE 2021.</t>
  </si>
  <si>
    <t>30/12/2021</t>
  </si>
  <si>
    <t>23006.025090/2021-20</t>
  </si>
  <si>
    <t>154503263522021NE400126</t>
  </si>
  <si>
    <t>PAGAMENTO DE BOLSA AUXILIO PARA PROJETOS DE ACAO AFIRMATIVA 2021 - EDITAL PROAP NUMERO 30, DE 2021.</t>
  </si>
  <si>
    <t>196730</t>
  </si>
  <si>
    <t>18/02/2022</t>
  </si>
  <si>
    <t>23006.002439/2022-36</t>
  </si>
  <si>
    <t>154503263522022NE400004</t>
  </si>
  <si>
    <t>EDITAL PROAP Nº 01/2022 - AUXILIO ALIMENTACAO EMERGENCIAL.</t>
  </si>
  <si>
    <t>23/06/2022</t>
  </si>
  <si>
    <t>23006.011027/2022-97</t>
  </si>
  <si>
    <t>154503263522022NE400043</t>
  </si>
  <si>
    <t>PROGRAMAS DE AUXILIOS SOCIOECONOMICOS 2022 - AUXILIO PERMANENCIA</t>
  </si>
  <si>
    <t>30/09/2022</t>
  </si>
  <si>
    <t>23006.011028/2022-31</t>
  </si>
  <si>
    <t>154503263522022NE400051</t>
  </si>
  <si>
    <t>PROGRAMAS DE AUXILIOS SOCIOECONOMICOS 2022 - AUXILIO CRECHE</t>
  </si>
  <si>
    <t>31/10/2022</t>
  </si>
  <si>
    <t>23006.011030/2022-19</t>
  </si>
  <si>
    <t>154503263522022NE400057</t>
  </si>
  <si>
    <t>PROGRAMAS DE AUXILIOS SOCIOECONOMICOS 2022 - AUXILIO MORADIA.</t>
  </si>
  <si>
    <t>24/11/2022</t>
  </si>
  <si>
    <t>23006.010057/2021-03</t>
  </si>
  <si>
    <t>154503263522022NE400058</t>
  </si>
  <si>
    <t>PROGRAMAS DE APOIO AOS ESTUDANTES DE GRADUACAO DA UFABC - EDITAL PROAP Nº 08/2021 - AUXILIO MONITORIA INCLUSIVA.</t>
  </si>
  <si>
    <t>PROGRAMA INCLUIR - ACESSIBILIDADE NA EDUCACAO SUPERIOR</t>
  </si>
  <si>
    <t>204238</t>
  </si>
  <si>
    <t>25/11/2022</t>
  </si>
  <si>
    <t>154503263522022NE400059</t>
  </si>
  <si>
    <t>PROGRAMAS DE AUXILIOS SOCIOECONOMICOS 2022 - BOLSA AUXILIO MORADIA.</t>
  </si>
  <si>
    <t>154503263522022NE400060</t>
  </si>
  <si>
    <t>05/12/2022</t>
  </si>
  <si>
    <t>154503263522022NE000479</t>
  </si>
  <si>
    <t>CONCESSAO DE SUBSIDIO PARA PAGAMENTO DE REFEICOES NO RESTAURANTE UNIVERSITARIO PARA ALUNOS DA GRADUACAO DA UFABC. DECORRENTE DO PROCESSO 23006.003721/2022-31, QUE TRATA DA CONTRATACAO DE EMPRESA PARA PREPARO E FORNECIMENTO DE REFEICAO</t>
  </si>
  <si>
    <t>14/12/2022</t>
  </si>
  <si>
    <t>154503263522022NE000483</t>
  </si>
  <si>
    <t>154503263522022NE000484</t>
  </si>
  <si>
    <t>154503263522022NE000485</t>
  </si>
  <si>
    <t>154503263522022NE000486</t>
  </si>
  <si>
    <t>154503263522022NE000487</t>
  </si>
  <si>
    <t>154503263522022NE000488</t>
  </si>
  <si>
    <t>22/12/2022</t>
  </si>
  <si>
    <t>23006.012322/2021-80</t>
  </si>
  <si>
    <t>154503263522022NE400092</t>
  </si>
  <si>
    <t>PROGRAMAS DE APOIO AOS ESTUDANTES DE GRADUACAO DA UFABC - EDITAL PROAP Nº 19/2021 - AUXILIO ALIMENTACAO.</t>
  </si>
  <si>
    <t>154503263522022NE400093</t>
  </si>
  <si>
    <t>30/12/2022</t>
  </si>
  <si>
    <t>154503263522022NE000519</t>
  </si>
  <si>
    <t>154503263522022NE000520</t>
  </si>
  <si>
    <t>154503263522022NE000521</t>
  </si>
  <si>
    <t>154503263522022NE000522</t>
  </si>
  <si>
    <t>154503263522022NE000524</t>
  </si>
  <si>
    <t>154503263522022NE000525</t>
  </si>
  <si>
    <t>154503263522022NE000526</t>
  </si>
  <si>
    <t>25/08/2022</t>
  </si>
  <si>
    <t>23006.000029/2022-51</t>
  </si>
  <si>
    <t>154503263522022NE400048</t>
  </si>
  <si>
    <t>EDITAL 04/2022 - CONCESSAO DE BOLSAS DE INICIACAO CIENTIFICA DO PROGRAMA PIC/UFABC.</t>
  </si>
  <si>
    <t>03/12/2021</t>
  </si>
  <si>
    <t>23006.015595/2021-86</t>
  </si>
  <si>
    <t>154503263522021NE400118</t>
  </si>
  <si>
    <t>BOLSA EDITAL 02/2021 (PIBIC-EM).</t>
  </si>
  <si>
    <t>29/04/2022</t>
  </si>
  <si>
    <t>23006.015594/2021-31</t>
  </si>
  <si>
    <t>154503263522022NE400026</t>
  </si>
  <si>
    <t>BOLSA EDITAL 01/2021 (PIC/PIBIC/PIBITI/PIBIC-AF).</t>
  </si>
  <si>
    <t>170584</t>
  </si>
  <si>
    <t>154503263522022NE400025</t>
  </si>
  <si>
    <t>BOLSA - EDITAL 02/2021 (PIBIC-EM).</t>
  </si>
  <si>
    <t>23006.015990/2021-69</t>
  </si>
  <si>
    <t>154503263522022NE400024</t>
  </si>
  <si>
    <t>EDITAL 04/2021 - PDPD.</t>
  </si>
  <si>
    <t>24/10/2022</t>
  </si>
  <si>
    <t>23006.017334/2022-81</t>
  </si>
  <si>
    <t>154503263522022NE400055</t>
  </si>
  <si>
    <t>EDITAL 11/2022 - CONCESSAO DE BOLSAS DE INICIACAO CIENTIFICA DO PROGRAMA PESQUISANDO DESDE O PRIMEIRO DIA - PDPD.</t>
  </si>
  <si>
    <t>154503263522022NE400099</t>
  </si>
  <si>
    <t>154503263522022NE400100</t>
  </si>
  <si>
    <t>154503263522022NE400097</t>
  </si>
  <si>
    <t>154503263522022NE400098</t>
  </si>
  <si>
    <t>19/05/2022</t>
  </si>
  <si>
    <t>23006.000025/2022-72</t>
  </si>
  <si>
    <t>154503263522022NE400032</t>
  </si>
  <si>
    <t>PROCESSO PARA PAGAMENTO DE BOLSISTAS PARA ATUACAO NA MODALIDADE DE BOLSA DE TREINAMENTO E APOIO TECNICO EM PESQUISA (TATP) PARA ATENDIMENTO AOS NUCLEOS ESTRATEGICOS DE PESQUISA DA UFABC.</t>
  </si>
  <si>
    <t>154503263522022NE400054</t>
  </si>
  <si>
    <t>26/03/2020</t>
  </si>
  <si>
    <t>23006000561201972</t>
  </si>
  <si>
    <t>154503263522020NE400028</t>
  </si>
  <si>
    <t>PROT:110107  BOLSA INICIACAO CIENTIFICA PDPD.</t>
  </si>
  <si>
    <t>10/03/2022</t>
  </si>
  <si>
    <t>23006.002152/2022-14</t>
  </si>
  <si>
    <t>154503263522022NE400010</t>
  </si>
  <si>
    <t>PAGAMENTO DE BOLSAS DE EXTENSAO E CULTURA PARA O PROGRAMA DE APOIO A ACOES DE EXTENSAO (PAAE 2022) E PROGRAMA DE APOIO A ACOES DE CULTURA (PAAC 2022) - EDITAL Nº 001/2022 - PROEC.</t>
  </si>
  <si>
    <t>23006.002154/2022-03</t>
  </si>
  <si>
    <t>154503263522022NE400008</t>
  </si>
  <si>
    <t>PAGAMENTO DE BOLSAS DE EXTENSAO PARA DESENVOLVIMENTO E APLICACAO DE AULAS (INSTRUTORES) NO AMBITO DA ACAO ESCOLA PREPARATORIA DA UFABC - EDITAL Nº 002/2022 - PROEC.</t>
  </si>
  <si>
    <t>23006.002158/2022-83</t>
  </si>
  <si>
    <t>154503263522022NE400007</t>
  </si>
  <si>
    <t>PAGAMENTO DE BOLSAS DE EXTENSAO E CULTURA PARA DESENVOLVIMENTO DA ACAO CORO DA UFABC 2022 - EDITAL Nº 003/2022 - PROEC.</t>
  </si>
  <si>
    <t>05/04/2022</t>
  </si>
  <si>
    <t>23006.005421/2022-96</t>
  </si>
  <si>
    <t>154503263522022NE400017</t>
  </si>
  <si>
    <t>PAGAMENTO DE BOLSAS DE EXTENSAO E CULTURA PARA DESENVOLVIMENTO DAS ACOES PROPRIAS (EDITAL Nº 016/2022 - PROEC).</t>
  </si>
  <si>
    <t>14/07/2022</t>
  </si>
  <si>
    <t>23006.013265/2022-37</t>
  </si>
  <si>
    <t>154503263522022NE500061</t>
  </si>
  <si>
    <t>PAGAMENTO DE AUXILIO PARA PARTICIPACAO NO EVENTO WIT - WOMEN IN INFORMATION TECHNOLOGY.</t>
  </si>
  <si>
    <t>MARIA EDUARDA DE SOUZA BRANDAO</t>
  </si>
  <si>
    <t>12/12/2022</t>
  </si>
  <si>
    <t>154503263522022NE400072</t>
  </si>
  <si>
    <t>PROEC - BOLSA: EPUFABC - INSTRUTORES SANTO ANDRE E S.B.CAMPO</t>
  </si>
  <si>
    <t>24/03/2022</t>
  </si>
  <si>
    <t>23006.002744/2022-28</t>
  </si>
  <si>
    <t>154503263522022NE400013</t>
  </si>
  <si>
    <t>EDITAL PET ACOES AFIRMATIVAS 2022.</t>
  </si>
  <si>
    <t>18/10/2021</t>
  </si>
  <si>
    <t>23006.016743/2021-80</t>
  </si>
  <si>
    <t>154503263522021NE400108</t>
  </si>
  <si>
    <t>ESTABELECE NORMAS PARA A SELECAO DE MONITORES PARA DISCIPLINAS OFERTADAS DURANTE O QUADRIMESTRE SUPLEMENTAR 2021.3.</t>
  </si>
  <si>
    <t>19/10/2022</t>
  </si>
  <si>
    <t>23006.021667/2022-13</t>
  </si>
  <si>
    <t>154503263522022NE500234</t>
  </si>
  <si>
    <t>SOLICITACAO DE AUXILIO A ATIVIDADE EXTRASSALA - SAIDA DE CAMPO DA DISCIPLINA DE ZOOLOGIA DE INVERTEBRADOS II.</t>
  </si>
  <si>
    <t>27/10/2022</t>
  </si>
  <si>
    <t>154503263522022NE500245</t>
  </si>
  <si>
    <t>07/11/2022</t>
  </si>
  <si>
    <t>23006.022816/2022-53</t>
  </si>
  <si>
    <t>154503263522022NE500255</t>
  </si>
  <si>
    <t>SOLICITACAO DE AUXILIO A ATIVIDADE EXTRASSALA - SAIDA DE CAMPO DA DISCIPLINA BIOMAS BRASILEIROS - TURMA DIURNO.</t>
  </si>
  <si>
    <t>LEANDRO REVERBERI TAMBOSI</t>
  </si>
  <si>
    <t>08/08/2022</t>
  </si>
  <si>
    <t>23006.012942/2022-08</t>
  </si>
  <si>
    <t>154503263522022NE500071</t>
  </si>
  <si>
    <t>LETICIA SANTOS GALHA</t>
  </si>
  <si>
    <t>09/08/2022</t>
  </si>
  <si>
    <t>23006.013639/2022-14</t>
  </si>
  <si>
    <t>154503263522022NE500073</t>
  </si>
  <si>
    <t>AUXILIO EVENTO ESTUDANTIL DE CARATER CIENTIFICO, ACADEMICO E/OU TECNOLOGICO.</t>
  </si>
  <si>
    <t>MARCOS FREITAS PARRA</t>
  </si>
  <si>
    <t>12/09/2022</t>
  </si>
  <si>
    <t>23006.015244/2022-56</t>
  </si>
  <si>
    <t>154503263522022NE500144</t>
  </si>
  <si>
    <t>JOAO VITTOR DE FREITAS FRANCISCO</t>
  </si>
  <si>
    <t>03/10/2022</t>
  </si>
  <si>
    <t>23006.018282/2022-61</t>
  </si>
  <si>
    <t>154503263522022NE500173</t>
  </si>
  <si>
    <t>ADINAN ALVES DE BRITO FILHO</t>
  </si>
  <si>
    <t>23006.021257/2022-64</t>
  </si>
  <si>
    <t>154503263522022NE500256</t>
  </si>
  <si>
    <t>LUCAS FERNANDES MUNIZ</t>
  </si>
  <si>
    <t>02/03/2021</t>
  </si>
  <si>
    <t>23006.002277/2021-55</t>
  </si>
  <si>
    <t>154503263522021NE400009</t>
  </si>
  <si>
    <t>PROCESSO SELETIVO MONITORIA - PMEG/2021</t>
  </si>
  <si>
    <t>14/04/2021</t>
  </si>
  <si>
    <t>154503263522021NE400033</t>
  </si>
  <si>
    <t>30/04/2021</t>
  </si>
  <si>
    <t>154503263522021NE400040</t>
  </si>
  <si>
    <t>PAGAMENTO DE BOLSA - PROCESSO SELETIVO MONITORIA - PMEG/2021</t>
  </si>
  <si>
    <t>27/05/2021</t>
  </si>
  <si>
    <t>154503263522021NE400056</t>
  </si>
  <si>
    <t>PROCESSO SELETIVO MONITORIA - PMEG/2021.</t>
  </si>
  <si>
    <t>23006.004907/2021-26</t>
  </si>
  <si>
    <t>154503263522021NE400057</t>
  </si>
  <si>
    <t>CONTRATACAO DE MONITORES PARA ATUAR NO PROJETO REVISAO DE MATEMATICA E FISICA PROMOVIDO PELA PRO-REITORIA DE GRADUACAO.</t>
  </si>
  <si>
    <t>21/06/2021</t>
  </si>
  <si>
    <t>154503263522021NE400072</t>
  </si>
  <si>
    <t>23006.009787/2021-53</t>
  </si>
  <si>
    <t>154503263522021NE400074</t>
  </si>
  <si>
    <t>SELECAO DE MONITORES PARA DISCIPLINAS OFERTADAS DURANTE O QUADRIMESTRE SUPLEMENTAR 2021.2.</t>
  </si>
  <si>
    <t>13/07/2021</t>
  </si>
  <si>
    <t>154503263522021NE400077</t>
  </si>
  <si>
    <t>09/12/2021</t>
  </si>
  <si>
    <t>154503263522021NE400124</t>
  </si>
  <si>
    <t>13/05/2022</t>
  </si>
  <si>
    <t>23006.000123/2018-23</t>
  </si>
  <si>
    <t>154503263522022NE400029</t>
  </si>
  <si>
    <t>CONCESSAO DE BOLSAS PARA DISCENTES DA POS-GRADUACAO DA UFABC - MESTRADO.</t>
  </si>
  <si>
    <t>23/12/2022</t>
  </si>
  <si>
    <t>154503263522022NE400096</t>
  </si>
  <si>
    <t>CONCESSAO DE BOLSAS PARA DISCENTES DA POS-GRADUACAO DA UFABC (PROPG).</t>
  </si>
  <si>
    <t>154503263522022NE400031</t>
  </si>
  <si>
    <t>CONCESSAO DE BOLSAS PARA DISCENTES DA POS-GRADUACAO DA UFABC - DOUTORADO.</t>
  </si>
  <si>
    <t>154503263522022NE400094</t>
  </si>
  <si>
    <t>154503263522022NE400095</t>
  </si>
  <si>
    <t>02/09/2022</t>
  </si>
  <si>
    <t>154503263522022NE000275</t>
  </si>
  <si>
    <t>CONCESSAO DE SUBSIDIO PARA PAGAMENTO DE REFEICOES NO RESTAURANTE UNIVERSITARIO PARA ALUNOS DA UFABC. DECORRENTE DO PROCESSO 23006.003721/2022-31, QUE TRATA DA CONTRATACAO DE EMPRESA PARA PREPARO E FORNECIMENTO DE REFEICAO.</t>
  </si>
  <si>
    <t>10/11/2022</t>
  </si>
  <si>
    <t>154503263522022NE000413</t>
  </si>
  <si>
    <t>CONCESSAO DE SUBSIDIO PARA PAGAMENTO DE REFEICOES NO RESTAURANTE UNIVERSITARIO PARA ALUNOS DA POS-GRADUACAO DA UFABC. DECORRENTE DO PROCESSO 23006.003721/2022-31, QUE TRATA DA CONTRATACAO DE EMPRESA PARA PREPARO E FORNECIMENTO DE REFEICAO.</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</si>
  <si>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</si>
  <si>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</si>
  <si>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</si>
  <si>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</si>
  <si>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23006.001226/2019-91</t>
  </si>
  <si>
    <t>154503263522022NE400002</t>
  </si>
  <si>
    <t>PAGAMENTO DE BOLSA DE MONITORIA PARA DISCENTES NA ATUACAO NOS CURSOS DE LINGUAS.</t>
  </si>
  <si>
    <t>154503263522022NE400063</t>
  </si>
  <si>
    <t>23006.027462/2022-33</t>
  </si>
  <si>
    <t>154503263522022NE500270</t>
  </si>
  <si>
    <t>PAGAMENTO DE AUXILIO FINANCEIRO PARA MOBILIDADE ACADEMICA INTERNACIONAL DE DISCENTES DE GRADUACAO NO AMBITO DO PROGRAMA ESCALA DA ASSOCIACAO DE UNIVERSIDADES GRUPO MONTEVIDEO (AUGM).</t>
  </si>
  <si>
    <t>THAYNA DE LIMA CARNEIRO HOLANDA</t>
  </si>
  <si>
    <t>28/12/2022</t>
  </si>
  <si>
    <t>23104.039349/2022-92</t>
  </si>
  <si>
    <t>154054152692022NE002763</t>
  </si>
  <si>
    <t>GRATIFICACAO POR ENCARGO DE CURSOS E CONCURSOS(BANCA EXAMINADORA), SERVIDORA MARIANA ESTEVES DE OLIVEIRA , 2022NC000007 - UFABC.</t>
  </si>
  <si>
    <t>FUNDACAO UNIVERS.FED. DE MATO GROSSO DO SUL</t>
  </si>
  <si>
    <t>154054</t>
  </si>
  <si>
    <t>18/06/2021</t>
  </si>
  <si>
    <t>23006.009301/2021-87</t>
  </si>
  <si>
    <t>154503263522021NE000104</t>
  </si>
  <si>
    <t>AQUISICAO POR IMPORTACAO DE INSUMO FARMACEUTICO ATIVO HIDROCLORETO DE MELFALANO.</t>
  </si>
  <si>
    <t>FARMABIOS SPA - ITALIA</t>
  </si>
  <si>
    <t>30/03/2022</t>
  </si>
  <si>
    <t>23006.003218/2022-85</t>
  </si>
  <si>
    <t>154503263522022NE000047</t>
  </si>
  <si>
    <t>PAGAMENTO DE ANUIDADE DA ASSOCIACAO NACIONAL DOS DIRIGENTES DAS INSTITUICOES FEDERAIS DE ENSINO SUPERIOR (ANDIFES) - EXERCICIO 2022.</t>
  </si>
  <si>
    <t>18/11/2021</t>
  </si>
  <si>
    <t>23006.014785/2021-86</t>
  </si>
  <si>
    <t>154503263522021NE000263</t>
  </si>
  <si>
    <t>CONTRATACAO DE EMPRESA ESPECIALIZADA PARA A PRESTACAO DE SERVICOS DE MONITORAMENTO EM REDES SOCIAIS</t>
  </si>
  <si>
    <t>AGENCIA BRASPUB &amp; EMPREENDIMENTOS EIRELI</t>
  </si>
  <si>
    <t>05/10/2022</t>
  </si>
  <si>
    <t>23006.015241/2022-12</t>
  </si>
  <si>
    <t>154503263522022NE000345</t>
  </si>
  <si>
    <t>CONTRATACAO DE EMPRESA ESPECIALIZADA PARA A PRESTACAO DE SERVICOS DE MONITORAMENTO EM REDES SOCIAIS, PROPRIAS OU NAO</t>
  </si>
  <si>
    <t>23006.017119/2022-81</t>
  </si>
  <si>
    <t>154503263522022NE000482</t>
  </si>
  <si>
    <t>CONTRATACAO DE EMPRESA ESPECIALIZADA PARA A PRESTACAO DE SERVICOS DE MAILING JORNALISTICO E DE DISTRIBUICAO DE RELEASES</t>
  </si>
  <si>
    <t>COMUNIQUE-SE S/A</t>
  </si>
  <si>
    <t>29/12/2020</t>
  </si>
  <si>
    <t>23006002261201685</t>
  </si>
  <si>
    <t>154503263522020NE800555</t>
  </si>
  <si>
    <t>PROT:110127  PRESTACAO DE SERVICOS POSTAIS - EXCLUSIVOS  PROC ORIGEM: 2017IN00002</t>
  </si>
  <si>
    <t>EMPRESA BRASILEIRA DE CORREIOS E TELEGRAFOS</t>
  </si>
  <si>
    <t>154503263522020NE800556</t>
  </si>
  <si>
    <t>PROT:110127  PRESTACAO DE SERVICOS POSTAIS - NAO EXCLUSIVOS  PROC ORIGEM: 2017DI00001</t>
  </si>
  <si>
    <t>23006.001616/2021-86</t>
  </si>
  <si>
    <t>154503263522021NE000298</t>
  </si>
  <si>
    <t>CONTRATACAO DE SERVICOS POSTAIS</t>
  </si>
  <si>
    <t>20/04/2022</t>
  </si>
  <si>
    <t>23006.001863/2022-63</t>
  </si>
  <si>
    <t>154503263522022NE000067</t>
  </si>
  <si>
    <t>04/08/2021</t>
  </si>
  <si>
    <t>154503263522021NE000141</t>
  </si>
  <si>
    <t>CONTRATACAO DE EMPRESA ESPECIALIZADA PARA PROMOVER A PUBLICACAO DE MATERIAS LEGAIS EM JORNAIS DE CIRCULACAO NACIONAL PARA A FUNDACAO UNIVERSIDADE FEDERAL DO ABC - UFABC</t>
  </si>
  <si>
    <t>23/03/2022</t>
  </si>
  <si>
    <t>154503263522022NE000042</t>
  </si>
  <si>
    <t>CONTRATACAO DE EMPRESA PARA AGENCIAMENTO DE TRANSPORTE INTERNACIONAL PARA AS CARGAS IMPORTADAS PELA UFABC</t>
  </si>
  <si>
    <t>154503263522022NE000044</t>
  </si>
  <si>
    <t>13/07/2022</t>
  </si>
  <si>
    <t>154503263522022NE000208</t>
  </si>
  <si>
    <t>17/11/2020</t>
  </si>
  <si>
    <t>23006008266202006</t>
  </si>
  <si>
    <t>154503263522020NE000375</t>
  </si>
  <si>
    <t>PROT:110116  PAGAMENTO DE ANUIDADE DO EXERCICIO DE 2020 A CAMBRA DE CAMERC    BRASILCATALUNYA (CAMARA DE COMERCIO BRASIL-CATALUNHA - CCBC)</t>
  </si>
  <si>
    <t>CAMBRA DE COMERC BRASIL-CATALUNYA</t>
  </si>
  <si>
    <t>0039</t>
  </si>
  <si>
    <t>CONTRIBUICAO A CAMARA DE COMERCIO BRASIL-CATALUNHA (CCBC)</t>
  </si>
  <si>
    <t>162737</t>
  </si>
  <si>
    <t>22/09/2022</t>
  </si>
  <si>
    <t>23006.004221/2022-16</t>
  </si>
  <si>
    <t>154503263522022NE000308</t>
  </si>
  <si>
    <t>PAGAMENTO DE ANUIDADE DO EXERCICIO DE 2022 A ASSOCIACAO BRASILEIRA DE EDUCACAO INTERNACIONAL (FAUBAI)</t>
  </si>
  <si>
    <t>05/07/2021</t>
  </si>
  <si>
    <t>23006.000016/2021-09</t>
  </si>
  <si>
    <t>154503263522021NE000115</t>
  </si>
  <si>
    <t>PAGAMENTO DE TAXAS AO INSTITUTO NACIONAL DA PROPRIEDADE INDUSTRIAL - INPI.</t>
  </si>
  <si>
    <t>25/01/2022</t>
  </si>
  <si>
    <t>154503263522022NE000012</t>
  </si>
  <si>
    <t>28/06/2022</t>
  </si>
  <si>
    <t>23006.010522/2022-89</t>
  </si>
  <si>
    <t>154503263522022NE000192</t>
  </si>
  <si>
    <t>PAGAMENTO DE TAXAS AO INPI - INSTITUTO NACIONAL DA PROPRIEDADE INDUSTRIAL</t>
  </si>
  <si>
    <t>33913904</t>
  </si>
  <si>
    <t>MARCAS, PATENTES E DIREITOS AUTORAIS</t>
  </si>
  <si>
    <t>03/06/2020</t>
  </si>
  <si>
    <t>23006000722202061</t>
  </si>
  <si>
    <t>154503263522020NE800127</t>
  </si>
  <si>
    <t>PROT:110128  ANOTACAO DE RESPONSABILIDADE TECNICA - ART  PROC ORIGEM: 2020IN00012</t>
  </si>
  <si>
    <t>CONSELHO REGIONAL DE ENGENHARIA E AGRONOMIA DO ESTADO D</t>
  </si>
  <si>
    <t>27/01/2022</t>
  </si>
  <si>
    <t>154503263522022NE000013</t>
  </si>
  <si>
    <t>16/03/2022</t>
  </si>
  <si>
    <t>154503263522022NE000037</t>
  </si>
  <si>
    <t>02/05/2022</t>
  </si>
  <si>
    <t>154503263522022NE000080</t>
  </si>
  <si>
    <t>23/05/2022</t>
  </si>
  <si>
    <t>154503263522022NE000116</t>
  </si>
  <si>
    <t>24/05/2022</t>
  </si>
  <si>
    <t>154503263522022NE000121</t>
  </si>
  <si>
    <t>CONTRATACAO DE PESSOA JURIDICA PARA FORNECIMENTO DE AGUA E SERVICO DE COLETA DE ESGOTO PARA AS UNIDADES DE SAO BERNARDO DO CAMPO NO ANO DE 2014</t>
  </si>
  <si>
    <t>25/05/2022</t>
  </si>
  <si>
    <t>154503263522022NE000126</t>
  </si>
  <si>
    <t>23006.018776/2022-45</t>
  </si>
  <si>
    <t>154503263522022NE400050</t>
  </si>
  <si>
    <t>PROCESSO SELETIVO DE BOLSISTAS PARA ATUACAO NA TESTAGEM DE SARS-COV-2, COMO PARTE DAS ATIVIDADES DO NUCLEO DE MONITORAMENTO E TESTAGEM DA UFABC, NA MODALIDADE DE BOLSA DE TREINAMENTO E APOIO TECNICO EM PESQUISA (TATP).</t>
  </si>
  <si>
    <t>23006.028380/2022-14</t>
  </si>
  <si>
    <t>154503263522022NE400101</t>
  </si>
  <si>
    <t>20/05/2022</t>
  </si>
  <si>
    <t>23006.009837/2022-83</t>
  </si>
  <si>
    <t>154503263522022NE000115</t>
  </si>
  <si>
    <t>CONTRATACAO DE INSCRICAO PARA PARTICIPACAO NO PREMIO JABUTI 2022</t>
  </si>
  <si>
    <t>CAMARA BRASILEIRA DO LIVRO</t>
  </si>
  <si>
    <t>15/07/2022</t>
  </si>
  <si>
    <t>23006.013404/2022-22</t>
  </si>
  <si>
    <t>154503263522022NE500064</t>
  </si>
  <si>
    <t>PAGAMENTO DE AUXILIO PARA PARTICIPACAO NA ATIVIDADE DE CAMPO - OFICINA DE QGIS PARA AUTOMAPEAMENTO DO TERRITORIO QUILOMBOLA.</t>
  </si>
  <si>
    <t>04/08/2022</t>
  </si>
  <si>
    <t>23006.013268/2022-71</t>
  </si>
  <si>
    <t>154503263522022NE500068</t>
  </si>
  <si>
    <t>28/12/2020</t>
  </si>
  <si>
    <t>23006006998202053</t>
  </si>
  <si>
    <t>154503263522020NE800536</t>
  </si>
  <si>
    <t>PROT:110124  CONTRATACAO DE ASSINATURA DE LIVROS ELETRONICOS DA EDITORA       SPRINGER NATURE  PROC ORIGEM: 2020IN00051</t>
  </si>
  <si>
    <t>EDITORA SPRINGER NATURE</t>
  </si>
  <si>
    <t>RO01</t>
  </si>
  <si>
    <t>REGRA DE OURO</t>
  </si>
  <si>
    <t>189564</t>
  </si>
  <si>
    <t>23006.019125/2021-91</t>
  </si>
  <si>
    <t>154503263522022NE000066</t>
  </si>
  <si>
    <t>CONTRATACAO DE EMPRESA ESPECIALIZADA PARA PRESTAR SERVICO DE HIGIENIZACAO E LIMPEZA DE MATERIAIS BIBLIOGRAFICOS</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</si>
  <si>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</si>
  <si>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</si>
  <si>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</si>
  <si>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</si>
  <si>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09/11/2022</t>
  </si>
  <si>
    <t>154503263522022NE000407</t>
  </si>
  <si>
    <t>TRATA-SE DE CONTRATACAO DE EMPRESA ESPECIALIZADA PARA PRESTAR SERVICO DE ENCADERNACAO E REENCADERNACAO DE LIVROS, PARA REVITALIZACAO DO ACERVO DO SISTEMA DE BIBLIOTECAS DA FUNDACAO UNIVERSIDADE FEDERAL DO ABC ¿ UFABC.</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</si>
  <si>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</si>
  <si>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</si>
  <si>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</si>
  <si>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23006.023030/2022-53</t>
  </si>
  <si>
    <t>154503263522022NE000445</t>
  </si>
  <si>
    <t>28/11/2022</t>
  </si>
  <si>
    <t>23006.024855/2022-95</t>
  </si>
  <si>
    <t>154503263522022NE000455</t>
  </si>
  <si>
    <t>CONTRATACAO DE ACESSO ONLINE DO SISTEMA CDD (CLASSIFICACAO DECIMAL DE DEWEY), DENOMINADO WEBDEWEY, PARA USO DE ATE 09 (NOVE) BIBLIOTECARIOS SIMULTANEAMENTE NAS BIBLIOTECAS DA UNIVERSIDADE FEDERAL DO ABC - UFABC. O WEBDEWEY E A VERSAO DIGITAL COMPLETA DA CLASSIFICACAO DECIMAL DE DEWEY, PARA REALIZACAO DA CATALOGACAO DOS MATERIAIS BIBLIOGRAFICOS</t>
  </si>
  <si>
    <t>01/12/2022</t>
  </si>
  <si>
    <t>23006.020682/2022-36</t>
  </si>
  <si>
    <t>154503263522022NE000468</t>
  </si>
  <si>
    <t>AQUISICAO DE ETIQUETA PROTETORA ELETROMAGNETICA, TIPO:ADESIVA, MODELO:RFID, APLICACAO:ACERVO DE BIBLIOTECA, CARACTERISTICAS ADICIONAIS:ARMAZENAGEM MINIMA DE 1KB, DEVE USAR ADESIVO PH-.</t>
  </si>
  <si>
    <t>FRANCIELE KRUGER MOVEIS</t>
  </si>
  <si>
    <t>154503263522022NE000459</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</si>
  <si>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</si>
  <si>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</si>
  <si>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</si>
  <si>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</si>
  <si>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23006.020179/2022-81</t>
  </si>
  <si>
    <t>154503263522022NE000513</t>
  </si>
  <si>
    <t>CONTRATACAO DE EMPRESA ESPECIALIZADA PARA FORNECIMENTO DE ASSINATURA ANUAL DE LIVROS ELETRONICOS (E-BOOKS) DA EDITORA SPRINGER NATURE.</t>
  </si>
  <si>
    <t>SPRINGER NATURE CUSTOMER SERVICE CENTER, LLC</t>
  </si>
  <si>
    <t>06/12/2021</t>
  </si>
  <si>
    <t>23006.018491/2021-23</t>
  </si>
  <si>
    <t>154503263522021NE000283</t>
  </si>
  <si>
    <t>CONTRATACAO DA EMPRESA CLASS CURSOS GESTAO EDUCACIONAL LTDA. PARA MINISTRAR CURSOS, NA MODALIDADE A DISTANCIA, A SERVIDORES INTEGRANTES DO SISTEMA DE BIBLIOTECAS DA UFABC.</t>
  </si>
  <si>
    <t>CLASS CURSOS GESTAO EDUCACIONAL LTDA</t>
  </si>
  <si>
    <t>05/09/2022</t>
  </si>
  <si>
    <t>23006.016121/2022-32</t>
  </si>
  <si>
    <t>154503263522022NE000277</t>
  </si>
  <si>
    <t>CONTRATACAO REFERENTE AO SERVICO DE CAPACITACAO EXTERNA: RUIDO  CONCEITOS, AVALIACAO, DOSIMETRIA, PRINCIPIOS DE CONTROLE E INSTRUMENTACAO E TOXICOLOGIA</t>
  </si>
  <si>
    <t>ASSOCIACAO BRASILEIRA DE HIGIENISTAS OCUPACIONAIS ABHO</t>
  </si>
  <si>
    <t>23/09/2022</t>
  </si>
  <si>
    <t>23006.003763/2022-71</t>
  </si>
  <si>
    <t>154503263522022NE000309</t>
  </si>
  <si>
    <t>REGISTRO DE PRECOS PARA A EVENTUAL CONTRATACAO DE EMPRESA ESPECIALIZADA PARA PRESTACAO DE SERVICOS DE CAPACITACAO PARA A BRIGADA DE INCENDIO</t>
  </si>
  <si>
    <t>DOUGLAS NOGUEIRA PIRES 21926051882</t>
  </si>
  <si>
    <t>28/09/2022</t>
  </si>
  <si>
    <t>23006.019591/2022-58</t>
  </si>
  <si>
    <t>154503263522022NE000327</t>
  </si>
  <si>
    <t>PARTICIPACAO DE SERVIDOR DA AGENCIA DE INOVACAO NO XVI ENCONTRO NACIONAL FORTEC VI CONGRESSO INTERNACIONAL PROFNIT XII PROSPECT</t>
  </si>
  <si>
    <t>23006.019594/2022-91</t>
  </si>
  <si>
    <t>154503263522022NE000380</t>
  </si>
  <si>
    <t>CONTRATACAO DE EMPRESA PARA MINISTRAR CURSOS DE CAPACITACAO DE GESTAO DE SEGURANCA E SAUDE OCUPACIONAL METODOLOGIA E BOAS PRATICAS ¿ ISO 45001.</t>
  </si>
  <si>
    <t>FUNDACAO CARLOS ALBERTO VANZOLINI</t>
  </si>
  <si>
    <t>01/11/2022</t>
  </si>
  <si>
    <t>23006.019796/2022-33</t>
  </si>
  <si>
    <t>154503263522022NE000395</t>
  </si>
  <si>
    <t>UNIVERSIDADE PROTECAO TREINAMENTO E ENSINO A DISTANCIA</t>
  </si>
  <si>
    <t>23006.024832/2022-81</t>
  </si>
  <si>
    <t>154503263522022NE000538</t>
  </si>
  <si>
    <t>CONTRATACAO DE EMPRESA PARA MINISTRAR O CURSO DE CAPACITACAO SOBRE A LEI 14.133/2021 PARA SERVIDORES DA UFABC NA MODALIDADE IN COMPANY.</t>
  </si>
  <si>
    <t>154503263522022NE000539</t>
  </si>
  <si>
    <t>154503263522022NE000540</t>
  </si>
  <si>
    <t>23006.007863/2022-77</t>
  </si>
  <si>
    <t>154503263522022NE000078</t>
  </si>
  <si>
    <t>PROCESSO PARA PAGAMENTO DE INSS PARTE PATRONAL</t>
  </si>
  <si>
    <t>11/04/2022</t>
  </si>
  <si>
    <t>23006.000290/2022-51</t>
  </si>
  <si>
    <t>154503263522022NE000058</t>
  </si>
  <si>
    <t>PAGAMENTO DE ENCARGO DE CURSO E CONCURSO - DOCENTE FEDERAL 2022</t>
  </si>
  <si>
    <t>10/12/2020</t>
  </si>
  <si>
    <t>23006008203202041</t>
  </si>
  <si>
    <t>154503263522020NE800469</t>
  </si>
  <si>
    <t>PROT:1164  CELEBRACAO DE TCTC COM A PREFEITURA MUNICIPAL DE SANTO ANDRE E IN- TERVENIENCIA DA FUNDEP - COORDENADORA: LUCIANA PEREIRA  PROC ORIGEM: 2020DI00040</t>
  </si>
  <si>
    <t>177445</t>
  </si>
  <si>
    <t>23006.019081/2021-08</t>
  </si>
  <si>
    <t>154503263522021NE000309</t>
  </si>
  <si>
    <t>CONTRATACAO DE FUNDACAO DE APOIO PARA GESTAO ADMINISTRATIVA E FINANCEIRA DO PROJETO GENERO E PODER LOCAL POLITICAS PUBLICAS, ACAO E PARTICIPACAO SOB A COORDENACAO DA PROFESSORA ARLENE MARTINEZ RICOLDI.</t>
  </si>
  <si>
    <t>196733</t>
  </si>
  <si>
    <t>10/12/2021</t>
  </si>
  <si>
    <t>23006.016997/2021-06</t>
  </si>
  <si>
    <t>154503263522021NE000317</t>
  </si>
  <si>
    <t>CONTRATACAO DE FUNDACAO DE APOIO PARA GESTAO ADMINISTRATIVA E FINANCEIRA DO PROJETO PRODUCAO E REPRODUCAO DE CONHECIMENTO EM HELIOPOLIS/SP: FORTALECENDO AS BASES DE UM BAIRRO EDUCADOR ANO 2 SOB A COORDENACAO DOS PROFESSORES PAULO SERGIO DA COSTA NEVES E SUZE DE OLIVEIRA PIZA.</t>
  </si>
  <si>
    <t>21/10/2022</t>
  </si>
  <si>
    <t>23006.013980/2022-70</t>
  </si>
  <si>
    <t>154503263522022NE000368</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</si>
  <si>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</si>
  <si>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</si>
  <si>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154503263522022NE000369</t>
  </si>
  <si>
    <t>05/05/2022</t>
  </si>
  <si>
    <t>23006.007622/2022-28</t>
  </si>
  <si>
    <t>154503263522022NE000087</t>
  </si>
  <si>
    <t>ACORDO MIS SESC-UFABC 2022</t>
  </si>
  <si>
    <t>23006.011941/2021-57</t>
  </si>
  <si>
    <t>154503263522022NE000403</t>
  </si>
  <si>
    <t>ATA SRP PARA AQUISICAO DE EQUIPAMENTOS DE PROTECAO E COMBATE A INCENDIO - EXTINTORES, MANGUEIRAS, ACESSORIOS E SINALIZACAO.</t>
  </si>
  <si>
    <t>GIACOMO RESENDE SEOLIN</t>
  </si>
  <si>
    <t>44905224</t>
  </si>
  <si>
    <t>EQUIPAMENTO DE PROTECAO, SEGURANCA E  SOCORRO</t>
  </si>
  <si>
    <t>09/10/2020</t>
  </si>
  <si>
    <t>23006006185202063</t>
  </si>
  <si>
    <t>154503263522020NE800302</t>
  </si>
  <si>
    <t>PROT:110107  MANUTENCAO PREVENTIVA E CORRETIVA, COM FORNECIMENTO DE PECAS DE  REPOSICAO, EM AUTOCLAVE DO BIOTERIO DE SANTO ANDRE  PROC ORIGEM: 2020PR00066</t>
  </si>
  <si>
    <t>JP AUTOMACAO E ASSISTENCIA TECNICA LTDA</t>
  </si>
  <si>
    <t>189563</t>
  </si>
  <si>
    <t>23006.016477/2022-76</t>
  </si>
  <si>
    <t>154503263522022NE000460</t>
  </si>
  <si>
    <t>AQUISICAO DE SISTEMA DE EXAUSTAO (COIFAS) - 2022.</t>
  </si>
  <si>
    <t>B.S. COMERCIO E INSTALACAO DE MOVEIS EM GERAL LTDA</t>
  </si>
  <si>
    <t>23006.017083/2022-35</t>
  </si>
  <si>
    <t>154503263522022NE000470</t>
  </si>
  <si>
    <t>AQUISICAO DE EQUIPAMENTOS PARA O CECS.</t>
  </si>
  <si>
    <t>IDEALINE COMERCIAL LTDA</t>
  </si>
  <si>
    <t>154503263522022NE000471</t>
  </si>
  <si>
    <t>CATIONLAB EQUIPAMENTOS E PRODUTOS PARA LABORATORIO EIRE</t>
  </si>
  <si>
    <t>154503263522022NE000472</t>
  </si>
  <si>
    <t>TROIA COMERCIO DE EQUIPAMENTOS DIVERSOS EIRELI</t>
  </si>
  <si>
    <t>154503263522022NE000473</t>
  </si>
  <si>
    <t>154503263522022NE000474</t>
  </si>
  <si>
    <t>SCHMIDT EQUIPAMENTOS TOPOGRAFICOS LTDA</t>
  </si>
  <si>
    <t>154503263522022NE000475</t>
  </si>
  <si>
    <t>RC SCIENTIFIC COMERCIO DE INSTRUMENTOS ANALITICOS EIRE</t>
  </si>
  <si>
    <t>154503263522022NE000476</t>
  </si>
  <si>
    <t>FLOPTECH COMERCIO DE EQUIPAMENTOS EIRELI</t>
  </si>
  <si>
    <t>15/12/2022</t>
  </si>
  <si>
    <t>23006.022426/2022-83</t>
  </si>
  <si>
    <t>154503263522022NE000495</t>
  </si>
  <si>
    <t>AQUISICAO DE EQUIPAMENTOS PARA O CECS</t>
  </si>
  <si>
    <t>154503263522022NE000496</t>
  </si>
  <si>
    <t>RBM DISTRIBUIDORA E COMERCIO LTDA</t>
  </si>
  <si>
    <t>154503263522022NE000497</t>
  </si>
  <si>
    <t>PHOENIX INSTRUMENTAL CIENTIFICA LTDA</t>
  </si>
  <si>
    <t>154503263522022NE000529</t>
  </si>
  <si>
    <t>18/08/2022</t>
  </si>
  <si>
    <t>23006.009610/2022-38</t>
  </si>
  <si>
    <t>154503263522022NE000256</t>
  </si>
  <si>
    <t>CONTRATACAO DE SERVICO DE MANUTENCAO CORRETIVA DO ULTRAPURIFICADOR DE AGUA MILLIQ E AQUISICAO DAS PECAS PARA A MANUTENCAO</t>
  </si>
  <si>
    <t>154503263522022NE000257</t>
  </si>
  <si>
    <t>23006.012847/2022-04</t>
  </si>
  <si>
    <t>154503263522022NE000292</t>
  </si>
  <si>
    <t>DOCUMENTO DE FORMALIZACAO DA DEMANDA PARA AQUISICAO OU CONTRATACAO DE MATERIAIS TICS PARA INFRAESTRUTURA DE VIDEOCONFERENCIA E AUDIOVISUAL DO CMCC.</t>
  </si>
  <si>
    <t>RENOVACCIO COMERCIO DE ELETROELETRONICOS LTDA</t>
  </si>
  <si>
    <t>23006.012745/2022-81</t>
  </si>
  <si>
    <t>154503263522022NE000367</t>
  </si>
  <si>
    <t>AQUISICAO DE KIT DIDATICO E ESTACAO DE SOLDA PARA O CURSO DE BACHARELADO EM FISICA.</t>
  </si>
  <si>
    <t>NOVA ND COMERCIO DE EQUIPAMENTOS INDUSTRIAIS E DIDATICO</t>
  </si>
  <si>
    <t>23006.021975/2022-31</t>
  </si>
  <si>
    <t>154503263522022NE000494</t>
  </si>
  <si>
    <t>AQUISICAO DE MATERIAL PERMANENTE  BIORREATOR, PARA O CURSO DE BACHARELADO EM BIOTECNOLOGIA DA FUNDACAO UNIVERSIDADE FEDERAL DO ABC  UFABC</t>
  </si>
  <si>
    <t>TECNAL INDUSTRIA, COMERCIO, IMPORTACAO E EXPORTACAO DE</t>
  </si>
  <si>
    <t>06/09/2022</t>
  </si>
  <si>
    <t>23006.009039/2022-51</t>
  </si>
  <si>
    <t>154503263522022NE000278</t>
  </si>
  <si>
    <t>AQUISICAO DE EQUIPAMENTOS PARA ATENDER AS NECESSIDADES DOS LABORATORIOS DIDATICOS SECOS E UMIDOS.</t>
  </si>
  <si>
    <t>DELFINI INDUSTRIA COMERCIO LTDA</t>
  </si>
  <si>
    <t>154503263522022NE000291</t>
  </si>
  <si>
    <t>23006012718202046</t>
  </si>
  <si>
    <t>154503263522020NE800531</t>
  </si>
  <si>
    <t>PROT:110123  AQUISICAO DE CAMERAS E ACESSORIOS PARA GRAVACAO DE AULAS E       EVENTOS  PROC ORIGEM: 2020PR00105</t>
  </si>
  <si>
    <t>PRISMA COMERCIO VAREJISTA E ATACADISTA EIRELI</t>
  </si>
  <si>
    <t>1014000000</t>
  </si>
  <si>
    <t>23006.019071/2022-45</t>
  </si>
  <si>
    <t>154503263522022NE000499</t>
  </si>
  <si>
    <t>AQUISICAO DE CAMERAS, LENTES, MICROFONES, TRIPES, MIDIAS DE GRAVACAO E ACESSORIOS PARA O ESTUDIO DO NETEL.</t>
  </si>
  <si>
    <t>RAUL MUELLER SCHRAMM</t>
  </si>
  <si>
    <t>16/12/2022</t>
  </si>
  <si>
    <t>154503263522022NE000501</t>
  </si>
  <si>
    <t>G2B COMERCIO E REPRESENTACOES LTDA</t>
  </si>
  <si>
    <t>16/09/2022</t>
  </si>
  <si>
    <t>23006.014382/2022-18</t>
  </si>
  <si>
    <t>154503263522022NE000300</t>
  </si>
  <si>
    <t>IMPORTACAO DE EQUIPAMENTO PARA MEDICAO VOLUMETRICA DE GASES MILLIGASCOUNTERS - RITTER - PROF. EDUARDO SUBTIL.</t>
  </si>
  <si>
    <t>DR-ING.RITTER APPARATEBAU GMBH &amp; CO. KG</t>
  </si>
  <si>
    <t>11/05/2020</t>
  </si>
  <si>
    <t>23006000944202084</t>
  </si>
  <si>
    <t>154503263522020NE800087</t>
  </si>
  <si>
    <t>PROT:110101  AQUISICAO DE CONJUNTO DE HOMENAGEM - DR. HONORIS CAUSA.  PROC ORIGEM: 2020DI00002</t>
  </si>
  <si>
    <t>ART CARD LTDA</t>
  </si>
  <si>
    <t>33903015</t>
  </si>
  <si>
    <t>MATERIAL P/ FESTIVIDADES E HOMENAGENS</t>
  </si>
  <si>
    <t>24/08/2020</t>
  </si>
  <si>
    <t>23006001864202046</t>
  </si>
  <si>
    <t>154503263522020NE800258</t>
  </si>
  <si>
    <t>PROT:110127  CONTRATACAO DE EMPRESA ESPECIALIZADA PARA PRESTACAO DE SERVICOS  DE LAVANDERIA  PROC ORIGEM: 2020PR00048</t>
  </si>
  <si>
    <t>LAVANDERIA PAULISTA LTDA</t>
  </si>
  <si>
    <t>33903946</t>
  </si>
  <si>
    <t>SERVICOS DOMESTICOS</t>
  </si>
  <si>
    <t>22/09/2021</t>
  </si>
  <si>
    <t>23006.001864/2020-46</t>
  </si>
  <si>
    <t>154503263522021NE000196</t>
  </si>
  <si>
    <t>CONTRATACAO DE EMPRESA ESPECIALIZADA PARA PRESTACAO DE SERVICOS DE LAVANDERIA</t>
  </si>
  <si>
    <t>15/08/2022</t>
  </si>
  <si>
    <t>154503263522022NE000251</t>
  </si>
  <si>
    <t>23006.014341/2022-21</t>
  </si>
  <si>
    <t>154503263522022NE000282</t>
  </si>
  <si>
    <t>CONTRATACAO DE EMPRESA ESPECIALIZADA EM SERVICOS DE PRODUCAO, EDICAO E DISPONIBILIZACAO DE PROGRAMAS DE AUDIO PARA ATENDER AS DEMANDAS DE ACOES DE EXTENSAO</t>
  </si>
  <si>
    <t>VISUAUDIO SERVICOS DE LOCUCAO E SONORIZACAO DE AUDIO E</t>
  </si>
  <si>
    <t>22/11/2022</t>
  </si>
  <si>
    <t>23006.016774/2022-11</t>
  </si>
  <si>
    <t>154503263522022NE000435</t>
  </si>
  <si>
    <t>CONTRATACAO DE EMPRESA ESPECIALIZADA EM SERVICOS DE PRODUCAO, GRAVACAO E EDICAO DE VIDEOS PARA ATENDER A ACAO DE EXTENSAO - POLARCASTERS - EDUCAR POR MEIO DA PRODUCAO DE VIDEOS</t>
  </si>
  <si>
    <t>24/08/2022</t>
  </si>
  <si>
    <t>23006.020295/2021-19</t>
  </si>
  <si>
    <t>154503263522022NE000269</t>
  </si>
  <si>
    <t>CONTRATACAO EVENTUAL DE SERVICOS DE ESTRUTURA, LOCACAO DE EQUIPAMENTOS E MOBILIARIOS PARA A REALIZACAO DE EVENTOS, A FIM DE ATENDER AS NECESSIDADES DA UNIVERSIDADE FEDERAL DO ABC</t>
  </si>
  <si>
    <t>NUCLEO DA CRIACAO MARKETING E EVENTOS EIRELI</t>
  </si>
  <si>
    <t>154503263522022NE000396</t>
  </si>
  <si>
    <t>PMA-PRODUCOES E MONTAGENS ARTISTICAS LTDA</t>
  </si>
  <si>
    <t>154503263522022NE000397</t>
  </si>
  <si>
    <t>EXPANSOM PROMOCOES E EVENTOS LTDA</t>
  </si>
  <si>
    <t>29/09/2022</t>
  </si>
  <si>
    <t>23006.002362/2022-02</t>
  </si>
  <si>
    <t>154503263522022NE000328</t>
  </si>
  <si>
    <t>CONTRATACAO DE SERVICOS DE TRADUCAO/INTERPRETACAO DE LIBRAS</t>
  </si>
  <si>
    <t>EDUCATV - PRODUCAO INDEPENDENTE DE RADIO E TV LTDA</t>
  </si>
  <si>
    <t>206422</t>
  </si>
  <si>
    <t>21/01/2020</t>
  </si>
  <si>
    <t>23006000291202033</t>
  </si>
  <si>
    <t>154503263522020NE000024</t>
  </si>
  <si>
    <t>PROT:110109  PAGAMENTO A TERCEIROS DE INSS PATRONAL</t>
  </si>
  <si>
    <t>29/05/2020</t>
  </si>
  <si>
    <t>23006000988201971</t>
  </si>
  <si>
    <t>154503263522020NE000134</t>
  </si>
  <si>
    <t>PROT:1183  PAGAMENTO DE ESPOLIO EM VIRTUDE DO FALECIMENTO DA SERVIDORA MARIA  APARECIDA DE OLIVEIRA FERREIRA</t>
  </si>
  <si>
    <t>EUCLIDES APARECIDO FERREIRA NETTO</t>
  </si>
  <si>
    <t>154503263522020NE000135</t>
  </si>
  <si>
    <t>33909249</t>
  </si>
  <si>
    <t>AUXILIO-TRANPORTE</t>
  </si>
  <si>
    <t>11/02/2021</t>
  </si>
  <si>
    <t>23006.001333/2021-34</t>
  </si>
  <si>
    <t>154503263522021NE000018</t>
  </si>
  <si>
    <t>CONTRIBUICAO PARA O PSS DURANTE AFASTAMENTO SEM REMUNERACAO - EVELYN CELOTO DE SOUZA BORGES</t>
  </si>
  <si>
    <t>11/01/2022</t>
  </si>
  <si>
    <t>154503263522022NE000006</t>
  </si>
  <si>
    <t>CONTRIBUICAO PARA O PSS POR SERVIDOR AFASTADO SEM REMUNERACAO - FLAVIO EDUARDO AOKI HORITA.</t>
  </si>
  <si>
    <t>154503263522022NE000007</t>
  </si>
  <si>
    <t>CONTRIBUICAO PARA O PSS POR SERVIDOR AFASTADO SEM REMUNERACAO - DANIEL MORGATO MARTIN.</t>
  </si>
  <si>
    <t>12/01/2022</t>
  </si>
  <si>
    <t>154503263522022NE000008</t>
  </si>
  <si>
    <t>CONTRIBUICAO PARA O PSS POR SERVIDOR AFASTADO SEM REMUNERACAO - RAFAEL CELEGHINI SANTIAGO</t>
  </si>
  <si>
    <t>154503263522022NE000373</t>
  </si>
  <si>
    <t>CONTRIBUICAO PARA O PSS POR SERVIDOR AFASTADO SEM REMUNERACAO - LAIS REGINA RIBEIRO VAROTTO.</t>
  </si>
  <si>
    <t>154503263522022NE000493</t>
  </si>
  <si>
    <t>27/12/2022</t>
  </si>
  <si>
    <t>154503263522022NE700239</t>
  </si>
  <si>
    <t>FOLHA DE DEZEMBRO DE 2022</t>
  </si>
  <si>
    <t>1056000000</t>
  </si>
  <si>
    <t>154503263522022NE700240</t>
  </si>
  <si>
    <t>154503263522022NE700241</t>
  </si>
  <si>
    <t>154503263522022NE700243</t>
  </si>
  <si>
    <t>154503263522022NE700244</t>
  </si>
  <si>
    <t>154503263522022NE700250</t>
  </si>
  <si>
    <t>154503263522022NE700245</t>
  </si>
  <si>
    <t>193436</t>
  </si>
  <si>
    <t>154503263522022NE700246</t>
  </si>
  <si>
    <t>193433</t>
  </si>
  <si>
    <t>154503263522022NE700247</t>
  </si>
  <si>
    <t>193435</t>
  </si>
  <si>
    <t>154503263522022NE700249</t>
  </si>
  <si>
    <t>154503263522022NE700251</t>
  </si>
  <si>
    <t>154503263522022NE700252</t>
  </si>
  <si>
    <t>154503263522022NE700253</t>
  </si>
  <si>
    <t>170578</t>
  </si>
  <si>
    <t>08/12/2020</t>
  </si>
  <si>
    <t>23006000452202099</t>
  </si>
  <si>
    <t>154503263522020NE000415</t>
  </si>
  <si>
    <t>PROT:110116  PAGAMENTO DE ANUIDADE DO EXERCICIO DE 2020 A ASOCIACION DE       UNIVERSIDADES GRUPO MONTEVIDEO (AUGM)</t>
  </si>
  <si>
    <t>154503263522020NE000416</t>
  </si>
  <si>
    <t>RO05</t>
  </si>
  <si>
    <t>CONTRIBUICAO A ASSOCIACION DE UNIVERSIDADES GRUPO MONTEVIDEU (AUGM) - REGRA DE OURO</t>
  </si>
  <si>
    <t>191781</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</si>
  <si>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</si>
  <si>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</si>
  <si>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</si>
  <si>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</si>
  <si>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</si>
  <si>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23006001714201575</t>
  </si>
  <si>
    <t>154503263522020NE800048</t>
  </si>
  <si>
    <t>PROT:110107  SERVICO DE COLETA DE RESIDUOS INFECTANTES DO BIOTERIO DO CAMPUS DE SAO BERNARDO.  PROC ORIGEM: 2016DI00005</t>
  </si>
  <si>
    <t>26/03/2021</t>
  </si>
  <si>
    <t>23006.001714/2015-75</t>
  </si>
  <si>
    <t>154503263522021NE000027</t>
  </si>
  <si>
    <t>CONTRATACAO DE SERVICO DE COLETA DE RESIDUO INFECTANTE DO BIOTERIO DE SAO BERNADO DO CAMPO</t>
  </si>
  <si>
    <t>31/03/2022</t>
  </si>
  <si>
    <t>23006.000896/2020-24</t>
  </si>
  <si>
    <t>154503263522022NE000048</t>
  </si>
  <si>
    <t>CONTRATACAO DE SERVICO DE COLETA DE LIXO INFECTANTE DOS LABORATORIOS E BIOTERIO PARA O CAMPUS SANTO ANDRE</t>
  </si>
  <si>
    <t>SERVICO MUNICIPAL DE SANEAMENTO AMBIENTAL DE SANTO ANDR</t>
  </si>
  <si>
    <t>06/04/2022</t>
  </si>
  <si>
    <t>154503263522022NE000056</t>
  </si>
  <si>
    <t>12/05/2022</t>
  </si>
  <si>
    <t>154503263522022NE000099</t>
  </si>
  <si>
    <t>23006.004798/2020-66</t>
  </si>
  <si>
    <t>154503263522022NE000120</t>
  </si>
  <si>
    <t>CONTRATACAO DE PESSOA JURIDICA PARA PRESTACAO DE SERVICOS DE COPEIRAGEM NOS CAMPI DA UFABC.</t>
  </si>
  <si>
    <t>CASTRO SILVA SERVICOS TERCEIRIZADOS LTDA</t>
  </si>
  <si>
    <t>07/06/2022</t>
  </si>
  <si>
    <t>23006.002461/2021-03</t>
  </si>
  <si>
    <t>154503263522022NE000139</t>
  </si>
  <si>
    <t>AQUISICAO DE ITENS PARA COLETA DE RESIDUOS QUIMICOS E BIOLOGICOS.</t>
  </si>
  <si>
    <t>ADONAI COMERCIO DE MAQUINAS E EQUIPAMENTOS EIRELI</t>
  </si>
  <si>
    <t>154503263522022NE000177</t>
  </si>
  <si>
    <t>29/06/2022</t>
  </si>
  <si>
    <t>154503263522022NE000194</t>
  </si>
  <si>
    <t>19/09/2022</t>
  </si>
  <si>
    <t>154503263522022NE000304</t>
  </si>
  <si>
    <t>A&amp;A GOLD PHARMA INDUSTRIA LTDA</t>
  </si>
  <si>
    <t>154503263522022NE000514</t>
  </si>
  <si>
    <t>154503263522022NE000515</t>
  </si>
  <si>
    <t>04/10/2022</t>
  </si>
  <si>
    <t>23006.011869/2022-49</t>
  </si>
  <si>
    <t>154503263522022NE000340</t>
  </si>
  <si>
    <t>AQUISICAO DE MATERIAL DE CONSUMO  TUBO ESPECTRAL DE DEUTERIO, PARA O CURSO DE BACHARELADO EM FISICA DA FUNDACAO UNIVERSIDADE FEDERAL DO ABC  UFABC</t>
  </si>
  <si>
    <t>BRASIL 3B SCIENTIFIC - IMPORTACAO E EXPORTACAO LTDA.</t>
  </si>
  <si>
    <t>23006.009166/2022-51</t>
  </si>
  <si>
    <t>154503263522022NE000391</t>
  </si>
  <si>
    <t>COMPRAS COMPARTILHADAS - COMPONENTES ELETRONICOS E DIVERSOS</t>
  </si>
  <si>
    <t>23006.023778/2022-56</t>
  </si>
  <si>
    <t>154503263522022NE000489</t>
  </si>
  <si>
    <t>AQUISICAO DE MATERIAIS DE CONSUMO - COMPONENTES ELETRONICOS E DIVERSOS - ITENS FRACASSADOS NO PREGAO ELETRONICO 73/2022.</t>
  </si>
  <si>
    <t>G.STRITH ENERGIA LTDA</t>
  </si>
  <si>
    <t>154503263522022NE000490</t>
  </si>
  <si>
    <t>154503263522022NE000491</t>
  </si>
  <si>
    <t>04/11/2020</t>
  </si>
  <si>
    <t>23006006314202013</t>
  </si>
  <si>
    <t>154503263522020NE800348</t>
  </si>
  <si>
    <t>PROT:1158  AQUISICAO DE MATERIAIS DE CONSUMO PARA UTILIZACAO NOS LABORATORIOS DIDATICOS  PROC ORIGEM: 2020PR00065</t>
  </si>
  <si>
    <t>PARMAGNANI COMERCIO DE ROUPAS EIRELI</t>
  </si>
  <si>
    <t>33903001</t>
  </si>
  <si>
    <t>COMBUSTIVEIS E LUBRIFICANTES AUTOMOTIVOS</t>
  </si>
  <si>
    <t>17/11/2022</t>
  </si>
  <si>
    <t>23006.015211/2022-14</t>
  </si>
  <si>
    <t>154503263522022NE000428</t>
  </si>
  <si>
    <t>AQUISICAO DE MATERIAIS DE CONSUMO PARA UTILIZACAO NOS LABORATORIOS DIDATICOS</t>
  </si>
  <si>
    <t>DABES DISTRIBUIDORA &amp; COMERCIO LTDA</t>
  </si>
  <si>
    <t>16/11/2022</t>
  </si>
  <si>
    <t>23006.013846/2022-79</t>
  </si>
  <si>
    <t>154503263522022NE000424</t>
  </si>
  <si>
    <t>DOCUMENTO DE FORMALIZACAO DA DEMANDA PARA CONTRATACAO DE MANUTENCAO CORRETIVA E AQUISICAO DE INSUMOS PARA SISTEMA DE ULTRAPURIFICACAO DE AGUA.</t>
  </si>
  <si>
    <t>23006.017521/2022-65</t>
  </si>
  <si>
    <t>154503263522022NE000433</t>
  </si>
  <si>
    <t>DOCUMENTO DE FORMALIZACAO DA DEMANDA PARA CONTRATACAO DE SERVICO DE MANUTENCAO PREVENTIVA E CORRETIVA PARA EQUIPAMENTO DE ESPECTROFOTOMETRIA EPPENDORF - BIOFOTOMETRO</t>
  </si>
  <si>
    <t>EPPENDORF DO BRASIL LTDA</t>
  </si>
  <si>
    <t>154503263522022NE000434</t>
  </si>
  <si>
    <t>30/10/2020</t>
  </si>
  <si>
    <t>23006003973202006</t>
  </si>
  <si>
    <t>154503263522020NE800335</t>
  </si>
  <si>
    <t>PROT:1159  AQUISICAO DE MATERIAIS DE CONSUMO (VIDRARIAS DE LABORATORIO) PARA  ATENDER AS NECESSIDADES DO CMCC, CCNH, CECS DA UFABC  PROC ORIGEM: 2020PR00068</t>
  </si>
  <si>
    <t>VITRALAB EQUIPAMENTOS E SUPRIMENTOS PARA LABORATORIOS E</t>
  </si>
  <si>
    <t>23006.018890/2022-75</t>
  </si>
  <si>
    <t>154503263522022NE000461</t>
  </si>
  <si>
    <t>MERCOSCIENCE COMERCIAL LTDA</t>
  </si>
  <si>
    <t>154503263522022NE000462</t>
  </si>
  <si>
    <t>154503263522022NE000463</t>
  </si>
  <si>
    <t>154503263522022NE000464</t>
  </si>
  <si>
    <t>AMR SOLUCOES LABORATORIAIS LTDA</t>
  </si>
  <si>
    <t>154503263522022NE000465</t>
  </si>
  <si>
    <t>FASTLABOR COMERCIAL EIRELI</t>
  </si>
  <si>
    <t>23006.007987/2022-52</t>
  </si>
  <si>
    <t>154503263522022NE000315</t>
  </si>
  <si>
    <t>AQUISICAO DE MATERIAL DE CONSUMO - REAGENTES PARA OS CURSOS DE GRADUACAO DA FUNDACAO UNIVERSIDADE FEDERAL DO ABC  UFABC</t>
  </si>
  <si>
    <t>154503263522022NE000316</t>
  </si>
  <si>
    <t>154503263522022NE000318</t>
  </si>
  <si>
    <t>FELIPE DANTAS ROMACHELLI</t>
  </si>
  <si>
    <t>23006.009834/2022-40</t>
  </si>
  <si>
    <t>154503263522022NE000323</t>
  </si>
  <si>
    <t>AQUISICAO DE REAGENTES E FILTROS PARA OS CURSOS DE BACHARELADO EM NEUROCIENCIAS E CIENCIAS BIOLOGICAS DA FUNDACAO UNIVERSIDADE FEDERAL DO ABC</t>
  </si>
  <si>
    <t>IRMAOS PERETTI COMERCIO E LOCACOES DE EQUIPAMENTOS LTDA</t>
  </si>
  <si>
    <t>154503263522022NE000523</t>
  </si>
  <si>
    <t>AQUISICAO DE REAGENTES.</t>
  </si>
  <si>
    <t>154503263522022NE000527</t>
  </si>
  <si>
    <t>154503263522022NE000528</t>
  </si>
  <si>
    <t>154503263522022NE000530</t>
  </si>
  <si>
    <t>MAKLAB COMERCIAL LTDA</t>
  </si>
  <si>
    <t>154503263522022NE000531</t>
  </si>
  <si>
    <t>MDL SOUZA COMERCIO LTDA</t>
  </si>
  <si>
    <t>154503263522022NE000532</t>
  </si>
  <si>
    <t>MOLECULAR BIOTECNOLOGIA LTDA</t>
  </si>
  <si>
    <t>154503263522022NE000533</t>
  </si>
  <si>
    <t>154503263522022NE000534</t>
  </si>
  <si>
    <t>154503263522022NE000535</t>
  </si>
  <si>
    <t>154503263522022NE000536</t>
  </si>
  <si>
    <t>SCIAVICCO COMERCIO INDUSTRIA LTDA</t>
  </si>
  <si>
    <t>154503263522022NE000537</t>
  </si>
  <si>
    <t>18/12/2020</t>
  </si>
  <si>
    <t>23006003497202015</t>
  </si>
  <si>
    <t>154503263522020NE800513</t>
  </si>
  <si>
    <t>PROT:110107  CONTRATACAO DO LICENCIAMENTO TEMPORARIO DO SOFTWARE - INCITES    BENCHMARKING   ANALYTICS  PROC ORIGEM: 2020IN00048</t>
  </si>
  <si>
    <t>CLARIVATE ANALYTICS (US) LLC</t>
  </si>
  <si>
    <t>44904005</t>
  </si>
  <si>
    <t>AQUISICAO DE SOFTWARE PRONTO</t>
  </si>
  <si>
    <t>09/02/2021</t>
  </si>
  <si>
    <t>23006.000882/2020-19</t>
  </si>
  <si>
    <t>154503263522021NE000014</t>
  </si>
  <si>
    <t>AQUISICAO DE HELIO LIQUIDO PARA O ESPECTROMETRO DE RESSONANCIA MAGNETICA NUCLEAR - RMN - DA CEM</t>
  </si>
  <si>
    <t>WHITE MARTINS GASES INDUSTRIAIS LTDA</t>
  </si>
  <si>
    <t>27/07/2021</t>
  </si>
  <si>
    <t>23006.006185/2020-63</t>
  </si>
  <si>
    <t>154503263522021NE000128</t>
  </si>
  <si>
    <t>MANUTENCAO PREVENTIVA E CORRETIVA, COM FORNECIMENTO DE PECAS DE REPOSICAO, EM AUTOCLAVE DO BIOTERIO DE SANTO ANDRE</t>
  </si>
  <si>
    <t>16/09/2021</t>
  </si>
  <si>
    <t>154503263522021NE000186</t>
  </si>
  <si>
    <t>AQUISICAIO DE HELIO LIQUIDO PARA O ESPECTOMETRO DE RESSONANCIA MAGNETICA NUCLEAR - RMN - DA CENTRAL EXPERIMENTAL MULTIUSUARIO - CEM.</t>
  </si>
  <si>
    <t>23006.010756/2021-45</t>
  </si>
  <si>
    <t>154503263522021NE000296</t>
  </si>
  <si>
    <t>CONTRATACAO DE EMPRESA ESPECIALIZADA PARA A PRESTACAO DE SERVICOS TECNICOS DE MANUTENCAO PREVENTIVA E CORRETIVA, COM FORNECIMENTO DE PECAS DE REPOSICAO EM AUTOCLAVE HORIZONTAL LINHA LUFERCO, MODELO 39206/704 2P/E/CL/DZA NUMERO DE SERIE: 6443</t>
  </si>
  <si>
    <t>MTB CIENTIFICA EQUIPAMENTOS PARA LABORATORIOS LTDA</t>
  </si>
  <si>
    <t>154503263522021NE000297</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</si>
  <si>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</si>
  <si>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</si>
  <si>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</si>
  <si>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</si>
  <si>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</si>
  <si>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11/07/2022</t>
  </si>
  <si>
    <t>23006.010418/2022-94</t>
  </si>
  <si>
    <t>154503263522022NE000206</t>
  </si>
  <si>
    <t>IMPORTACAO DE MAGNETOMETRO DE AMOSTRA VIBRANTE MODELO MPS SQUID VSM 7.0 TESLA MAGNET - QUANTUM DESIGN - PROF. THIAGO BRANQUINHO - CEM.</t>
  </si>
  <si>
    <t>154503263522022NE000287</t>
  </si>
  <si>
    <t>154503263522022NE000288</t>
  </si>
  <si>
    <t>13/09/2022</t>
  </si>
  <si>
    <t>23006.014508/2022-54</t>
  </si>
  <si>
    <t>154503263522022NE000298</t>
  </si>
  <si>
    <t>IMPORTACAO DE INSUMOS PARA DESENVOLVIMENTO DE PROJETO DE PESQUISA - PROF. RODRIGO BUENO - INTERPRISE - CNPQ.</t>
  </si>
  <si>
    <t>06/10/2022</t>
  </si>
  <si>
    <t>23006.013377/2022-98</t>
  </si>
  <si>
    <t>154503263522022NE000347</t>
  </si>
  <si>
    <t>AQUISICAO POR IMPORTACAO DIRETA DE FILAMENTO DE EMISSAO DE ELETRONS DO EQUIPAMENTO MEV-FEI.</t>
  </si>
  <si>
    <t>FEI EUROPE B.V.</t>
  </si>
  <si>
    <t>23006.013375/2022-07</t>
  </si>
  <si>
    <t>154503263522022NE000389</t>
  </si>
  <si>
    <t>AQUISICAO POR IMPORTACAO DIRETA DE PLACA DO TERMOGRAVIMETRICO SHIMADZU E COMPONENTES ACESSORIOS.</t>
  </si>
  <si>
    <t>SHIMADZU LATIN AMERICA S.A</t>
  </si>
  <si>
    <t>04/11/2022</t>
  </si>
  <si>
    <t>23006.022155/2022-66</t>
  </si>
  <si>
    <t>154503263522022NE000399</t>
  </si>
  <si>
    <t>CARTAO PESQUISADOR - CENTRAL COMPUTACIONAL MULTIUSUARIO - CCM. ESTRUTURA E MANUTENCAO DOS EQUIPAMENTOS DE COMPUTACAO CIENTIFICA DA UFABC - PEDRO ALVES DA SILVA AUTRETO.</t>
  </si>
  <si>
    <t>PEDRO ALVES DA SILVA AUTRETO</t>
  </si>
  <si>
    <t>206424</t>
  </si>
  <si>
    <t>154503263522022NE000509</t>
  </si>
  <si>
    <t>29/12/2022</t>
  </si>
  <si>
    <t>23006.024278/2022-31</t>
  </si>
  <si>
    <t>154503263522022NE000518</t>
  </si>
  <si>
    <t>AQUISICAO POR IMPORTACAO DE INSUMOS PARA UTILIZACAO NO PROJETO DE PESQUISA INTITULADO CRIACAO DA REDE DE MONITORAMENTO DE COVID-19 EM AGUAS RESIDUAIS, DEVIDAMENTE APROVADO PELO CNPQ.</t>
  </si>
  <si>
    <t>15/09/2022</t>
  </si>
  <si>
    <t>23006.013376/2022-43</t>
  </si>
  <si>
    <t>154503263522022NE000299</t>
  </si>
  <si>
    <t>AQUISICAO POR IMPORTACAO DIRETA DE DETECTOR H DE TERMOGRAVIMETRICO SHIMADZU E COMPONENTES ACESSORIOS</t>
  </si>
  <si>
    <t>154503263522022NE000346</t>
  </si>
  <si>
    <t>154503263522022NE000390</t>
  </si>
  <si>
    <t>23006.007065/2022-45</t>
  </si>
  <si>
    <t>154503263522022NE000467</t>
  </si>
  <si>
    <t>CONTRATACAO DE EMPRESA ESPECIALIZADA EM ILUSTRACAO CIENTIFICA.</t>
  </si>
  <si>
    <t>EDITORA MADREPEROLA LTDA</t>
  </si>
  <si>
    <t>23006.001139/2020-78</t>
  </si>
  <si>
    <t>154503263522021NE000114</t>
  </si>
  <si>
    <t>AQUISICAO DE SERVICOS EDITORIAIS E GRAFICOS PARA PRODUCAO DE MATERIAL ACADEMICO.</t>
  </si>
  <si>
    <t>TAVARES &amp; TAVARES EMPREENDIMENTOS COMERCIAIS LTDA</t>
  </si>
  <si>
    <t>08/09/2021</t>
  </si>
  <si>
    <t>154503263522021NE000178</t>
  </si>
  <si>
    <t>AQUISICAO DE SERVICOS EDITORIAIS E GRAFICOS PARA PRODUCAO DE MATERIAL ACADEMICO</t>
  </si>
  <si>
    <t>21/05/2021</t>
  </si>
  <si>
    <t>154503263522021NE000061</t>
  </si>
  <si>
    <t>154503263522021NE000062</t>
  </si>
  <si>
    <t>154503263522021NE000176</t>
  </si>
  <si>
    <t>154503263522021NE000177</t>
  </si>
  <si>
    <t>09/02/2022</t>
  </si>
  <si>
    <t>23006.000183/2022-22</t>
  </si>
  <si>
    <t>154503263522022NE000015</t>
  </si>
  <si>
    <t>AQUISICAO DE REGISTRO ISBN PARA PUBLICACOES DA UFABC E DE SUA EDITORA.</t>
  </si>
  <si>
    <t>27/01/2020</t>
  </si>
  <si>
    <t>23006001105201940</t>
  </si>
  <si>
    <t>154503263522020NE800009</t>
  </si>
  <si>
    <t>PROT:1191  SERVICOS GRAFICOS EM IMPRESSAO OFFSET  PROC ORIGEM: 2019PR00066</t>
  </si>
  <si>
    <t>06/07/2020</t>
  </si>
  <si>
    <t>23006000905202087</t>
  </si>
  <si>
    <t>154503263522020NE800181</t>
  </si>
  <si>
    <t>PROT:1191  CONTRATACAO DE EMPRESA PARA CONFECCAO DE BANNERS E FAIXAS  PROC ORIGEM: 2020PR00027</t>
  </si>
  <si>
    <t>C A DE O NEVES</t>
  </si>
  <si>
    <t>16/12/2020</t>
  </si>
  <si>
    <t>154503263522020NE800505</t>
  </si>
  <si>
    <t>28/09/2021</t>
  </si>
  <si>
    <t>23006.003388/2021-89</t>
  </si>
  <si>
    <t>154503263522021NE000201</t>
  </si>
  <si>
    <t>CONTRATACAO DE EMPRESA PARA CONFECCAO DE BANNERS E FAIXAS.</t>
  </si>
  <si>
    <t>GL EDITORA GRAFICA LTDA</t>
  </si>
  <si>
    <t>30/09/2021</t>
  </si>
  <si>
    <t>154503263522021NE000204</t>
  </si>
  <si>
    <t>154503263522022NE000337</t>
  </si>
  <si>
    <t>23006.010405/2022-15</t>
  </si>
  <si>
    <t>154503263522022NE000370</t>
  </si>
  <si>
    <t>CONTRATACAO DE EMPRESA PARA CONFECCAO DE BANNERS E FAIXAS</t>
  </si>
  <si>
    <t>31/05/2021</t>
  </si>
  <si>
    <t>154503263522021NE000075</t>
  </si>
  <si>
    <t>23/12/2021</t>
  </si>
  <si>
    <t>23006.019296/2021-11</t>
  </si>
  <si>
    <t>154503263522021NE000339</t>
  </si>
  <si>
    <t>AQUISICAO DE MATERIAIS PARA ADEQUACAO DE AMPLIACAO DE CAPACIDADE ELETRICA NO PRIMEIRO ANDAR DO BLOCO DELTA.</t>
  </si>
  <si>
    <t>LICITARA COMERCIO DE MAQUINAS E EQUIPAMENTOS LTDA</t>
  </si>
  <si>
    <t>154503263522021NE000340</t>
  </si>
  <si>
    <t>07/05/2020</t>
  </si>
  <si>
    <t>23006000388202046</t>
  </si>
  <si>
    <t>154503263522020NE800068</t>
  </si>
  <si>
    <t>PROT:1186  AQUISICAO DE MATERIAL DE EXPEDIENTE: ESCRITORIO  PROC ORIGEM: 2020PR00015</t>
  </si>
  <si>
    <t>ESC CONSTRUCOES E DISTRIBUIDORA EIRELI</t>
  </si>
  <si>
    <t>21/08/2020</t>
  </si>
  <si>
    <t>23006001552202032</t>
  </si>
  <si>
    <t>154503263522020NE800253</t>
  </si>
  <si>
    <t>PROT:1186  AQUISICAO DE MATERIAL DE EXPEDIENTE: PASTAS  PROC ORIGEM: 2020PR00036</t>
  </si>
  <si>
    <t>JARDEL J VIEIRA EIRELI</t>
  </si>
  <si>
    <t>11/08/2022</t>
  </si>
  <si>
    <t>23006.002903/2022-94</t>
  </si>
  <si>
    <t>154503263522022NE000244</t>
  </si>
  <si>
    <t>EVENTUAL AQUISICAO DE CARIMBOS.</t>
  </si>
  <si>
    <t>RIPERS COMERCIO DE MATERIAIS HIDRAULICOS LTDA</t>
  </si>
  <si>
    <t>154503263522022NE000245</t>
  </si>
  <si>
    <t>SOBRAL-CHAVES E CARIMBOS LTDA</t>
  </si>
  <si>
    <t>27/09/2021</t>
  </si>
  <si>
    <t>23006.007115/2021-11</t>
  </si>
  <si>
    <t>154503263522021NE000199</t>
  </si>
  <si>
    <t>AQUISICAO DE EPIS (CONSUMIVEIS) PARA O ATENDIMENTO DAS DEMANDAS DO CENTRO DE MATEMATICA, COMPUTACAO E COGNICAO - CMCC.</t>
  </si>
  <si>
    <t>PGSA COMERCIAL LTDA</t>
  </si>
  <si>
    <t>28/07/2021</t>
  </si>
  <si>
    <t>23006.000240/2021-92</t>
  </si>
  <si>
    <t>154503263522021NE000132</t>
  </si>
  <si>
    <t>AQUISICAO DE CARTOES DE IDENTIFICACAO PERSONALIZADOS PARA A FUNDACAO UNIVERSIDADE FEDERAL DO ABC - UFABC.</t>
  </si>
  <si>
    <t>LEVIT COMERCIO, IMPORTACAO  E EXPORTACAO DE PRODUTOS TE</t>
  </si>
  <si>
    <t>10/08/2022</t>
  </si>
  <si>
    <t>154503263522022NE000241</t>
  </si>
  <si>
    <t>AQUISICAO DE CARTOES DE IDENTIFICACAO PERSONALIZADOS PARA A FUNDACAO UNIVERSIDADE FEDERAL DO ABC - UFABC</t>
  </si>
  <si>
    <t>23006001186201988</t>
  </si>
  <si>
    <t>154503263522020NE800256</t>
  </si>
  <si>
    <t>PROT:110116  AQUISICAO DE MATERIAL INSTITUCIONAL DE DIVULGACAO  PROC ORIGEM: 2020PR00034</t>
  </si>
  <si>
    <t>EREGOLD COMERCIO DISTRIBUICAO E SERVICOS LTDA</t>
  </si>
  <si>
    <t>154503263522020NE800257</t>
  </si>
  <si>
    <t>FUTURE BRINDES PROMOCIONAIS LTDA.</t>
  </si>
  <si>
    <t>154503263522020NE800259</t>
  </si>
  <si>
    <t>BARUC UNIFORMES E CONFECCOES LTDA</t>
  </si>
  <si>
    <t>154503263522020NE800260</t>
  </si>
  <si>
    <t>ARTPROMO COMERCIO DE BRINDES E PRODUTOS PROMOCIONAIS LT</t>
  </si>
  <si>
    <t>154503263522022NE000498</t>
  </si>
  <si>
    <t>AMARO RIBEIRO SOLUCOES LTDA</t>
  </si>
  <si>
    <t>154503263522022NE000500</t>
  </si>
  <si>
    <t>29/01/2020</t>
  </si>
  <si>
    <t>23006000590201934</t>
  </si>
  <si>
    <t>154503263522020NE800014</t>
  </si>
  <si>
    <t>PROT:110128  REGISTRO DE PRECOS PARA EVENTUAL AQUISICAO DE EQUIPAMENTOS DE    PROTECAO INDIVIDUAL  PROC ORIGEM: 2019PR00087</t>
  </si>
  <si>
    <t>FORTE SINAL EQUIPAMENTOS - EIRELI</t>
  </si>
  <si>
    <t>20/05/2021</t>
  </si>
  <si>
    <t>23006.008406/2020-38</t>
  </si>
  <si>
    <t>154503263522021NE000060</t>
  </si>
  <si>
    <t>REGISTRO DE PRECOS PARA A EVENTUAL AQUISICAO DE LUVAS DE SEGURANCA TERMICA E MASCARAS DE PROTECAO RESPIRATORIA.</t>
  </si>
  <si>
    <t>D RODRIGUES DE OLIVEIRA</t>
  </si>
  <si>
    <t>154503263522021NE000285</t>
  </si>
  <si>
    <t>FORTUNA SEGURANCA E TECNOLOGIA LTDA</t>
  </si>
  <si>
    <t>20/06/2022</t>
  </si>
  <si>
    <t>23006.023209/2021-20</t>
  </si>
  <si>
    <t>154503263522022NE000171</t>
  </si>
  <si>
    <t>REGISTRO DE PRECOS PARA A EVENTUAL CONTRATACAO DE EMPRESA(S) ESPECIALIZADA(S) PARA RECARGA DE EXTINTORES DE INCENDIO E MANUTENCAO EM MANGUEIRAS DE COMBATE A INCENDIO</t>
  </si>
  <si>
    <t>154503263522022NE000172</t>
  </si>
  <si>
    <t>154503263522022NE000415</t>
  </si>
  <si>
    <t>REGISTRO DE PRECOS PARA EVENTUAL AQUISICAO DE EQUIPAMENTOS DE PROTECAO INDIVIDUAL E DE RESPOSTA A EMERGENCIA.</t>
  </si>
  <si>
    <t>154503263522022NE000416</t>
  </si>
  <si>
    <t>CASTRO &amp; CERQUEIRA LTDA</t>
  </si>
  <si>
    <t>154503263522022NE000417</t>
  </si>
  <si>
    <t>MPRR COMERCIO, ASSESSORIA E PARTICIPACOES LTDA.</t>
  </si>
  <si>
    <t>154503263522022NE000418</t>
  </si>
  <si>
    <t>PLASTICOS V.P. INDUSTRIA E COMERCIO LTDA</t>
  </si>
  <si>
    <t>154503263522022NE000516</t>
  </si>
  <si>
    <t>ABEX COMERCIAL IMPORTACAO E EXPORTACAO LTDA</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</si>
  <si>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</si>
  <si>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</si>
  <si>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</si>
  <si>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</si>
  <si>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</si>
  <si>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04/02/2021</t>
  </si>
  <si>
    <t>23006.001166/2015-83</t>
  </si>
  <si>
    <t>154503263522021NE000010</t>
  </si>
  <si>
    <t>CONTRATACAO DE EMPRESA PARA PRESTACAO DE SERVICOS TECNICOS DE MANUTENCAO E ADEQUACAO DE ELEVADORES DA MARCA ATLAS SCHINDLER</t>
  </si>
  <si>
    <t>16/08/2021</t>
  </si>
  <si>
    <t>154503263522021NE000152</t>
  </si>
  <si>
    <t>22/12/2021</t>
  </si>
  <si>
    <t>154503263522021NE000338</t>
  </si>
  <si>
    <t>UPS TECNOLOGIA LTDA</t>
  </si>
  <si>
    <t>21/02/2022</t>
  </si>
  <si>
    <t>154503263522022NE000021</t>
  </si>
  <si>
    <t>23/02/2022</t>
  </si>
  <si>
    <t>154503263522022NE000025</t>
  </si>
  <si>
    <t>11/03/2022</t>
  </si>
  <si>
    <t>23006.001851/2016-91</t>
  </si>
  <si>
    <t>154503263522022NE000031</t>
  </si>
  <si>
    <t>CONTRATACAO DE SERVICOS DE MANUTENCAO DE SISTEMAS DE AR CONDICIONADO E EXAUSTAO.</t>
  </si>
  <si>
    <t>ENCLIMAR ENGENHARIA DE CLIMATIZACAO LTDA</t>
  </si>
  <si>
    <t>154503263522022NE000122</t>
  </si>
  <si>
    <t>01/06/2022</t>
  </si>
  <si>
    <t>154503263522022NE000130</t>
  </si>
  <si>
    <t>10/06/2022</t>
  </si>
  <si>
    <t>154503263522022NE000157</t>
  </si>
  <si>
    <t>CONTRATACAO DE SERVICO DE OUTSOURCING  - ALMOXARIFADO VIRTUAL</t>
  </si>
  <si>
    <t>154503263522022NE000187</t>
  </si>
  <si>
    <t>CONTRATACAO DE EMPRESA ESPECIALIZADA PARA PRESTACAO DE SERVICOS DE CONTROLE DE PRAGAS (DESINSETIZACAO, DESRATIZACAO E DESCUPINIZACAO) NOS CAMPI DA UFABC</t>
  </si>
  <si>
    <t>154503263522022NE000240</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</si>
  <si>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</si>
  <si>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17/08/2022</t>
  </si>
  <si>
    <t>154503263522022NE000254</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</si>
  <si>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</si>
  <si>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</si>
  <si>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</si>
  <si>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154503263522022NE000504</t>
  </si>
  <si>
    <t>10/02/2021</t>
  </si>
  <si>
    <t>23006.000077/2020-87</t>
  </si>
  <si>
    <t>154503263522021NE000015</t>
  </si>
  <si>
    <t>CONTRATACAO DE EMPRESA ESPECIALIZADA PARA MANUTENCAO DE EXTINTORES E TESTES EM MANGUEIRAS DE COMBATE A INCENDIO</t>
  </si>
  <si>
    <t>NEW FIRE MANUTENCAO E COMERCIO DE EXTINTORES LTDA.</t>
  </si>
  <si>
    <t>154503263522021NE000016</t>
  </si>
  <si>
    <t>CONTRATACAO DE EMPRESA ESPECIALIZADA PARA MANUTENCAO DE EXTINTORES E TESTES EM MANGUEIRAS DE COMBATE A INCENDIO.</t>
  </si>
  <si>
    <t>154503263522021NE000017</t>
  </si>
  <si>
    <t>154503263522022NE000402</t>
  </si>
  <si>
    <t>21/07/2022</t>
  </si>
  <si>
    <t>154503263522022NE000218</t>
  </si>
  <si>
    <t>13/11/2020</t>
  </si>
  <si>
    <t>23006001382201448</t>
  </si>
  <si>
    <t>154503263522020NE800397</t>
  </si>
  <si>
    <t>PROT:1155  CONTRATACAO DE EMPRESA ESPECIALIZADA DE CONSTRUCAO CIVIL PARA EXECUCAO DAS OBRAS DO BLOCO ANEXO DO CAMPUS SANTO ANDRE DA UFABC.  PROC ORIGEM: 2014  00003</t>
  </si>
  <si>
    <t>30/11/2021</t>
  </si>
  <si>
    <t>154503263522021NE000278</t>
  </si>
  <si>
    <t>154503263522021NE000330</t>
  </si>
  <si>
    <t>154503263522022NE000442</t>
  </si>
  <si>
    <t>154503263522022NE000477</t>
  </si>
  <si>
    <t>154503263522022NE000549</t>
  </si>
  <si>
    <t>154503263522022NE000550</t>
  </si>
  <si>
    <t>17/08/2021</t>
  </si>
  <si>
    <t>154503263522021NE000155</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</si>
  <si>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</si>
  <si>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</si>
  <si>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</si>
  <si>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</si>
  <si>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154503263522022NE000301</t>
  </si>
  <si>
    <t>23006.001320/2019-41</t>
  </si>
  <si>
    <t>154503263522021NE000300</t>
  </si>
  <si>
    <t>CONTRATACAO DE EMPRESA ESPECIALIZADA NA PRESTACAO DE SERVICOS CONTINUOS DE PORTARIA</t>
  </si>
  <si>
    <t>FORCA E APOIO SERVICOS GERAIS EM MAO DE OBRA LTDA.</t>
  </si>
  <si>
    <t>154503263522022NE000253</t>
  </si>
  <si>
    <t>29/11/2022</t>
  </si>
  <si>
    <t>154503263522022NE000458</t>
  </si>
  <si>
    <t>19/05/2020</t>
  </si>
  <si>
    <t>23006001596201686</t>
  </si>
  <si>
    <t>154503263522020NE800107</t>
  </si>
  <si>
    <t>PROT:110113  CONTRATACAO DE SERVICOS DE VIGILANCIA PATRIMONIAL  PROC ORIGEM: 2017PR00007</t>
  </si>
  <si>
    <t>DUNBAR SERVICOS DE SEGURANCA - EIRELI</t>
  </si>
  <si>
    <t>23006.010810/2022-33</t>
  </si>
  <si>
    <t>154503263522022NE000190</t>
  </si>
  <si>
    <t>CONTRATACAO EMERGENCIAL DE PESSOA JURIDICA ESPECIALIZADA PARA A PRESTACAO DE SERVICO DE VIGILANCIA DESARMADA NOS CAMPI DA FUNDACAO UNIVERSIDADE FEDERAL DO ABC</t>
  </si>
  <si>
    <t>154503263522022NE000255</t>
  </si>
  <si>
    <t>23/08/2022</t>
  </si>
  <si>
    <t>23006.001732/2019-81</t>
  </si>
  <si>
    <t>154503263522022NE000262</t>
  </si>
  <si>
    <t>CONTRATACAO DE EMPRESA PARA PRESTACAO DE SERVICOS CONTINUOS DE VIGILANCIA PATRIMONIAL DESARMADA</t>
  </si>
  <si>
    <t>FORCA E APOIO SEGURANCA PRIVADA LTDA</t>
  </si>
  <si>
    <t>154503263522022NE000469</t>
  </si>
  <si>
    <t>23006.016216/2022-56</t>
  </si>
  <si>
    <t>154503263522022NE000441</t>
  </si>
  <si>
    <t>23006.018987/2022-88</t>
  </si>
  <si>
    <t>154503263522022NE000436</t>
  </si>
  <si>
    <t>DOCUMENTO DE FORMALIZACAO DA DEMANDA PARA AQUISICAO DE MATERIAIS TIC S PARA ATIVIDADES AUDIOVISUAIS, DE IMPRESSAO E DE GRAVACAO</t>
  </si>
  <si>
    <t>14/10/2022</t>
  </si>
  <si>
    <t>23006.017328/2022-24</t>
  </si>
  <si>
    <t>154503263522022NE000353</t>
  </si>
  <si>
    <t>AQUISICAO DE CARTOES DE MEMORIA, BATERIA E ACESSORIO PARA UTILIZACAO EM EQUIPAMENTOS DA PRO-REITORIA DE EXTENSAO E CULTURA DA UFABC.</t>
  </si>
  <si>
    <t>JEAN ALEXANDRE WENDLER DE MORAIS</t>
  </si>
  <si>
    <t>154503263522022NE000354</t>
  </si>
  <si>
    <t>HMA COMERCIO E ATACADISTA DE PRODUTOS DE INFORMATICA E</t>
  </si>
  <si>
    <t>23006.017875/2021-29</t>
  </si>
  <si>
    <t>154503263522022NE000183</t>
  </si>
  <si>
    <t>AQUISICAO DE CERTIFICADOS DIGITAIS E FORNECIMENTOS DE TOKENS</t>
  </si>
  <si>
    <t>ALLPEX CONSULTORIA E SERVICOS LTDA</t>
  </si>
  <si>
    <t>06/08/2020</t>
  </si>
  <si>
    <t>23006003190202014</t>
  </si>
  <si>
    <t>154503263522020NE800230</t>
  </si>
  <si>
    <t>PROT:110126  AQUISICAO DE BENS E SUPRIMENTOS DE INFORMATICA  PROC ORIGEM: 2020PR00030</t>
  </si>
  <si>
    <t>EDMUR RODRIGUES SILVEIRA</t>
  </si>
  <si>
    <t>20/10/2020</t>
  </si>
  <si>
    <t>23006000346201629</t>
  </si>
  <si>
    <t>154503263522020NE800315</t>
  </si>
  <si>
    <t>PROT:110126  CONTRATACAO DE SERVICO DE ENLACE DE DADOS INTERLIGANDO O CAMPUS  SANTO ANDRE AO CAMPUS SAO BERNARDO DO CAMPO DA UFABC  PROC ORIGEM: 2016PR00116</t>
  </si>
  <si>
    <t>GRUPOHOST COMUNICACAO MULTIMIDIA LTDA</t>
  </si>
  <si>
    <t>05/11/2020</t>
  </si>
  <si>
    <t>23006003271202014</t>
  </si>
  <si>
    <t>154503263522020NE800355</t>
  </si>
  <si>
    <t>PROT:110126  AQUISICAO DE LAMPADAS DE PROJETORES - 2020  PROC ORIGEM: 2020PR00078</t>
  </si>
  <si>
    <t>META COMERCIO DE FERRAGENS E FERRAMENTAS LTDA</t>
  </si>
  <si>
    <t>27/01/2021</t>
  </si>
  <si>
    <t>23006.000346/2016-29</t>
  </si>
  <si>
    <t>154503263522021NE000007</t>
  </si>
  <si>
    <t>CONTRATACAO DE SERVICO DE ENLACE DE DADOS INTERLIGANDO O CAMPUS SANTO ANDRE AO CAMPUS SAO BERNARDO DO CAMPO DA UFABC.</t>
  </si>
  <si>
    <t>14/07/2021</t>
  </si>
  <si>
    <t>154503263522021NE000121</t>
  </si>
  <si>
    <t>14/10/2021</t>
  </si>
  <si>
    <t>154503263522021NE000215</t>
  </si>
  <si>
    <t>33904005</t>
  </si>
  <si>
    <t>LOCACAO DE EQUIPAMENTOS DE TIC - TELEFONIA</t>
  </si>
  <si>
    <t>23006.017087/2021-32</t>
  </si>
  <si>
    <t>154503263522021NE000281</t>
  </si>
  <si>
    <t>CONTRATACAO DE ENLACE DE DADOS SA - SBC</t>
  </si>
  <si>
    <t>ALGAR SOLUCOES EM TIC S/A</t>
  </si>
  <si>
    <t>10/01/2022</t>
  </si>
  <si>
    <t>154503263522022NE000004</t>
  </si>
  <si>
    <t>154503263522022NE000002</t>
  </si>
  <si>
    <t>154503263522022NE000003</t>
  </si>
  <si>
    <t>23006.001777/2015-21</t>
  </si>
  <si>
    <t>154503263522022NE000011</t>
  </si>
  <si>
    <t>AQUISICAO DE SERVICOS DE TELEFONIA MOVEL</t>
  </si>
  <si>
    <t>18/03/2022</t>
  </si>
  <si>
    <t>23006.000616/2017-82</t>
  </si>
  <si>
    <t>154503263522022NE000039</t>
  </si>
  <si>
    <t>CONTRATACAO DE LINK DE REDUNDANCIA DO ACESSO A INTERNET DA UFABC</t>
  </si>
  <si>
    <t>VOGEL SOLUCOES EM TELECOMUNICACOES E INFORMATICA S.A.</t>
  </si>
  <si>
    <t>12/08/2022</t>
  </si>
  <si>
    <t>154503263522022NE000249</t>
  </si>
  <si>
    <t>17/10/2022</t>
  </si>
  <si>
    <t>23006.016056/2022-45</t>
  </si>
  <si>
    <t>154503263522022NE000357</t>
  </si>
  <si>
    <t>AQUISICAO DE SUPRIMENTOS - IMPRESSAO, SUPORTE E REDES.</t>
  </si>
  <si>
    <t>CINECON DISTRIBUIDORA LTDA</t>
  </si>
  <si>
    <t>154503263522022NE000358</t>
  </si>
  <si>
    <t>EASYTECH INFORMATICA E SERVICOS LTDA</t>
  </si>
  <si>
    <t>154503263522022NE000359</t>
  </si>
  <si>
    <t>ELETROQUIP COMERCIO E LICITACOES LTDA</t>
  </si>
  <si>
    <t>154503263522022NE000361</t>
  </si>
  <si>
    <t>LUMEN SUPRIMENTAL LTDA</t>
  </si>
  <si>
    <t>154503263522022NE000362</t>
  </si>
  <si>
    <t>MEILOCK COMERCIO DE EQUIPAMENTOS DE SEGURANCA E DE INFO</t>
  </si>
  <si>
    <t>154503263522022NE000363</t>
  </si>
  <si>
    <t>P &amp; F IMPORTACAO E EXPORTACAO LTDA</t>
  </si>
  <si>
    <t>154503263522022NE000364</t>
  </si>
  <si>
    <t>QUALITY ATACADO LTDA</t>
  </si>
  <si>
    <t>154503263522022NE000378</t>
  </si>
  <si>
    <t>23006.015471/2021-09</t>
  </si>
  <si>
    <t>154503263522022NE000408</t>
  </si>
  <si>
    <t>AQUISICAO DE MATERIAIS DE SUPORTE.</t>
  </si>
  <si>
    <t>MC COMERCIO DE INFORMATICA E UTILIDADE LTDA</t>
  </si>
  <si>
    <t>23/11/2022</t>
  </si>
  <si>
    <t>23006.021075/2022-93</t>
  </si>
  <si>
    <t>154503263522022NE000437</t>
  </si>
  <si>
    <t>AQUISICAO DE EQUIPAMENTO DE VIDEOCONFERENCIA ALL-IN-ONE.</t>
  </si>
  <si>
    <t>BF TECNOLOGIA LTDA</t>
  </si>
  <si>
    <t>23006.025027/2022-74</t>
  </si>
  <si>
    <t>154503263522022NE000480</t>
  </si>
  <si>
    <t>PAGAMENTO DE SERVICOS DE MANUTENCAO EATON</t>
  </si>
  <si>
    <t>EATON INDUSTRIA E COMERCIO DE PRODUTOS ELETRICOS E SER</t>
  </si>
  <si>
    <t>26/12/2022</t>
  </si>
  <si>
    <t>154503263522022NE000507</t>
  </si>
  <si>
    <t>154503263522022NE000505</t>
  </si>
  <si>
    <t>23006.007752/2022-61</t>
  </si>
  <si>
    <t>154503263522022NE000506</t>
  </si>
  <si>
    <t>LINK REDUNDANTE COM O PTT</t>
  </si>
  <si>
    <t>ALGAR MULTIMIDIA S/A</t>
  </si>
  <si>
    <t>23006.013585/2022-97</t>
  </si>
  <si>
    <t>154503263522022NE000510</t>
  </si>
  <si>
    <t>AQUISICAO DE SUPRIMENTOS PARA BACKUP 2022</t>
  </si>
  <si>
    <t>SOS INFORMATICA LTDA</t>
  </si>
  <si>
    <t>154503263522022NE000511</t>
  </si>
  <si>
    <t>MTSI COMERCIO E SERVICOS DE IMPRESSAO LTDA</t>
  </si>
  <si>
    <t>154503263522022NE000512</t>
  </si>
  <si>
    <t>AQUISICAO DE SUPRIMENTOS PARA BACKUP 2022.</t>
  </si>
  <si>
    <t>154503263522022NE000365</t>
  </si>
  <si>
    <t>REINOL COMERCIO DE ELETRONICO LTDA</t>
  </si>
  <si>
    <t>154503263522022NE000381</t>
  </si>
  <si>
    <t>AQUISICAO DE SUPRIMENTOS - IMPRESSAO, SUPORTE E REDES</t>
  </si>
  <si>
    <t>PROSPERA COMERCIAL E IMPORTADORA - EIRELI</t>
  </si>
  <si>
    <t>154503263522022NE000382</t>
  </si>
  <si>
    <t>23006.013334/2022-11</t>
  </si>
  <si>
    <t>154503263522022NE000425</t>
  </si>
  <si>
    <t>JLZ SUPRIMENTOS LTDA</t>
  </si>
  <si>
    <t>154503263522022NE000426</t>
  </si>
  <si>
    <t>LFV CARTUCHOS E TONERS LTDA</t>
  </si>
  <si>
    <t>154503263522022NE000427</t>
  </si>
  <si>
    <t>TOTAL SUPRI COMERCIO DE PRODUTOS PARA INFORMATICA LTDA</t>
  </si>
  <si>
    <t>22/12/2020</t>
  </si>
  <si>
    <t>23006007713202000</t>
  </si>
  <si>
    <t>154503263522020NE800520</t>
  </si>
  <si>
    <t>PROT:110123  AQUISICAO DE WORKSTATIONS DE EDICAO E TRANSMISSAO AO VIVO,       COM SOFTWARE E ACESSORIOS  PROC ORIGEM: 2020PR00104</t>
  </si>
  <si>
    <t>TECH SONIC EIRELI</t>
  </si>
  <si>
    <t>25/08/2020</t>
  </si>
  <si>
    <t>23006000951201781</t>
  </si>
  <si>
    <t>154503263522020NE800261</t>
  </si>
  <si>
    <t>PROT:110127  CONTRATACAO DE EMPRESA PARA FORNECIMENTO APOLICE DE SEGURO PRE-  DIAL PARA OS CAMPI DA UFABC  PROC ORIGEM: 2017PR00043</t>
  </si>
  <si>
    <t>AIG SEGUROS BRASIL S.A.</t>
  </si>
  <si>
    <t>29/07/2021</t>
  </si>
  <si>
    <t>23006.000951/2017-81</t>
  </si>
  <si>
    <t>154503263522021NE000135</t>
  </si>
  <si>
    <t>CONTRATACAO DE EMPRESA PARA FORNECIMENTO APOLICE DE SEGURO PREDIAL PARA OS CAMPI DA UFABC</t>
  </si>
  <si>
    <t>14/04/2022</t>
  </si>
  <si>
    <t>23006.026098/2021-11</t>
  </si>
  <si>
    <t>154503263522022NE000061</t>
  </si>
  <si>
    <t>CONTRATACAO DE SEGURO DE VIDA PARA ALUNOS DOS CURSOS DA LICENCIATURA</t>
  </si>
  <si>
    <t>01/04/2022</t>
  </si>
  <si>
    <t>154503263522022NE000049</t>
  </si>
  <si>
    <t>27/04/2021</t>
  </si>
  <si>
    <t>154503263522021NE000043</t>
  </si>
  <si>
    <t>18/05/2022</t>
  </si>
  <si>
    <t>154503263522022NE000106</t>
  </si>
  <si>
    <t>15/03/2022</t>
  </si>
  <si>
    <t>154503263522022NE000036</t>
  </si>
  <si>
    <t>12/04/2022</t>
  </si>
  <si>
    <t>154503263522022NE000059</t>
  </si>
  <si>
    <t>CONTRATACAO DE PESSOA JURIDICA ESPECIALIZADA NA PRESTACAO DOS SERVICOS TERCEIRIZADOS DE CONDUCAO DE VEICULOS AUTOMOTORES PERTENCENTES A FROTA OFICIAL DA UFABC.</t>
  </si>
  <si>
    <t>25/04/2022</t>
  </si>
  <si>
    <t>154503263522022NE000070</t>
  </si>
  <si>
    <t>16/05/2022</t>
  </si>
  <si>
    <t>154503263522022NE000102</t>
  </si>
  <si>
    <t>154503263522022NE000209</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</si>
  <si>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</si>
  <si>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154503263522022NE000551</t>
  </si>
  <si>
    <t>27/09/2022</t>
  </si>
  <si>
    <t>154503263522022NE000312</t>
  </si>
  <si>
    <t>154503263522022NE000313</t>
  </si>
  <si>
    <t>11/11/2022</t>
  </si>
  <si>
    <t>154503263522022NE000422</t>
  </si>
  <si>
    <t>154503263522022NE000423</t>
  </si>
  <si>
    <t>23006.000003/2018-26</t>
  </si>
  <si>
    <t>154503263522022NE000175</t>
  </si>
  <si>
    <t>CONTRATACAO DE EMPRESA ESPECIALIZADA EM TRANSPORTE RODOVIARIO PARA AS CARGAS IMPORTADAS PELA UFABC</t>
  </si>
  <si>
    <t>24/05/2021</t>
  </si>
  <si>
    <t>154503263522021NE000064</t>
  </si>
  <si>
    <t>CONTRATACAO DE EMPRESA ESPECIALIZADA PARA PRESTACAO DE SERVICOS DE AGENCIAMEN- TO DE VIAGENS PARA VOOS REGULARES DOMESTICOS.</t>
  </si>
  <si>
    <t>154503263522021NE000065</t>
  </si>
  <si>
    <t>CONTRATACAO DE EMPRESA ESPECIALIZADA PARA PRESTACAO DE SERVICOS DE AGENCIAMEN- TO DE VIAGENS PARA VOOS REGULARES INTERNACIONAIS.</t>
  </si>
  <si>
    <t>154503263522021NE000066</t>
  </si>
  <si>
    <t>CONTRATACAO DE EMPRESA ESPECIALIZADA PARA PRESTACAO DE SERVICOS DE AGENCIAMEN- TO DE VIAGENS PARA VOOS REGULARES INTERNACIONAIS E DOMESTICOS - SEGURO VIAGEM</t>
  </si>
  <si>
    <t>09/03/2022</t>
  </si>
  <si>
    <t>23006.000048/2017-10</t>
  </si>
  <si>
    <t>154503263522022NE000030</t>
  </si>
  <si>
    <t>PROCESSO PARA PAGAMENTO DE REEMBOLSO RODOVIARIO.</t>
  </si>
  <si>
    <t>28/03/2022</t>
  </si>
  <si>
    <t>154503263522022NE000045</t>
  </si>
  <si>
    <t>154503263522022NE000046</t>
  </si>
  <si>
    <t>04/05/2022</t>
  </si>
  <si>
    <t>154503263522022NE000085</t>
  </si>
  <si>
    <t>CONTRATACAO DE EMPRESA ESPECIALIZADA PARA PRESTACAO DE SERVICOS DE AGENCIAMENTO DE VIAGENS PARA VOOS REGULARES INTERNACIONAIS E DOMESTICOS NAO ATENDIDOS PELAS COMPANHIAS AEREAS CREDENCIADAS PELO MINISTERIO DO PLANEJAMENTO, DESENVOLVIMENTO E GESTAO</t>
  </si>
  <si>
    <t>23006.017140/2022-86</t>
  </si>
  <si>
    <t>154503263522022NE000335</t>
  </si>
  <si>
    <t>TRATA-SE DE IMPORTACAO DE SONDA PARA MEDIDAS DE SVET (TECNICA DO ELETRODO VIBRATORIO DE VARREDURA) E SONDA PARA MEDIDAS DE LEIS (ESPECTROSCOPIA DE IMPEDANCIA ELETROQUIMICA LOCALIZADA). AMBOS OS ITENS SAO UTILIZADOS NO EQUIPAMENTO DE VARREDURA ELETROQUIMICA VERSASCAN, JA PERTENCENTE AO PARQUE DE EQUIPAMENTOS DA UFABC. PARA O PROJETO FINEP METLABSCAN 2022NC000031</t>
  </si>
  <si>
    <t>2095V007A14</t>
  </si>
  <si>
    <t>23006.016541/2022-19</t>
  </si>
  <si>
    <t>154503263522022NE000411</t>
  </si>
  <si>
    <t>AQUISICAO DO EQUIPAMENTO DE LIMPEZA A PLASMA (PLASMA CLEANER), COM CONTROLADOR DE FLUXO MASSICO DIGITAL E BOMBA DE VACUO ISENTA DE OLEO. PORTA DE ENTRADA ADAPTADA AO MODELO DE PORTA-AMOSTRAS DO MICROSCOPIO ELETRONICO DE TRANSMISSAO TALOS 200X, DA THERMO FISHER SCIENTIFIC. PROFESSOR RENATO ANTUNES PROJETO FINEP REF 0349/18 TC 04.19.0138.00.</t>
  </si>
  <si>
    <t>HENNIKER SCIENTIFIC LTD.</t>
  </si>
  <si>
    <t>23006.018300/2022-12</t>
  </si>
  <si>
    <t>154503263522022NE000444</t>
  </si>
  <si>
    <t>AQUISICAO DE RACK VENTILADO E MINI-ISOLADORES PARA RACKS VENTILADOS DO BIOTERIO - MAPEINFRA - BIOTRANS - FINEP.  2022NC000002  Nº DE TRANSFERENCIA 697180.</t>
  </si>
  <si>
    <t>ALBR INDUSTRIA E COMERCIO LTDA</t>
  </si>
  <si>
    <t>23006.024783/2022-86</t>
  </si>
  <si>
    <t>154503263522022NE000456</t>
  </si>
  <si>
    <t>AQUISICAO DE CELULA ELETROQUIMICA DE PEQUENO VOLUME PARA USO NO SISTEMA DE VARREDURA VERSASCAN. PROJETO FINEP REF 0126/16 TC 04.18.0066.02 METLABSAN COORDENADOR PROF RENATO ALTOBELLI ANTUNES.  2022NC000031 N. TRANSF: 697180.</t>
  </si>
  <si>
    <t>23006.021886/2022-94</t>
  </si>
  <si>
    <t>154503263522022NE000492</t>
  </si>
  <si>
    <t>AQUISICAO DE UM ESTEREOMICROSCOPIO PARA ATENDER AS DEMANDAS DO BIOTERIO ZEBRAFISH DA PROPES/UFABC. NOTA DE CREDITO 2022NC000002 Nº DE TRANSFERENCIA 697180 TED 04.19.0004.01</t>
  </si>
  <si>
    <t>LEICA DO BRASIL IMPORTACAO E COMERCIO LTDA.</t>
  </si>
  <si>
    <t>14/08/2020</t>
  </si>
  <si>
    <t>154503263522020NE800239</t>
  </si>
  <si>
    <t>1008000000</t>
  </si>
  <si>
    <t>176555</t>
  </si>
  <si>
    <t>23006005059202091</t>
  </si>
  <si>
    <t>154503263522020NE800250</t>
  </si>
  <si>
    <t>PROT:110113  CONTRATACAO DE EMPRESA ESPECIALIZADA PARA LOCACAO DE NOTEBOOKS.  PROC ORIGEM: 2020DI00027</t>
  </si>
  <si>
    <t>SISTEMAS CONVEX LOCACOES DE PRODUTOS DE INFORMATICA LTD</t>
  </si>
  <si>
    <t>MSS45G35PRN</t>
  </si>
  <si>
    <t>176557</t>
  </si>
  <si>
    <t>33904002</t>
  </si>
  <si>
    <t>LOCACAO DE EQUIPAMENTOS DE TIC - COMPUTADORES</t>
  </si>
  <si>
    <t>31/12/2020</t>
  </si>
  <si>
    <t>154503263522020NE800575</t>
  </si>
  <si>
    <t>PROT:1155  CONTRATACAO DE EMPRESA ESPECIALIZADA DE CONSTRUCAO CIVIL PARA EXECUCAO DAS OBRAS DO BLOCO ANEXO DO CAMPUS SANTO ANDRE DA UFABC.                  2020NC002563  PROC ORIGEM: 2014  00003</t>
  </si>
  <si>
    <t>1012A0008V</t>
  </si>
  <si>
    <t>154503263522021NE000293</t>
  </si>
  <si>
    <t>205330</t>
  </si>
  <si>
    <t>154503263522021NE000331</t>
  </si>
  <si>
    <t>154503263522021NE000332</t>
  </si>
  <si>
    <t>154503263522022NE000193</t>
  </si>
  <si>
    <t>154503263522022NE000420</t>
  </si>
  <si>
    <t>PRESTACAO DE SERVICOS CONTINUOS DE MANUTENCAO PREVENTIVA, CORRETIVA E PREDITIVA PREDIAL COM FORNECIMENTO DE MAO-DE-OBRA NOS CAMPUS DA FUNDACAO UNIVERSIDADE FEDERAL DO ABC -  NOTA DE CREDITO: 2022NC002454 -  Nº TRANSF.: 1AAKRR</t>
  </si>
  <si>
    <t>219V</t>
  </si>
  <si>
    <t>APOIO AO FUNCIONAMENTO DAS INSTITUICOES FEDERAIS DE EDUCACAO SUPERIOR - DESPESAS DIVERSAS</t>
  </si>
  <si>
    <t>MSS45G1501N</t>
  </si>
  <si>
    <t>213296</t>
  </si>
  <si>
    <t>154503263522022NE000548</t>
  </si>
  <si>
    <t>CONTRATACAO DE EMPRESA ESPECIALIZADA DE CONSTRUCAO CIVIL PARA EXECUCAO DAS OBRAS DO BLOCO ANEXO DO CAMPUS SANTO ANDRE DA UNIVERSIDADE FEDERAL DO ABC- UFABC NOTA DE CREDITO 2022NC003124 NUMERO DE TRANSFERENCIA 696263</t>
  </si>
  <si>
    <t>154503263522021NE000277</t>
  </si>
  <si>
    <t>196260</t>
  </si>
  <si>
    <t>154503263522021NE000328</t>
  </si>
  <si>
    <t>CONTRATACAO DE EMPRESAS ESPECIALIZADAS DE CONSTRUCAO CIVIL PARA EXECUCAO DE OBRAS DE INFRAESTRUTURA PARA COMPLEMENTACAO DO ENTORNO DO CAMPUS SANTO ANDRE DA UFABC.</t>
  </si>
  <si>
    <t>MUDE CONSTRUTORA E INCORPORADORA LTDA</t>
  </si>
  <si>
    <t>154503263522022NE000219</t>
  </si>
  <si>
    <t>CONTRATACAO DE EMPRESA ESPECIALIZADA DE CONSTRUCAO CIVIL PARA EXECUCAO DAS OBRAS DO BLOCO ANEXO DO CAMPUS SANTO ANDRE DA UNIVERSIDADE FEDERAL DO ABC- UFABC - 2022NC000018</t>
  </si>
  <si>
    <t>205995</t>
  </si>
  <si>
    <t>08/09/2022</t>
  </si>
  <si>
    <t>154503263522022NE000286</t>
  </si>
  <si>
    <t>NOTA DE CREDITO 2022NC000018 -  CONTRATACAO DE EMPRESAS ESPECIALIZADAS DE CONSTRUCAO CIVIL PARA EXECUCAO DE OBRAS DE INFRAESTRUTURA PARA COMPLEMENTACAO DO ENTORNO DO CAMPUS SANTO ANDRE DA UFABC.</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</si>
  <si>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</si>
  <si>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</si>
  <si>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</si>
  <si>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EIRELI</t>
  </si>
  <si>
    <t>154503263522022NE000439</t>
  </si>
  <si>
    <t>CONTRATACAO DE EMPRESA ESPECIALIZADA PARA SERVICOS DE ADEQUACOES E COMPLEMENTACOES DO SISTEMA DE PROTECAO CONTRA DESCARGAS ATMOSFERICAS (SPDA) DO CAMPUS SAO BERNARDO DO CAMPO. 2022NC000018</t>
  </si>
  <si>
    <t>COMERCIAL PRADELA LTDA</t>
  </si>
  <si>
    <t>154503263522022NE000466</t>
  </si>
  <si>
    <t>154503263522022NE000517</t>
  </si>
  <si>
    <t>CONTRATACAO DE EMPRESA ESPECIALIZADA DE CONSTRUCAO CIVIL PARA EXECUCAO DAS OBRAS DO BLOCO ANEXO DO CAMPUS SANTO ANDRE DA UNIVERSIDADE FEDERAL DO ABC- UFABC 2022NC000018</t>
  </si>
  <si>
    <t>11/11/2020</t>
  </si>
  <si>
    <t>23006000009201984</t>
  </si>
  <si>
    <t>154503263522020NE800388</t>
  </si>
  <si>
    <t>PROT:110106  CONTRATACAO DE EMPRESA DE AGENCIAMENTO DE VIAGENS - REPASSE VOOS INTERNACIONAIS - PROAP/CAPES  PROC ORIGEM: 2019PR00006</t>
  </si>
  <si>
    <t>154503263522020NE800390</t>
  </si>
  <si>
    <t>PROT:110106  CONTRATACAO DE EMPRESA DE AGENCIAMENTO DE VIAGENS - REPASSE VOOS DOMESTICOS (NACIONAIS) PROAP/CAPES  PROC ORIGEM: 2019PR00006</t>
  </si>
  <si>
    <t>23006011474202084</t>
  </si>
  <si>
    <t>154503263522020NE800470</t>
  </si>
  <si>
    <t>PROT:110123  CONTRATACAO DE FUNDEP DE APOIO NA GESTAO ADM. E FINANCEIRA DO TEDSIMEC 9231 - TENDO COMO OBJETO A FORMACAO MEDIANTE CURSOS SUPERIORES OU PROJE-TOS, APROVADOS PELO SISTEMA UAB E EXECUTADOS PELA UFABC. EDITAL CAPES 05/2018.</t>
  </si>
  <si>
    <t>1000A00238</t>
  </si>
  <si>
    <t>186018</t>
  </si>
  <si>
    <t>03/11/2021</t>
  </si>
  <si>
    <t>154503263522021NE000239</t>
  </si>
  <si>
    <t>09/11/2021</t>
  </si>
  <si>
    <t>154503263522021NE000242</t>
  </si>
  <si>
    <t>11/11/2021</t>
  </si>
  <si>
    <t>154503263522021NE000247</t>
  </si>
  <si>
    <t>27/04/2022</t>
  </si>
  <si>
    <t>154503263522022NE000074</t>
  </si>
  <si>
    <t>CONTRATACAO DE EMPRESA ESPECIALIZADA PARA PRESTACAO DE SERVICOS DE AGENCIAMENTO DE VIAGENS PARA VOOS REGULARES INTERNACIONAIS E DOMESTICOS NAO ATENDIDOS PELAS COMPANHIAS AEREAS CREDENCIADAS PELO MINISTERIO DO PLANEJAMENTO, DESENVOLVIMENTO E GESTAO. 2022NC000044</t>
  </si>
  <si>
    <t>154503263522022NE000075</t>
  </si>
  <si>
    <t>23006.009154/2022-26</t>
  </si>
  <si>
    <t>154503263522022NE500005</t>
  </si>
  <si>
    <t>SOLICITACAO DE AUXILIO-EVENTO PARA DISCENTE THALITA GOUVEIA CASTILHO PARA PARTICIPACAO NO EVENTO 17TH WORLD CONGRESS ON ANAEROBIC DIGESTION.  2022NC000044              Nº TRANSFERENCIA: 697377.</t>
  </si>
  <si>
    <t>THALITA GOUVEIA CASTILHO</t>
  </si>
  <si>
    <t>30/05/2022</t>
  </si>
  <si>
    <t>23006.008925/2022-68</t>
  </si>
  <si>
    <t>154503263522022NE500025</t>
  </si>
  <si>
    <t>SOLICITACAO DE AUXILIO-EVENTO PARA DISCENTE CASSIO CARDOSO CARVALHO PARA PARTICIPACAO NO EVENTO 9ª CONFERENCIA LATINOAMERICANA Y CARIBEÑA DE CIENCIAS SOCIALES.  2022NC000044      Nº TRANSFERENCIA: 697377.</t>
  </si>
  <si>
    <t>CASSIO CARDOSO CARVALHO</t>
  </si>
  <si>
    <t>09/06/2022</t>
  </si>
  <si>
    <t>23006.010628/2022-82</t>
  </si>
  <si>
    <t>154503263522022NE500029</t>
  </si>
  <si>
    <t>SOLICITACAO DE AUXILIO-EVENTO PARA DISCENTE SARA BUENO DE OLIVEIRA GENNARI CARTURAN PARA PARTICIPACAO NO EVENTO XLII CONGRESSO DA SOCIEDADE BRASILEIRA DE COMPUTACAO (CSBC 2022).  2022NC000044  Nº TRANSFERENCIA: 697377.</t>
  </si>
  <si>
    <t>SARA BUENO DE OLIVEIRA GENNARI CARTURAN</t>
  </si>
  <si>
    <t>14/06/2022</t>
  </si>
  <si>
    <t>23006.010847/2022-61</t>
  </si>
  <si>
    <t>154503263522022NE500037</t>
  </si>
  <si>
    <t>SOLICITACAO DE AUXILIO-EVENTO PARA DISCENTE ISABELLA MARIA CASSIMIRO FIGUEIREDO PARA PARTICIPACAO EM PESQUISA DE CAMPO.  2022NC000044  Nº TRANSFERENCIA: 697377.</t>
  </si>
  <si>
    <t>ISABELLA MARIA CASSIMIRO FIGUEIREDO</t>
  </si>
  <si>
    <t>21/06/2022</t>
  </si>
  <si>
    <t>23006.011056/2022-59</t>
  </si>
  <si>
    <t>154503263522022NE500044</t>
  </si>
  <si>
    <t>SOLICITACAO DE AUXILIO FINANCEIRO PARA DISCENTE JULIAN MATEO RAYO ALAPE PARA PARTICIPACAO EM EVENTO LATIN AMERICA OPTICS AND PHOTONICS CONFERENCE.  2022NC000044  Nº TRANSFERENCIA: 697377.</t>
  </si>
  <si>
    <t>JULIAN MATEO RAYO ALAPE</t>
  </si>
  <si>
    <t>23006.010490/2022-11</t>
  </si>
  <si>
    <t>154503263522022NE500047</t>
  </si>
  <si>
    <t>SOLICITACAO DE AUXILIO-EVENTO PARA DISCENTES DO PPG DO NMA PARA PARTICIPACAO NO EVENTO 23RD INTERNATIONAL CONFERENCE ON SOLID STATE IONICS (SSI 23) 2022NC000044 Nº TRANSF. 697377</t>
  </si>
  <si>
    <t>23006.015760/2022-81</t>
  </si>
  <si>
    <t>154503263522022NE500098</t>
  </si>
  <si>
    <t>SOLICITACAO DE AUXILIO FINANCEIRO PARA DISCENTE ISABELLA MARTINS LOURENCO PARA PARTICIPACAO EM EVENTO JORNADA DE JOVENES INVESTIGADORES.</t>
  </si>
  <si>
    <t>ISABELLA MARTINS LOURENCO</t>
  </si>
  <si>
    <t>23006.016448/2022-12</t>
  </si>
  <si>
    <t>154503263522022NE500103</t>
  </si>
  <si>
    <t>SOLICITACAO DE AUXILIO-EVENTO PARA A DISCENTE AMANDA YUMI AMBRIOLA OKU REFERENTE AO EVENTO 3RD FALAN CONGRESS.  2022NC000044  N. TRANSF. 697377 TED: 8339.</t>
  </si>
  <si>
    <t>AMANDA YUMI AMBRIOLA OKU</t>
  </si>
  <si>
    <t>22/08/2022</t>
  </si>
  <si>
    <t>23006.014958/2022-47</t>
  </si>
  <si>
    <t>154503263522022NE500108</t>
  </si>
  <si>
    <t>SOLICITACAO DE AUXILIO FINANCEIRO PARA DISCENTE FATIMA APARECIDA KIAN PARA PARTICIPACAO EM EVENTO 11º CONFERENCIA INTERNACIONAL DE ESTATISTICA DO ENSINO - ICOTS 11.  2022NC000044  N. TRANSF. 697377 TED: 8339.</t>
  </si>
  <si>
    <t>FATIMA APARECIDA KIAN</t>
  </si>
  <si>
    <t>23006.014395/2022-97</t>
  </si>
  <si>
    <t>154503263522022NE500114</t>
  </si>
  <si>
    <t>SOLICITACAO DE AUXILIO FINANCEIRO PARA DISCENTES DA POS-GRADUACAO EM BIOSSISTEMAS PARA PARTICIPACAO NO EVENTO 51ST ANNUAL MEETING OF THE BRAZILIAN SOCIETY FOR BIOCHEMISTRY AND MOLECULAR BIOLOGY  2022NC000044    Nº TRANSF. 697377    TED: 8339</t>
  </si>
  <si>
    <t>23006.014418/2022-63</t>
  </si>
  <si>
    <t>154503263522022NE500113</t>
  </si>
  <si>
    <t>SOLICITACAO DE AUXILIO EVENTO PARA DISCENTES DOS PPG DE NMA. EVENTO: XX BRAZILIAN MRS MEETING 2022 2022NC000044 Nº TRANSF. 697377 TED: 8339</t>
  </si>
  <si>
    <t>30/08/2022</t>
  </si>
  <si>
    <t>23006.014510/2022-23</t>
  </si>
  <si>
    <t>154503263522022NE500126</t>
  </si>
  <si>
    <t>SOLICITACAO DE AUXILIO-EVENTO PARA DISCENTES - PPG EM CIENCIA E TECNOLOGIA NA AREA DE QUIMICA PARA PARTICIPACAO NO EVENTO XX BRAZIL MRS MEETING 2022NC000044 Nº TRANSF. 697377 TED: 8339</t>
  </si>
  <si>
    <t>23006.014648/2022-22</t>
  </si>
  <si>
    <t>154503263522022NE500130</t>
  </si>
  <si>
    <t>SOLICITACAO DE AUXILIO EVENTO. DISCENTES DO PPG DE MEC. EVENTO: XXIV CONGRESSO BRASILEIRO DE AUTOMATICA (CBA) 2022NC000044 Nº TRANSF. 697377 TED: 8339</t>
  </si>
  <si>
    <t>23006.014761/2022-16</t>
  </si>
  <si>
    <t>154503263522022NE500141</t>
  </si>
  <si>
    <t>SOLICITACAO DE AUXILIO FINANCEIRO PARA DISCENTE VINICIUS DE SOUZA CARVALHO PARA PARTICIPACAO EM EVENTO 10TH LATIN AMERICAN WORKSHOP ON CLIQUES IN GRAPHS 2022NC000044 Nº TRANSF. 697377 TED: 8339</t>
  </si>
  <si>
    <t>VINICIUS DE SOUZA CARVALHO</t>
  </si>
  <si>
    <t>23006.019038/2022-15</t>
  </si>
  <si>
    <t>154503263522022NE500169</t>
  </si>
  <si>
    <t>SOLICITACAO AUXILIO FINANCEIRO AOS DISCENTES DO PPG - INF - PARA O EVENTO CLAIB E CBEB 2022. 2022NC000044 Nº TRANS. 697377 TED: 8339</t>
  </si>
  <si>
    <t>23006.017003/2022-41</t>
  </si>
  <si>
    <t>154503263522022NE500172</t>
  </si>
  <si>
    <t>SOLICITACAO DE AUXILIO PARA TAXA DE INSCRICAO - DOCENTES - XIX ENCONTRO DA ANPOF - 2022 2022NC000044 Nº TRANSF. 697377 TED: 8339</t>
  </si>
  <si>
    <t>10/10/2022</t>
  </si>
  <si>
    <t>23006.014819/2022-13</t>
  </si>
  <si>
    <t>154503263522022NE500201</t>
  </si>
  <si>
    <t>SOLICITACAO DE AUXILIO PARA TAXA DE INSCRICAO DOCENTE VANESSA LUCENA EMPINOTTI  IV CONGRESSO LATINOAMERICANO DE ECOLOGIA POLITICA. 2022NC000044 Nº TRANSF. 697377 TED: 8339</t>
  </si>
  <si>
    <t>23006.014848/2022-85</t>
  </si>
  <si>
    <t>154503263522022NE500189</t>
  </si>
  <si>
    <t>SOLICITACAO DE AUXILIO FINANCEIRO PARA DISCENTE THIAGO DE ALMEIDA CORREIA PARA PARTICIPACAO EM EVENTO SYMPOSIUM ON IOT (SIOT) AND LATIN AMERICA AND BRAZILIAN CONGRESS ON IOT. 2022NC000044 Nº TRANSF. 697377 TED: 8339</t>
  </si>
  <si>
    <t>THIAGO DE ALMEIDA CORREIA</t>
  </si>
  <si>
    <t>23006.020022/2022-55</t>
  </si>
  <si>
    <t>154503263522022NE500191</t>
  </si>
  <si>
    <t>SOLICITACAO DE AUXILIO-EVENTO A DISCENTES DO PPG EM CEM PARA PARTICIPACAO NO EVENTO 24° CONGRESSO BRASILEIRO DE ENGENHARIA E CIENCIA DOS MATERIAIS. 2022NC000044 Nº TRANSF. 697377 TED: 8339</t>
  </si>
  <si>
    <t>23006.020182/2022-02</t>
  </si>
  <si>
    <t>154503263522022NE500195</t>
  </si>
  <si>
    <t>SOLICITACAO DE AUXILIO-EVENTO AOS DISCENTES DO PPG EM CCM PARA PARTICIPACAO NO EVENTO XXII ENCONTRO NACIONAL DE PESQUISA E POS-GRADUACAO EM CIENCIA DA INFORMACAO. 2022NC000044 Nº TRANSF. 697377 TED: 8339</t>
  </si>
  <si>
    <t>23006.019702/2022-26</t>
  </si>
  <si>
    <t>154503263522022NE500219</t>
  </si>
  <si>
    <t>SOLICITACAO DE AUXILIO-EVENTO. DISCENTES DE NMA - EVENTO: 24º CONGRESSO BRASILEIRO DE ENGENHARIA E CIENCIA DOS MATERIAIS. 2022NC000044 Nº TRANSF. 697377 TED: 8339</t>
  </si>
  <si>
    <t>23006.019378/2022-46</t>
  </si>
  <si>
    <t>154503263522022NE500227</t>
  </si>
  <si>
    <t>SOLICITACAO DE AUXILIO-EVENTO. DISCENTE: PIETRO CAMILO MARTINS . EVENTO: 19TH LATIN AMERICA CONTROL CONGRESS.  2022NC000044  N. TRANSF: 697377  TED: 8339.</t>
  </si>
  <si>
    <t>PIETRO CAMILO MARTINS</t>
  </si>
  <si>
    <t>23006.020557/2022-26</t>
  </si>
  <si>
    <t>154503263522022NE500222</t>
  </si>
  <si>
    <t>SOLICITACAO DE AUXILIO-EVENTO PARA DISCENTE KAIO DE SOUZA GOMES PARA PARTICIPACAO NO EVENTO THE SOCIETY FOR REDOX BIOLOGY AND MEDICINE S 29TH ANNUAL CONFERENCE (SFRBM 2022).  2022NC000044  N. TRANSF: 697377  TED: 8339.</t>
  </si>
  <si>
    <t>KAIO DE SOUZA GOMES</t>
  </si>
  <si>
    <t>23006.014256/2022-63</t>
  </si>
  <si>
    <t>154503263522022NE500246</t>
  </si>
  <si>
    <t>SOLICITACAO DE AUXILIO FINANCEIRO PARA DISCENTE JOSE CALIXTO LOPES JUNIOR PARA PARTICIPACAO EM EVENTO 11TH IEEE PES GENERATION, TRANSMISSION AND DISTRIBUTION CONFERENCE E EXPOSITION - LATIN AMERICA (GTD 2022). 2022NC000044 Nº TRANSF. 697377 TED: 8339</t>
  </si>
  <si>
    <t>36211</t>
  </si>
  <si>
    <t>FUNDACAO NACIONAL DE SAUDE</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</si>
  <si>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</si>
  <si>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</si>
  <si>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</si>
  <si>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</si>
  <si>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</si>
  <si>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</si>
  <si>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</si>
  <si>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</si>
  <si>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154503263522022NE000543</t>
  </si>
  <si>
    <t>154503263522022NE000544</t>
  </si>
  <si>
    <t>33903606</t>
  </si>
  <si>
    <t>154503263522022NE000545</t>
  </si>
  <si>
    <t>CELEBRACAO DE TERMO DE EXECUCAO DESCENTRALIZADA - TED - COM A FUNDACAO NACIONAL DE SAUDE - FUNASA - NO AMBITO DO EDITAL Nº 03-2021 DE CHAMAMENTO PUBLICO. COORDENADOR - EDUARDO LUCAS SUBTIL 2022NC800054</t>
  </si>
  <si>
    <t>154503263522022NE000546</t>
  </si>
  <si>
    <t>154503263522022NE000547</t>
  </si>
  <si>
    <t>154503263522022NE400102</t>
  </si>
  <si>
    <t>154503263522022NE400103</t>
  </si>
  <si>
    <t>154503263522022NE400104</t>
  </si>
  <si>
    <t>154503263522022NE400105</t>
  </si>
  <si>
    <t>154503263522022NE600034</t>
  </si>
  <si>
    <t>154503263522022NE600035</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</si>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</sst>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_-&quot;R$&quot;\ * #,##0_-;\-&quot;R$&quot;\ * #,##0_-;_-&quot;R$&quot;\ * &quot;-&quot;??_-;_-@_-"/>
    <numFmt numFmtId="167" formatCode="#,##0.00_);\(#,##0.00\)"/>
    <numFmt numFmtId="168"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ont>
    <font>
      <sz val="8"/>
      <name val="Calibri"/>
      <family val="2"/>
      <scheme val="minor"/>
    </font>
  </fonts>
  <fills count="22">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s>
  <borders count="33">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right/>
      <top/>
      <bottom style="dashDotDot">
        <color auto="1"/>
      </bottom>
      <diagonal/>
    </border>
    <border>
      <left/>
      <right/>
      <top style="dashDotDot">
        <color auto="1"/>
      </top>
      <bottom style="dashDotDot">
        <color auto="1"/>
      </bottom>
      <diagonal/>
    </border>
    <border>
      <left/>
      <right/>
      <top style="dashDot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dashDotDot">
        <color auto="1"/>
      </top>
      <bottom style="dashDotDot">
        <color auto="1"/>
      </bottom>
      <diagonal/>
    </border>
    <border>
      <left style="thin">
        <color auto="1"/>
      </left>
      <right style="thin">
        <color auto="1"/>
      </right>
      <top style="dashDotDot">
        <color auto="1"/>
      </top>
      <bottom style="dashDotDot">
        <color auto="1"/>
      </bottom>
      <diagonal/>
    </border>
    <border>
      <left style="thin">
        <color auto="1"/>
      </left>
      <right/>
      <top style="dashDotDot">
        <color auto="1"/>
      </top>
      <bottom style="dashDotDot">
        <color auto="1"/>
      </bottom>
      <diagonal/>
    </border>
    <border>
      <left/>
      <right style="thin">
        <color auto="1"/>
      </right>
      <top style="dashDotDot">
        <color auto="1"/>
      </top>
      <bottom/>
      <diagonal/>
    </border>
    <border>
      <left style="thin">
        <color auto="1"/>
      </left>
      <right style="thin">
        <color auto="1"/>
      </right>
      <top style="dashDotDot">
        <color auto="1"/>
      </top>
      <bottom/>
      <diagonal/>
    </border>
    <border>
      <left style="thin">
        <color auto="1"/>
      </left>
      <right/>
      <top style="dashDotDot">
        <color auto="1"/>
      </top>
      <bottom/>
      <diagonal/>
    </border>
    <border>
      <left/>
      <right style="thin">
        <color auto="1"/>
      </right>
      <top style="medium">
        <color auto="1"/>
      </top>
      <bottom style="dashDotDot">
        <color auto="1"/>
      </bottom>
      <diagonal/>
    </border>
    <border>
      <left style="thin">
        <color auto="1"/>
      </left>
      <right style="thin">
        <color auto="1"/>
      </right>
      <top style="medium">
        <color auto="1"/>
      </top>
      <bottom style="dashDotDot">
        <color auto="1"/>
      </bottom>
      <diagonal/>
    </border>
    <border>
      <left style="thin">
        <color auto="1"/>
      </left>
      <right/>
      <top style="medium">
        <color auto="1"/>
      </top>
      <bottom style="dashDotDot">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cellStyleXfs>
  <cellXfs count="149">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3" fillId="6" borderId="1" xfId="0" applyNumberFormat="1" applyFont="1" applyFill="1" applyBorder="1"/>
    <xf numFmtId="43" fontId="0" fillId="7" borderId="1" xfId="0" applyNumberFormat="1" applyFill="1" applyBorder="1"/>
    <xf numFmtId="43" fontId="4" fillId="2" borderId="2" xfId="0" applyNumberFormat="1" applyFont="1" applyFill="1" applyBorder="1"/>
    <xf numFmtId="43" fontId="0" fillId="8" borderId="1" xfId="0" applyNumberFormat="1" applyFill="1" applyBorder="1"/>
    <xf numFmtId="43" fontId="0" fillId="9" borderId="1" xfId="0" applyNumberFormat="1" applyFill="1" applyBorder="1"/>
    <xf numFmtId="0" fontId="0" fillId="0" borderId="3" xfId="0" applyBorder="1"/>
    <xf numFmtId="43" fontId="0" fillId="3" borderId="3" xfId="0" applyNumberFormat="1" applyFill="1" applyBorder="1"/>
    <xf numFmtId="43" fontId="0" fillId="4"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43" fontId="3" fillId="8" borderId="3" xfId="0" applyNumberFormat="1" applyFont="1" applyFill="1" applyBorder="1"/>
    <xf numFmtId="43" fontId="3" fillId="9" borderId="3" xfId="0" applyNumberFormat="1" applyFont="1" applyFill="1" applyBorder="1"/>
    <xf numFmtId="10" fontId="0" fillId="0" borderId="0" xfId="2" applyNumberFormat="1" applyFont="1"/>
    <xf numFmtId="0" fontId="5" fillId="0" borderId="0" xfId="0" applyFont="1" applyAlignment="1">
      <alignment wrapText="1"/>
    </xf>
    <xf numFmtId="0" fontId="0" fillId="8" borderId="5" xfId="0" applyFill="1" applyBorder="1" applyAlignment="1">
      <alignment wrapText="1"/>
    </xf>
    <xf numFmtId="166" fontId="0" fillId="8" borderId="5" xfId="1" applyNumberFormat="1" applyFont="1" applyFill="1" applyBorder="1"/>
    <xf numFmtId="0" fontId="0" fillId="8" borderId="6" xfId="0" applyFill="1" applyBorder="1" applyAlignment="1">
      <alignment wrapText="1"/>
    </xf>
    <xf numFmtId="166" fontId="0" fillId="8" borderId="6" xfId="1" applyNumberFormat="1" applyFont="1" applyFill="1" applyBorder="1"/>
    <xf numFmtId="0" fontId="4" fillId="10" borderId="6" xfId="0" applyFont="1" applyFill="1" applyBorder="1" applyAlignment="1">
      <alignment horizontal="right" wrapText="1"/>
    </xf>
    <xf numFmtId="166" fontId="4" fillId="10" borderId="6" xfId="1" applyNumberFormat="1" applyFont="1" applyFill="1" applyBorder="1"/>
    <xf numFmtId="0" fontId="0" fillId="0" borderId="6" xfId="0" applyBorder="1" applyAlignment="1">
      <alignment wrapText="1"/>
    </xf>
    <xf numFmtId="166" fontId="0" fillId="0" borderId="6" xfId="1" applyNumberFormat="1" applyFont="1" applyBorder="1"/>
    <xf numFmtId="0" fontId="2" fillId="10" borderId="7" xfId="0" applyFont="1" applyFill="1" applyBorder="1" applyAlignment="1">
      <alignment horizontal="right" wrapText="1"/>
    </xf>
    <xf numFmtId="166" fontId="2" fillId="10" borderId="7" xfId="1"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7"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8"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9" xfId="0" applyFont="1" applyFill="1" applyBorder="1" applyAlignment="1">
      <alignment horizontal="center" vertical="center" wrapText="1"/>
    </xf>
    <xf numFmtId="0" fontId="15" fillId="17" borderId="9" xfId="0" applyFont="1" applyFill="1" applyBorder="1" applyAlignment="1">
      <alignment horizontal="center" vertical="center" wrapText="1"/>
    </xf>
    <xf numFmtId="0" fontId="15" fillId="17" borderId="10" xfId="0" applyFont="1" applyFill="1" applyBorder="1" applyAlignment="1">
      <alignment horizontal="center" vertical="center"/>
    </xf>
    <xf numFmtId="0" fontId="15" fillId="17" borderId="11" xfId="0" applyFont="1" applyFill="1" applyBorder="1" applyAlignment="1">
      <alignment horizontal="center" vertical="center" wrapText="1"/>
    </xf>
    <xf numFmtId="167"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3" borderId="12" xfId="0"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44" fontId="0" fillId="0" borderId="0" xfId="1" applyFont="1"/>
    <xf numFmtId="168"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22" xfId="1" applyFont="1" applyBorder="1"/>
    <xf numFmtId="0" fontId="0" fillId="0" borderId="22" xfId="0" applyBorder="1" applyAlignment="1">
      <alignment horizontal="center"/>
    </xf>
    <xf numFmtId="9" fontId="0" fillId="0" borderId="22" xfId="0" applyNumberFormat="1" applyBorder="1" applyAlignment="1">
      <alignment horizontal="center"/>
    </xf>
    <xf numFmtId="44" fontId="0" fillId="0" borderId="22"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26" xfId="1" applyFont="1" applyFill="1" applyBorder="1"/>
    <xf numFmtId="0" fontId="3" fillId="0" borderId="26" xfId="0" applyFont="1" applyBorder="1" applyAlignment="1">
      <alignment horizontal="center"/>
    </xf>
    <xf numFmtId="0" fontId="0" fillId="0" borderId="27" xfId="0" applyBorder="1" applyAlignment="1">
      <alignment horizontal="center"/>
    </xf>
    <xf numFmtId="9" fontId="0" fillId="0" borderId="24" xfId="0" applyNumberFormat="1" applyBorder="1" applyAlignment="1">
      <alignment horizontal="center"/>
    </xf>
    <xf numFmtId="44" fontId="0" fillId="0" borderId="0" xfId="0" applyNumberFormat="1"/>
    <xf numFmtId="44" fontId="14" fillId="12" borderId="22" xfId="1" applyFont="1" applyFill="1" applyBorder="1" applyAlignment="1">
      <alignment horizontal="center" vertical="center" wrapText="1"/>
    </xf>
    <xf numFmtId="44" fontId="14" fillId="12" borderId="22" xfId="1" applyFont="1" applyFill="1" applyBorder="1" applyAlignment="1">
      <alignment horizontal="center" vertical="center"/>
    </xf>
    <xf numFmtId="44" fontId="14" fillId="12" borderId="25" xfId="1" applyFont="1" applyFill="1" applyBorder="1" applyAlignment="1">
      <alignment horizontal="center" vertical="center"/>
    </xf>
    <xf numFmtId="0" fontId="14" fillId="12" borderId="25" xfId="0" applyFont="1" applyFill="1" applyBorder="1" applyAlignment="1">
      <alignment horizontal="center" vertical="center"/>
    </xf>
    <xf numFmtId="0" fontId="14" fillId="12" borderId="25"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6" xfId="0" applyBorder="1" applyAlignment="1">
      <alignment horizontal="left" wrapText="1"/>
    </xf>
    <xf numFmtId="0" fontId="0" fillId="0" borderId="28" xfId="0" applyBorder="1"/>
    <xf numFmtId="0" fontId="0" fillId="0" borderId="28" xfId="0" applyBorder="1" applyAlignment="1">
      <alignment horizontal="center"/>
    </xf>
    <xf numFmtId="4" fontId="0" fillId="0" borderId="0" xfId="0" applyNumberFormat="1"/>
    <xf numFmtId="4" fontId="0" fillId="0" borderId="28" xfId="0" applyNumberFormat="1" applyBorder="1"/>
    <xf numFmtId="14" fontId="0" fillId="0" borderId="28" xfId="0" applyNumberFormat="1" applyBorder="1"/>
    <xf numFmtId="4" fontId="0" fillId="0" borderId="28" xfId="0" applyNumberFormat="1" applyBorder="1" applyAlignment="1">
      <alignment horizontal="center"/>
    </xf>
    <xf numFmtId="49" fontId="0" fillId="0" borderId="0" xfId="0" applyNumberFormat="1"/>
    <xf numFmtId="0" fontId="0" fillId="0" borderId="0" xfId="0" applyAlignment="1">
      <alignment horizontal="right"/>
    </xf>
    <xf numFmtId="4" fontId="0" fillId="0" borderId="32" xfId="0" applyNumberFormat="1" applyBorder="1"/>
    <xf numFmtId="0" fontId="0" fillId="0" borderId="28" xfId="0" applyFill="1" applyBorder="1" applyAlignment="1">
      <alignment horizontal="center"/>
    </xf>
    <xf numFmtId="0" fontId="2" fillId="2" borderId="0" xfId="0" applyFont="1" applyFill="1" applyAlignment="1">
      <alignment horizontal="center" vertical="center" wrapText="1"/>
    </xf>
    <xf numFmtId="0" fontId="5" fillId="0" borderId="4" xfId="0" applyFont="1" applyBorder="1" applyAlignment="1">
      <alignment horizontal="right"/>
    </xf>
    <xf numFmtId="14" fontId="3" fillId="0" borderId="25" xfId="0" applyNumberFormat="1" applyFont="1" applyBorder="1" applyAlignment="1">
      <alignment horizontal="center" vertical="center"/>
    </xf>
    <xf numFmtId="14" fontId="3" fillId="0" borderId="24" xfId="0" applyNumberFormat="1" applyFont="1" applyBorder="1" applyAlignment="1">
      <alignment horizontal="center" vertical="center"/>
    </xf>
    <xf numFmtId="14" fontId="3" fillId="0" borderId="23"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44" fontId="14" fillId="12" borderId="29" xfId="1" applyFont="1" applyFill="1" applyBorder="1" applyAlignment="1">
      <alignment horizontal="center" vertical="center" wrapText="1"/>
    </xf>
    <xf numFmtId="44" fontId="14" fillId="12" borderId="30" xfId="1" applyFont="1" applyFill="1" applyBorder="1" applyAlignment="1">
      <alignment horizontal="center" vertical="center" wrapText="1"/>
    </xf>
    <xf numFmtId="44" fontId="14" fillId="12" borderId="31" xfId="1" applyFont="1" applyFill="1" applyBorder="1" applyAlignment="1">
      <alignment horizontal="center" vertical="center" wrapText="1"/>
    </xf>
    <xf numFmtId="0" fontId="14" fillId="12" borderId="25" xfId="0" applyFont="1" applyFill="1" applyBorder="1" applyAlignment="1">
      <alignment horizontal="center" vertical="center"/>
    </xf>
    <xf numFmtId="0" fontId="0" fillId="0" borderId="24" xfId="0" applyBorder="1" applyAlignment="1">
      <alignment horizontal="center" wrapText="1"/>
    </xf>
    <xf numFmtId="0" fontId="0" fillId="0" borderId="23" xfId="0"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13" fillId="13" borderId="0" xfId="0" applyFont="1" applyFill="1" applyAlignment="1">
      <alignment horizontal="center" wrapText="1"/>
    </xf>
    <xf numFmtId="0" fontId="13" fillId="0" borderId="21" xfId="0" applyFont="1" applyBorder="1" applyAlignment="1">
      <alignment horizontal="center"/>
    </xf>
  </cellXfs>
  <cellStyles count="32">
    <cellStyle name="Moeda" xfId="1" builtinId="4"/>
    <cellStyle name="Moeda 2" xfId="3" xr:uid="{00000000-0005-0000-0000-000001000000}"/>
    <cellStyle name="Moeda 2 2" xfId="4" xr:uid="{00000000-0005-0000-0000-000002000000}"/>
    <cellStyle name="Moeda 2 3" xfId="5" xr:uid="{00000000-0005-0000-0000-000003000000}"/>
    <cellStyle name="Moeda 3" xfId="6" xr:uid="{00000000-0005-0000-0000-000004000000}"/>
    <cellStyle name="Moeda 3 2" xfId="7" xr:uid="{00000000-0005-0000-0000-000005000000}"/>
    <cellStyle name="Moeda 4" xfId="8" xr:uid="{00000000-0005-0000-0000-000006000000}"/>
    <cellStyle name="Moeda 5" xfId="9" xr:uid="{00000000-0005-0000-0000-000007000000}"/>
    <cellStyle name="Normal" xfId="0" builtinId="0"/>
    <cellStyle name="Normal 10" xfId="10" xr:uid="{00000000-0005-0000-0000-000009000000}"/>
    <cellStyle name="Normal 11" xfId="11" xr:uid="{00000000-0005-0000-0000-00000A000000}"/>
    <cellStyle name="Normal 12" xfId="12" xr:uid="{00000000-0005-0000-0000-00000B000000}"/>
    <cellStyle name="Normal 13" xfId="29" xr:uid="{00000000-0005-0000-0000-00000C000000}"/>
    <cellStyle name="Normal 2" xfId="13" xr:uid="{00000000-0005-0000-0000-00000D000000}"/>
    <cellStyle name="Normal 2 2" xfId="14" xr:uid="{00000000-0005-0000-0000-00000E000000}"/>
    <cellStyle name="Normal 2 2 2" xfId="30" xr:uid="{00000000-0005-0000-0000-00000F000000}"/>
    <cellStyle name="Normal 2 3" xfId="15" xr:uid="{00000000-0005-0000-0000-000010000000}"/>
    <cellStyle name="Normal 3" xfId="16" xr:uid="{00000000-0005-0000-0000-000011000000}"/>
    <cellStyle name="Normal 3 2" xfId="17" xr:uid="{00000000-0005-0000-0000-000012000000}"/>
    <cellStyle name="Normal 4" xfId="18" xr:uid="{00000000-0005-0000-0000-000013000000}"/>
    <cellStyle name="Normal 4 2" xfId="31" xr:uid="{00000000-0005-0000-0000-000014000000}"/>
    <cellStyle name="Normal 5" xfId="19" xr:uid="{00000000-0005-0000-0000-000015000000}"/>
    <cellStyle name="Normal 6" xfId="20" xr:uid="{00000000-0005-0000-0000-000016000000}"/>
    <cellStyle name="Normal 6 2" xfId="21" xr:uid="{00000000-0005-0000-0000-000017000000}"/>
    <cellStyle name="Normal 7" xfId="22" xr:uid="{00000000-0005-0000-0000-000018000000}"/>
    <cellStyle name="Normal 8" xfId="23" xr:uid="{00000000-0005-0000-0000-000019000000}"/>
    <cellStyle name="Normal 9" xfId="24" xr:uid="{00000000-0005-0000-0000-00001A000000}"/>
    <cellStyle name="Porcentagem" xfId="2" builtinId="5"/>
    <cellStyle name="Porcentagem 2" xfId="25" xr:uid="{00000000-0005-0000-0000-00001C000000}"/>
    <cellStyle name="Porcentagem 3" xfId="26" xr:uid="{00000000-0005-0000-0000-00001D000000}"/>
    <cellStyle name="Separador de milhares 2" xfId="27" xr:uid="{00000000-0005-0000-0000-00001E000000}"/>
    <cellStyle name="Vírgula 2" xfId="28" xr:uid="{00000000-0005-0000-0000-00001F000000}"/>
  </cellStyles>
  <dxfs count="7">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G301" totalsRowShown="0" headerRowDxfId="6" headerRowBorderDxfId="5" tableBorderDxfId="4">
  <autoFilter ref="A1:G301" xr:uid="{00000000-0009-0000-0100-000001000000}"/>
  <tableColumns count="7">
    <tableColumn id="1" xr3:uid="{00000000-0010-0000-0000-000001000000}" name="Status do Lançamento"/>
    <tableColumn id="2" xr3:uid="{00000000-0010-0000-0000-000002000000}" name="DATA (dia/mês)"/>
    <tableColumn id="3" xr3:uid="{00000000-0010-0000-0000-000003000000}" name="DE (ÁREA / ORIGEM)" dataDxfId="3"/>
    <tableColumn id="4" xr3:uid="{00000000-0010-0000-0000-000004000000}" name="PARA (ÁREA / DESTINO)" dataDxfId="2"/>
    <tableColumn id="7" xr3:uid="{00000000-0010-0000-0000-000007000000}" name="CUSTEIO ou INVESTIMENTO?" dataDxfId="1"/>
    <tableColumn id="5" xr3:uid="{00000000-0010-0000-0000-000005000000}" name="JUSTIFICATIVA"/>
    <tableColumn id="6" xr3:uid="{00000000-0010-0000-00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28"/>
  <sheetViews>
    <sheetView workbookViewId="0">
      <selection activeCell="A6" sqref="A6"/>
    </sheetView>
  </sheetViews>
  <sheetFormatPr defaultRowHeight="15" x14ac:dyDescent="0.25"/>
  <cols>
    <col min="1" max="1" width="62.7109375" customWidth="1"/>
    <col min="2" max="2" width="15" customWidth="1"/>
    <col min="3" max="4" width="5.85546875" customWidth="1"/>
    <col min="5" max="5" width="68.42578125" customWidth="1"/>
    <col min="6" max="6" width="15" customWidth="1"/>
  </cols>
  <sheetData>
    <row r="4" spans="1:6" ht="31.5" x14ac:dyDescent="0.25">
      <c r="A4" s="28" t="s">
        <v>529</v>
      </c>
      <c r="E4" s="28" t="s">
        <v>530</v>
      </c>
    </row>
    <row r="5" spans="1:6" x14ac:dyDescent="0.25">
      <c r="A5" s="29" t="s">
        <v>99</v>
      </c>
      <c r="B5" s="30">
        <v>7904658</v>
      </c>
      <c r="E5" s="31" t="s">
        <v>380</v>
      </c>
      <c r="F5" s="32">
        <v>1933412</v>
      </c>
    </row>
    <row r="6" spans="1:6" x14ac:dyDescent="0.25">
      <c r="A6" s="31" t="s">
        <v>100</v>
      </c>
      <c r="B6" s="32">
        <v>2208248</v>
      </c>
      <c r="E6" s="31" t="s">
        <v>102</v>
      </c>
      <c r="F6" s="32">
        <v>550000</v>
      </c>
    </row>
    <row r="7" spans="1:6" x14ac:dyDescent="0.25">
      <c r="A7" s="31" t="s">
        <v>101</v>
      </c>
      <c r="B7" s="32">
        <v>30977208</v>
      </c>
      <c r="E7" s="33" t="s">
        <v>104</v>
      </c>
      <c r="F7" s="34">
        <v>2483412</v>
      </c>
    </row>
    <row r="8" spans="1:6" ht="33" customHeight="1" x14ac:dyDescent="0.25">
      <c r="A8" s="31" t="s">
        <v>102</v>
      </c>
      <c r="B8" s="32">
        <v>1316387</v>
      </c>
      <c r="E8" s="35" t="s">
        <v>381</v>
      </c>
      <c r="F8" s="36">
        <v>10000000</v>
      </c>
    </row>
    <row r="9" spans="1:6" ht="20.25" customHeight="1" x14ac:dyDescent="0.25">
      <c r="A9" s="31" t="s">
        <v>103</v>
      </c>
      <c r="B9" s="32">
        <v>3819511</v>
      </c>
      <c r="E9" s="35" t="s">
        <v>105</v>
      </c>
      <c r="F9" s="36">
        <v>1328847.1099999994</v>
      </c>
    </row>
    <row r="10" spans="1:6" x14ac:dyDescent="0.25">
      <c r="A10" s="33" t="s">
        <v>104</v>
      </c>
      <c r="B10" s="34">
        <v>46226012</v>
      </c>
      <c r="E10" s="33" t="s">
        <v>382</v>
      </c>
      <c r="F10" s="34">
        <v>11328847.109999999</v>
      </c>
    </row>
    <row r="11" spans="1:6" ht="18.75" customHeight="1" x14ac:dyDescent="0.25">
      <c r="A11" s="35" t="s">
        <v>105</v>
      </c>
      <c r="B11" s="36">
        <v>14683753</v>
      </c>
      <c r="E11" s="37" t="s">
        <v>107</v>
      </c>
      <c r="F11" s="38">
        <v>13812259.109999999</v>
      </c>
    </row>
    <row r="12" spans="1:6" x14ac:dyDescent="0.25">
      <c r="A12" s="33" t="s">
        <v>524</v>
      </c>
      <c r="B12" s="34">
        <v>60909765</v>
      </c>
    </row>
    <row r="13" spans="1:6" x14ac:dyDescent="0.25">
      <c r="A13" s="35" t="s">
        <v>106</v>
      </c>
      <c r="B13" s="36">
        <v>8461817</v>
      </c>
    </row>
    <row r="14" spans="1:6" x14ac:dyDescent="0.25">
      <c r="A14" s="37" t="s">
        <v>107</v>
      </c>
      <c r="B14" s="38">
        <v>69371582</v>
      </c>
    </row>
    <row r="16" spans="1:6" x14ac:dyDescent="0.25">
      <c r="E16" s="86"/>
    </row>
    <row r="18" spans="1:6" ht="31.5" x14ac:dyDescent="0.25">
      <c r="A18" s="28" t="s">
        <v>531</v>
      </c>
      <c r="E18" s="28" t="s">
        <v>532</v>
      </c>
    </row>
    <row r="19" spans="1:6" x14ac:dyDescent="0.25">
      <c r="A19" s="29" t="s">
        <v>99</v>
      </c>
      <c r="B19" s="30">
        <v>7904658</v>
      </c>
      <c r="E19" s="31" t="s">
        <v>380</v>
      </c>
      <c r="F19" s="32">
        <v>1933412</v>
      </c>
    </row>
    <row r="20" spans="1:6" x14ac:dyDescent="0.25">
      <c r="A20" s="31" t="s">
        <v>100</v>
      </c>
      <c r="B20" s="32">
        <v>2208248</v>
      </c>
      <c r="E20" s="31" t="s">
        <v>102</v>
      </c>
      <c r="F20" s="32">
        <v>550000</v>
      </c>
    </row>
    <row r="21" spans="1:6" x14ac:dyDescent="0.25">
      <c r="A21" s="31" t="s">
        <v>101</v>
      </c>
      <c r="B21" s="32">
        <v>30977208</v>
      </c>
      <c r="E21" s="33" t="s">
        <v>104</v>
      </c>
      <c r="F21" s="34">
        <v>2483412</v>
      </c>
    </row>
    <row r="22" spans="1:6" ht="30" x14ac:dyDescent="0.25">
      <c r="A22" s="31" t="s">
        <v>102</v>
      </c>
      <c r="B22" s="32">
        <v>1316387</v>
      </c>
      <c r="E22" s="35" t="s">
        <v>381</v>
      </c>
      <c r="F22" s="36">
        <v>10000000</v>
      </c>
    </row>
    <row r="23" spans="1:6" x14ac:dyDescent="0.25">
      <c r="A23" s="31" t="s">
        <v>103</v>
      </c>
      <c r="B23" s="32">
        <v>3819511</v>
      </c>
      <c r="E23" s="117" t="s">
        <v>527</v>
      </c>
      <c r="F23" s="36">
        <v>2917287</v>
      </c>
    </row>
    <row r="24" spans="1:6" ht="30" x14ac:dyDescent="0.25">
      <c r="A24" s="33" t="s">
        <v>104</v>
      </c>
      <c r="B24" s="34">
        <v>46226012</v>
      </c>
      <c r="E24" s="33" t="s">
        <v>528</v>
      </c>
      <c r="F24" s="34">
        <f>F22+F23</f>
        <v>12917287</v>
      </c>
    </row>
    <row r="25" spans="1:6" x14ac:dyDescent="0.25">
      <c r="A25" s="117" t="s">
        <v>525</v>
      </c>
      <c r="B25" s="36">
        <v>9612132</v>
      </c>
      <c r="E25" s="37" t="s">
        <v>107</v>
      </c>
      <c r="F25" s="38">
        <f>F21+F24</f>
        <v>15400699</v>
      </c>
    </row>
    <row r="26" spans="1:6" x14ac:dyDescent="0.25">
      <c r="A26" s="33" t="s">
        <v>526</v>
      </c>
      <c r="B26" s="34">
        <f>B24+B25</f>
        <v>55838144</v>
      </c>
    </row>
    <row r="27" spans="1:6" x14ac:dyDescent="0.25">
      <c r="A27" s="35" t="s">
        <v>106</v>
      </c>
      <c r="B27" s="36">
        <v>8461817</v>
      </c>
    </row>
    <row r="28" spans="1:6" x14ac:dyDescent="0.25">
      <c r="A28" s="37" t="s">
        <v>107</v>
      </c>
      <c r="B28" s="38">
        <f>B26+B27</f>
        <v>64299961</v>
      </c>
    </row>
  </sheetData>
  <sheetProtection algorithmName="SHA-512" hashValue="S1ggfj61KFOPiczQJU5p4Yqqf+0DKckrZHrcHw+zOpPcaVcNfrmDWz0NAO2HpI97Gquvd9awPd+NQU9QCeAwWg==" saltValue="jLxw3qgMAYyFRq5LP0XgnQ==" spinCount="100000" sheet="1" objects="1" scenarios="1"/>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workbookViewId="0">
      <pane xSplit="2" ySplit="1" topLeftCell="C20" activePane="bottomRight" state="frozen"/>
      <selection pane="topRight" activeCell="C1" sqref="C1"/>
      <selection pane="bottomLeft" activeCell="A2" sqref="A2"/>
      <selection pane="bottomRight" activeCell="A44" sqref="A44:B44"/>
    </sheetView>
  </sheetViews>
  <sheetFormatPr defaultRowHeight="15" x14ac:dyDescent="0.25"/>
  <cols>
    <col min="1" max="1" width="4" customWidth="1"/>
    <col min="2" max="2" width="37" customWidth="1"/>
    <col min="3" max="3" width="15" customWidth="1"/>
    <col min="4" max="6" width="15.28515625" customWidth="1"/>
    <col min="7" max="7" width="13.28515625" customWidth="1"/>
    <col min="8" max="9" width="14.42578125" customWidth="1"/>
    <col min="10" max="10" width="15.140625" hidden="1" customWidth="1"/>
    <col min="11" max="11" width="14.28515625" hidden="1" customWidth="1"/>
    <col min="12" max="12" width="11.5703125" bestFit="1" customWidth="1"/>
  </cols>
  <sheetData>
    <row r="1" spans="1:11" ht="62.25" customHeight="1" x14ac:dyDescent="0.25">
      <c r="A1" s="128" t="s">
        <v>7</v>
      </c>
      <c r="B1" s="128"/>
      <c r="C1" s="1" t="s">
        <v>8</v>
      </c>
      <c r="D1" s="1" t="s">
        <v>9</v>
      </c>
      <c r="E1" s="1" t="s">
        <v>10</v>
      </c>
      <c r="F1" s="2" t="s">
        <v>522</v>
      </c>
      <c r="G1" s="1" t="s">
        <v>11</v>
      </c>
      <c r="H1" s="1" t="s">
        <v>12</v>
      </c>
      <c r="J1" s="1" t="s">
        <v>13</v>
      </c>
      <c r="K1" s="1" t="s">
        <v>14</v>
      </c>
    </row>
    <row r="2" spans="1:11" x14ac:dyDescent="0.25">
      <c r="A2" s="3" t="s">
        <v>15</v>
      </c>
      <c r="B2" s="3" t="s">
        <v>16</v>
      </c>
      <c r="C2" s="4">
        <v>1200000</v>
      </c>
      <c r="D2" s="5">
        <v>1144156.6499999999</v>
      </c>
      <c r="E2" s="6">
        <v>2240893.9</v>
      </c>
      <c r="F2" s="7">
        <v>1400000</v>
      </c>
      <c r="G2" s="8">
        <v>152200</v>
      </c>
      <c r="H2" s="9">
        <v>1552200</v>
      </c>
      <c r="J2" s="10">
        <v>1062496.576698334</v>
      </c>
      <c r="K2" s="11">
        <v>337503.42330166599</v>
      </c>
    </row>
    <row r="3" spans="1:11" x14ac:dyDescent="0.25">
      <c r="A3" s="12" t="s">
        <v>17</v>
      </c>
      <c r="B3" s="12" t="s">
        <v>18</v>
      </c>
      <c r="C3" s="13">
        <v>60000</v>
      </c>
      <c r="D3" s="14">
        <v>60416.780000000028</v>
      </c>
      <c r="E3" s="15">
        <v>108920</v>
      </c>
      <c r="F3" s="16">
        <v>100000</v>
      </c>
      <c r="G3" s="17"/>
      <c r="H3" s="9">
        <v>100000</v>
      </c>
      <c r="J3" s="10">
        <v>75892.61262130957</v>
      </c>
      <c r="K3" s="11">
        <v>24107.387378690426</v>
      </c>
    </row>
    <row r="4" spans="1:11" x14ac:dyDescent="0.25">
      <c r="A4" s="12" t="s">
        <v>19</v>
      </c>
      <c r="B4" s="12" t="s">
        <v>20</v>
      </c>
      <c r="C4" s="13">
        <v>3000</v>
      </c>
      <c r="D4" s="14">
        <v>1390.05</v>
      </c>
      <c r="E4" s="15">
        <v>7200</v>
      </c>
      <c r="F4" s="16">
        <v>3500</v>
      </c>
      <c r="G4" s="17"/>
      <c r="H4" s="9">
        <v>3500</v>
      </c>
      <c r="J4" s="10">
        <v>2656.2414417458349</v>
      </c>
      <c r="K4" s="11">
        <v>843.75855825416488</v>
      </c>
    </row>
    <row r="5" spans="1:11" x14ac:dyDescent="0.25">
      <c r="A5" s="12" t="s">
        <v>21</v>
      </c>
      <c r="B5" s="12" t="s">
        <v>22</v>
      </c>
      <c r="C5" s="13">
        <v>100000</v>
      </c>
      <c r="D5" s="14">
        <v>66000</v>
      </c>
      <c r="E5" s="15">
        <v>158000</v>
      </c>
      <c r="F5" s="16">
        <v>110000</v>
      </c>
      <c r="G5" s="17"/>
      <c r="H5" s="9">
        <v>110000</v>
      </c>
      <c r="J5" s="10">
        <v>83481.873883440538</v>
      </c>
      <c r="K5" s="11">
        <v>26518.12611655947</v>
      </c>
    </row>
    <row r="6" spans="1:11" x14ac:dyDescent="0.25">
      <c r="A6" s="12" t="s">
        <v>23</v>
      </c>
      <c r="B6" s="12" t="s">
        <v>24</v>
      </c>
      <c r="C6" s="13">
        <v>2340</v>
      </c>
      <c r="D6" s="14">
        <v>0</v>
      </c>
      <c r="E6" s="15">
        <v>2340</v>
      </c>
      <c r="F6" s="16">
        <v>2340</v>
      </c>
      <c r="G6" s="17"/>
      <c r="H6" s="9">
        <v>2340</v>
      </c>
      <c r="J6" s="10">
        <v>1775.8871353386439</v>
      </c>
      <c r="K6" s="11">
        <v>564.11286466135596</v>
      </c>
    </row>
    <row r="7" spans="1:11" x14ac:dyDescent="0.25">
      <c r="A7" s="12" t="s">
        <v>25</v>
      </c>
      <c r="B7" s="12" t="s">
        <v>26</v>
      </c>
      <c r="C7" s="13">
        <v>5000</v>
      </c>
      <c r="D7" s="14">
        <v>0</v>
      </c>
      <c r="E7" s="15">
        <v>14348.8</v>
      </c>
      <c r="F7" s="16">
        <v>8000</v>
      </c>
      <c r="G7" s="17"/>
      <c r="H7" s="9">
        <v>8000</v>
      </c>
      <c r="J7" s="10">
        <v>6071.4090097047656</v>
      </c>
      <c r="K7" s="11">
        <v>1928.590990295234</v>
      </c>
    </row>
    <row r="8" spans="1:11" x14ac:dyDescent="0.25">
      <c r="A8" s="12" t="s">
        <v>27</v>
      </c>
      <c r="B8" s="12" t="s">
        <v>28</v>
      </c>
      <c r="C8" s="13">
        <v>45000</v>
      </c>
      <c r="D8" s="14">
        <v>36516.36</v>
      </c>
      <c r="E8" s="15">
        <v>192007.4</v>
      </c>
      <c r="F8" s="16">
        <v>55000</v>
      </c>
      <c r="G8" s="17"/>
      <c r="H8" s="9">
        <v>55000</v>
      </c>
      <c r="J8" s="10">
        <v>41740.936941720269</v>
      </c>
      <c r="K8" s="11">
        <v>13259.063058279735</v>
      </c>
    </row>
    <row r="9" spans="1:11" x14ac:dyDescent="0.25">
      <c r="A9" s="12" t="s">
        <v>29</v>
      </c>
      <c r="B9" s="12" t="s">
        <v>30</v>
      </c>
      <c r="C9" s="13">
        <v>0</v>
      </c>
      <c r="D9" s="14">
        <v>0</v>
      </c>
      <c r="E9" s="15">
        <v>160888.22</v>
      </c>
      <c r="F9" s="16">
        <v>50000</v>
      </c>
      <c r="G9" s="17"/>
      <c r="H9" s="9">
        <v>50000</v>
      </c>
      <c r="J9" s="10">
        <v>37946.306310654785</v>
      </c>
      <c r="K9" s="11">
        <v>12053.693689345213</v>
      </c>
    </row>
    <row r="10" spans="1:11" x14ac:dyDescent="0.25">
      <c r="A10" s="12" t="s">
        <v>31</v>
      </c>
      <c r="B10" s="12" t="s">
        <v>32</v>
      </c>
      <c r="C10" s="13">
        <v>40000</v>
      </c>
      <c r="D10" s="14">
        <v>1303.2</v>
      </c>
      <c r="E10" s="15">
        <v>93000</v>
      </c>
      <c r="F10" s="16">
        <v>40000</v>
      </c>
      <c r="G10" s="17"/>
      <c r="H10" s="9">
        <v>40000</v>
      </c>
      <c r="J10" s="10">
        <v>30357.045048523829</v>
      </c>
      <c r="K10" s="11">
        <v>9642.9549514761711</v>
      </c>
    </row>
    <row r="11" spans="1:11" x14ac:dyDescent="0.25">
      <c r="A11" s="12" t="s">
        <v>33</v>
      </c>
      <c r="B11" s="12" t="s">
        <v>34</v>
      </c>
      <c r="C11" s="13">
        <v>100000</v>
      </c>
      <c r="D11" s="14">
        <v>0</v>
      </c>
      <c r="E11" s="15">
        <v>226000</v>
      </c>
      <c r="F11" s="16">
        <v>100000</v>
      </c>
      <c r="G11" s="17"/>
      <c r="H11" s="9">
        <v>100000</v>
      </c>
      <c r="J11" s="10">
        <v>75892.61262130957</v>
      </c>
      <c r="K11" s="11">
        <v>24107.387378690426</v>
      </c>
    </row>
    <row r="12" spans="1:11" x14ac:dyDescent="0.25">
      <c r="A12" s="12" t="s">
        <v>35</v>
      </c>
      <c r="B12" s="12" t="s">
        <v>36</v>
      </c>
      <c r="C12" s="13">
        <v>17000000</v>
      </c>
      <c r="D12" s="14">
        <v>18994120.610000003</v>
      </c>
      <c r="E12" s="15">
        <v>40688864.331526004</v>
      </c>
      <c r="F12" s="16">
        <v>22000000</v>
      </c>
      <c r="G12" s="17">
        <v>3782045</v>
      </c>
      <c r="H12" s="9">
        <v>25782045</v>
      </c>
      <c r="J12" s="10">
        <v>16696374.776688106</v>
      </c>
      <c r="K12" s="11">
        <v>5303625.2233118936</v>
      </c>
    </row>
    <row r="13" spans="1:11" x14ac:dyDescent="0.25">
      <c r="A13" s="12" t="s">
        <v>37</v>
      </c>
      <c r="B13" s="12" t="s">
        <v>38</v>
      </c>
      <c r="C13" s="13">
        <v>250000</v>
      </c>
      <c r="D13" s="14">
        <v>2934.05</v>
      </c>
      <c r="E13" s="15">
        <v>525547.72</v>
      </c>
      <c r="F13" s="16">
        <v>250000</v>
      </c>
      <c r="G13" s="17"/>
      <c r="H13" s="9">
        <v>250000</v>
      </c>
      <c r="J13" s="10">
        <v>189731.53155327393</v>
      </c>
      <c r="K13" s="11">
        <v>60268.468446726067</v>
      </c>
    </row>
    <row r="14" spans="1:11" x14ac:dyDescent="0.25">
      <c r="A14" s="12" t="s">
        <v>39</v>
      </c>
      <c r="B14" s="12" t="s">
        <v>40</v>
      </c>
      <c r="C14" s="13">
        <v>250000</v>
      </c>
      <c r="D14" s="14">
        <v>108891</v>
      </c>
      <c r="E14" s="15">
        <v>740837.89</v>
      </c>
      <c r="F14" s="16">
        <v>300000</v>
      </c>
      <c r="G14" s="17"/>
      <c r="H14" s="9">
        <v>300000</v>
      </c>
      <c r="J14" s="10">
        <v>227677.83786392873</v>
      </c>
      <c r="K14" s="11">
        <v>72322.162136071274</v>
      </c>
    </row>
    <row r="15" spans="1:11" x14ac:dyDescent="0.25">
      <c r="A15" s="12" t="s">
        <v>41</v>
      </c>
      <c r="B15" s="12" t="s">
        <v>42</v>
      </c>
      <c r="C15" s="13">
        <v>135000</v>
      </c>
      <c r="D15" s="14">
        <v>69216.070000000007</v>
      </c>
      <c r="E15" s="15">
        <v>147549.68</v>
      </c>
      <c r="F15" s="16">
        <v>150000</v>
      </c>
      <c r="G15" s="17"/>
      <c r="H15" s="9">
        <v>150000</v>
      </c>
      <c r="J15" s="10">
        <v>113838.91893196436</v>
      </c>
      <c r="K15" s="11">
        <v>36161.081068035637</v>
      </c>
    </row>
    <row r="16" spans="1:11" x14ac:dyDescent="0.25">
      <c r="A16" s="12" t="s">
        <v>43</v>
      </c>
      <c r="B16" s="12" t="s">
        <v>44</v>
      </c>
      <c r="C16" s="13">
        <v>100000</v>
      </c>
      <c r="D16" s="14">
        <v>97837.7</v>
      </c>
      <c r="E16" s="15">
        <v>84500</v>
      </c>
      <c r="F16" s="16">
        <v>84500</v>
      </c>
      <c r="G16" s="17"/>
      <c r="H16" s="9">
        <v>84500</v>
      </c>
      <c r="J16" s="10">
        <v>64129.257665006589</v>
      </c>
      <c r="K16" s="11">
        <v>20370.742334993411</v>
      </c>
    </row>
    <row r="17" spans="1:11" x14ac:dyDescent="0.25">
      <c r="A17" s="12" t="s">
        <v>45</v>
      </c>
      <c r="B17" s="12" t="s">
        <v>46</v>
      </c>
      <c r="C17" s="13">
        <v>135000</v>
      </c>
      <c r="D17" s="14">
        <v>124170.98</v>
      </c>
      <c r="E17" s="15">
        <v>227065.57</v>
      </c>
      <c r="F17" s="16">
        <v>150000</v>
      </c>
      <c r="G17" s="17"/>
      <c r="H17" s="9">
        <v>150000</v>
      </c>
      <c r="J17" s="10">
        <v>113838.91893196436</v>
      </c>
      <c r="K17" s="11">
        <v>36161.081068035637</v>
      </c>
    </row>
    <row r="18" spans="1:11" x14ac:dyDescent="0.25">
      <c r="A18" s="12" t="s">
        <v>47</v>
      </c>
      <c r="B18" s="12" t="s">
        <v>48</v>
      </c>
      <c r="C18" s="13">
        <v>240000</v>
      </c>
      <c r="D18" s="14">
        <v>93284.75</v>
      </c>
      <c r="E18" s="15">
        <v>101039.88999999998</v>
      </c>
      <c r="F18" s="16">
        <v>100000</v>
      </c>
      <c r="G18" s="17"/>
      <c r="H18" s="9">
        <v>100000</v>
      </c>
      <c r="J18" s="10">
        <v>75892.61262130957</v>
      </c>
      <c r="K18" s="11">
        <v>24107.387378690426</v>
      </c>
    </row>
    <row r="19" spans="1:11" x14ac:dyDescent="0.25">
      <c r="A19" s="12" t="s">
        <v>49</v>
      </c>
      <c r="B19" s="12" t="s">
        <v>50</v>
      </c>
      <c r="C19" s="13">
        <v>135000</v>
      </c>
      <c r="D19" s="14">
        <v>177955.55</v>
      </c>
      <c r="E19" s="15">
        <v>368954.67599999998</v>
      </c>
      <c r="F19" s="16">
        <v>150000</v>
      </c>
      <c r="G19" s="17"/>
      <c r="H19" s="9">
        <v>150000</v>
      </c>
      <c r="J19" s="10">
        <v>113838.91893196436</v>
      </c>
      <c r="K19" s="11">
        <v>36161.081068035637</v>
      </c>
    </row>
    <row r="20" spans="1:11" x14ac:dyDescent="0.25">
      <c r="A20" s="12" t="s">
        <v>51</v>
      </c>
      <c r="B20" s="12" t="s">
        <v>52</v>
      </c>
      <c r="C20" s="13">
        <v>400000</v>
      </c>
      <c r="D20" s="14">
        <v>91208.50999999998</v>
      </c>
      <c r="E20" s="15">
        <v>786228.97200000007</v>
      </c>
      <c r="F20" s="16">
        <v>350000</v>
      </c>
      <c r="G20" s="17"/>
      <c r="H20" s="9">
        <v>350000</v>
      </c>
      <c r="J20" s="10">
        <v>265624.14417458349</v>
      </c>
      <c r="K20" s="11">
        <v>84375.855825416496</v>
      </c>
    </row>
    <row r="21" spans="1:11" x14ac:dyDescent="0.25">
      <c r="A21" s="12" t="s">
        <v>53</v>
      </c>
      <c r="B21" s="12" t="s">
        <v>54</v>
      </c>
      <c r="C21" s="13">
        <v>980000</v>
      </c>
      <c r="D21" s="14">
        <v>619234.7699999999</v>
      </c>
      <c r="E21" s="15">
        <v>1814255.86</v>
      </c>
      <c r="F21" s="16">
        <v>1150000</v>
      </c>
      <c r="G21" s="17"/>
      <c r="H21" s="9">
        <v>1150000</v>
      </c>
      <c r="J21" s="10">
        <v>872765.04514506005</v>
      </c>
      <c r="K21" s="11">
        <v>277234.95485493989</v>
      </c>
    </row>
    <row r="22" spans="1:11" x14ac:dyDescent="0.25">
      <c r="A22" s="12" t="s">
        <v>55</v>
      </c>
      <c r="B22" s="12" t="s">
        <v>56</v>
      </c>
      <c r="C22" s="13">
        <v>980000</v>
      </c>
      <c r="D22" s="14">
        <v>1202001.32</v>
      </c>
      <c r="E22" s="15">
        <v>1671530.5279999999</v>
      </c>
      <c r="F22" s="16">
        <v>1350000</v>
      </c>
      <c r="G22" s="17"/>
      <c r="H22" s="9">
        <v>1350000</v>
      </c>
      <c r="J22" s="10">
        <v>1024550.2703876792</v>
      </c>
      <c r="K22" s="11">
        <v>325449.72961232072</v>
      </c>
    </row>
    <row r="23" spans="1:11" x14ac:dyDescent="0.25">
      <c r="A23" s="12" t="s">
        <v>57</v>
      </c>
      <c r="B23" s="12" t="s">
        <v>58</v>
      </c>
      <c r="C23" s="13">
        <v>120000</v>
      </c>
      <c r="D23" s="14">
        <v>74517</v>
      </c>
      <c r="E23" s="15">
        <v>419268.10000000003</v>
      </c>
      <c r="F23" s="16">
        <v>140000</v>
      </c>
      <c r="G23" s="17"/>
      <c r="H23" s="9">
        <v>140000</v>
      </c>
      <c r="J23" s="10">
        <v>106249.65766983341</v>
      </c>
      <c r="K23" s="11">
        <v>33750.342330166597</v>
      </c>
    </row>
    <row r="24" spans="1:11" x14ac:dyDescent="0.25">
      <c r="A24" s="12" t="s">
        <v>59</v>
      </c>
      <c r="B24" s="12" t="s">
        <v>60</v>
      </c>
      <c r="C24" s="13">
        <v>60000</v>
      </c>
      <c r="D24" s="14">
        <v>29715.759999999998</v>
      </c>
      <c r="E24" s="15">
        <v>1933674.57</v>
      </c>
      <c r="F24" s="16">
        <v>400000</v>
      </c>
      <c r="G24" s="17"/>
      <c r="H24" s="9">
        <v>400000</v>
      </c>
      <c r="J24" s="10">
        <v>303570.45048523828</v>
      </c>
      <c r="K24" s="11">
        <v>96429.549514761704</v>
      </c>
    </row>
    <row r="25" spans="1:11" x14ac:dyDescent="0.25">
      <c r="A25" s="12" t="s">
        <v>61</v>
      </c>
      <c r="B25" s="12" t="s">
        <v>62</v>
      </c>
      <c r="C25" s="13">
        <v>220000</v>
      </c>
      <c r="D25" s="14">
        <v>163176.34000000003</v>
      </c>
      <c r="E25" s="15">
        <v>392590</v>
      </c>
      <c r="F25" s="16">
        <v>250000</v>
      </c>
      <c r="G25" s="17"/>
      <c r="H25" s="9">
        <v>250000</v>
      </c>
      <c r="J25" s="10">
        <v>189731.53155327393</v>
      </c>
      <c r="K25" s="11">
        <v>60268.468446726067</v>
      </c>
    </row>
    <row r="26" spans="1:11" x14ac:dyDescent="0.25">
      <c r="A26" s="12" t="s">
        <v>63</v>
      </c>
      <c r="B26" s="12" t="s">
        <v>64</v>
      </c>
      <c r="C26" s="13">
        <v>350000</v>
      </c>
      <c r="D26" s="14">
        <v>236337.44</v>
      </c>
      <c r="E26" s="15">
        <v>729852.45</v>
      </c>
      <c r="F26" s="16">
        <v>450000</v>
      </c>
      <c r="G26" s="17"/>
      <c r="H26" s="9">
        <v>450000</v>
      </c>
      <c r="J26" s="10">
        <v>341516.75679589307</v>
      </c>
      <c r="K26" s="11">
        <v>108483.24320410691</v>
      </c>
    </row>
    <row r="27" spans="1:11" x14ac:dyDescent="0.25">
      <c r="A27" s="12" t="s">
        <v>65</v>
      </c>
      <c r="B27" s="12" t="s">
        <v>66</v>
      </c>
      <c r="C27" s="13">
        <v>5000</v>
      </c>
      <c r="D27" s="14">
        <v>1529.17</v>
      </c>
      <c r="E27" s="15">
        <v>22085.55</v>
      </c>
      <c r="F27" s="16">
        <v>10000</v>
      </c>
      <c r="G27" s="17"/>
      <c r="H27" s="9">
        <v>10000</v>
      </c>
      <c r="J27" s="10">
        <v>7589.2612621309572</v>
      </c>
      <c r="K27" s="11">
        <v>2410.7387378690428</v>
      </c>
    </row>
    <row r="28" spans="1:11" x14ac:dyDescent="0.25">
      <c r="A28" s="18" t="s">
        <v>67</v>
      </c>
      <c r="B28" s="12" t="s">
        <v>68</v>
      </c>
      <c r="C28" s="13">
        <v>5400000</v>
      </c>
      <c r="D28" s="14">
        <v>5091579.42</v>
      </c>
      <c r="E28" s="15">
        <v>7862779.3899999997</v>
      </c>
      <c r="F28" s="16">
        <v>5800000</v>
      </c>
      <c r="G28" s="17">
        <v>800000</v>
      </c>
      <c r="H28" s="9">
        <v>6600000</v>
      </c>
      <c r="J28" s="10">
        <v>4401771.5320359552</v>
      </c>
      <c r="K28" s="11">
        <v>1398228.4679640448</v>
      </c>
    </row>
    <row r="29" spans="1:11" x14ac:dyDescent="0.25">
      <c r="A29" s="18" t="s">
        <v>69</v>
      </c>
      <c r="B29" s="12" t="s">
        <v>70</v>
      </c>
      <c r="C29" s="13">
        <v>8190965</v>
      </c>
      <c r="D29" s="14">
        <v>6250415.9000000004</v>
      </c>
      <c r="E29" s="15">
        <v>16678299.543999996</v>
      </c>
      <c r="F29" s="16">
        <v>10000000</v>
      </c>
      <c r="G29" s="17">
        <v>1691432</v>
      </c>
      <c r="H29" s="9">
        <v>11691432</v>
      </c>
      <c r="J29" s="10">
        <v>7589261.2621309571</v>
      </c>
      <c r="K29" s="11">
        <v>2410738.7378690424</v>
      </c>
    </row>
    <row r="30" spans="1:11" x14ac:dyDescent="0.25">
      <c r="A30" s="12" t="s">
        <v>71</v>
      </c>
      <c r="B30" s="12" t="s">
        <v>72</v>
      </c>
      <c r="C30" s="13">
        <v>250000</v>
      </c>
      <c r="D30" s="14">
        <v>259839.68</v>
      </c>
      <c r="E30" s="15">
        <v>642190.38211111759</v>
      </c>
      <c r="F30" s="16">
        <v>500000</v>
      </c>
      <c r="G30" s="17"/>
      <c r="H30" s="9">
        <v>500000</v>
      </c>
      <c r="J30" s="10">
        <v>379463.06310654787</v>
      </c>
      <c r="K30" s="11">
        <v>120536.93689345213</v>
      </c>
    </row>
    <row r="31" spans="1:11" x14ac:dyDescent="0.25">
      <c r="A31" s="12" t="s">
        <v>73</v>
      </c>
      <c r="B31" s="12" t="s">
        <v>74</v>
      </c>
      <c r="C31" s="13">
        <v>3000000</v>
      </c>
      <c r="D31" s="14">
        <v>2968158.45</v>
      </c>
      <c r="E31" s="15">
        <v>6156958</v>
      </c>
      <c r="F31" s="16">
        <v>3800000</v>
      </c>
      <c r="G31" s="17">
        <v>1003485</v>
      </c>
      <c r="H31" s="9">
        <v>4803485</v>
      </c>
      <c r="J31" s="10">
        <v>2883919.279609764</v>
      </c>
      <c r="K31" s="11">
        <v>916080.72039023624</v>
      </c>
    </row>
    <row r="32" spans="1:11" x14ac:dyDescent="0.25">
      <c r="A32" s="12" t="s">
        <v>75</v>
      </c>
      <c r="B32" s="12" t="s">
        <v>76</v>
      </c>
      <c r="C32" s="13">
        <v>850000</v>
      </c>
      <c r="D32" s="14">
        <v>501040.55000000005</v>
      </c>
      <c r="E32" s="15">
        <v>2152575.81</v>
      </c>
      <c r="F32" s="16">
        <v>1195000</v>
      </c>
      <c r="G32" s="17">
        <v>442975</v>
      </c>
      <c r="H32" s="9">
        <v>1637975</v>
      </c>
      <c r="J32" s="10">
        <v>906916.72082464944</v>
      </c>
      <c r="K32" s="11">
        <v>288083.27917535062</v>
      </c>
    </row>
    <row r="33" spans="1:12" x14ac:dyDescent="0.25">
      <c r="A33" s="12" t="s">
        <v>77</v>
      </c>
      <c r="B33" s="12" t="s">
        <v>78</v>
      </c>
      <c r="C33" s="13">
        <v>1200000</v>
      </c>
      <c r="D33" s="14">
        <v>485178.98999999993</v>
      </c>
      <c r="E33" s="15">
        <v>6133083.8799999999</v>
      </c>
      <c r="F33" s="16">
        <v>1200000</v>
      </c>
      <c r="G33" s="17">
        <v>589680</v>
      </c>
      <c r="H33" s="9">
        <v>1789680</v>
      </c>
      <c r="J33" s="10">
        <v>910711.3514557149</v>
      </c>
      <c r="K33" s="11">
        <v>289288.6485442851</v>
      </c>
    </row>
    <row r="34" spans="1:12" x14ac:dyDescent="0.25">
      <c r="A34" s="12" t="s">
        <v>79</v>
      </c>
      <c r="B34" s="12" t="s">
        <v>80</v>
      </c>
      <c r="C34" s="13">
        <v>100000</v>
      </c>
      <c r="D34" s="14">
        <v>3820</v>
      </c>
      <c r="E34" s="15">
        <v>282146.40999999997</v>
      </c>
      <c r="F34" s="16">
        <v>105000</v>
      </c>
      <c r="G34" s="17"/>
      <c r="H34" s="9">
        <v>105000</v>
      </c>
      <c r="J34" s="10">
        <v>79687.243252375047</v>
      </c>
      <c r="K34" s="11">
        <v>25312.756747624946</v>
      </c>
    </row>
    <row r="35" spans="1:12" x14ac:dyDescent="0.25">
      <c r="A35" s="12" t="s">
        <v>81</v>
      </c>
      <c r="B35" s="12" t="s">
        <v>82</v>
      </c>
      <c r="C35" s="13">
        <v>1100000</v>
      </c>
      <c r="D35" s="14">
        <v>54409.17</v>
      </c>
      <c r="E35" s="15">
        <v>3859473.51</v>
      </c>
      <c r="F35" s="16">
        <v>1200000</v>
      </c>
      <c r="G35" s="17"/>
      <c r="H35" s="9">
        <v>1200000</v>
      </c>
      <c r="J35" s="10">
        <v>910711.3514557149</v>
      </c>
      <c r="K35" s="11">
        <v>289288.6485442851</v>
      </c>
    </row>
    <row r="36" spans="1:12" x14ac:dyDescent="0.25">
      <c r="A36" s="12" t="s">
        <v>83</v>
      </c>
      <c r="B36" s="12" t="s">
        <v>248</v>
      </c>
      <c r="C36" s="13">
        <v>125000</v>
      </c>
      <c r="D36" s="14">
        <v>59940</v>
      </c>
      <c r="E36" s="15">
        <v>207826</v>
      </c>
      <c r="F36" s="16">
        <v>125000</v>
      </c>
      <c r="G36" s="17"/>
      <c r="H36" s="9">
        <v>125000</v>
      </c>
      <c r="J36" s="10">
        <v>94865.765776636967</v>
      </c>
      <c r="K36" s="11">
        <v>30134.234223363033</v>
      </c>
    </row>
    <row r="37" spans="1:12" x14ac:dyDescent="0.25">
      <c r="A37" s="12" t="s">
        <v>84</v>
      </c>
      <c r="B37" s="12" t="s">
        <v>85</v>
      </c>
      <c r="C37" s="13">
        <v>120000</v>
      </c>
      <c r="D37" s="14">
        <v>40052.22</v>
      </c>
      <c r="E37" s="15">
        <v>179600</v>
      </c>
      <c r="F37" s="16">
        <v>125000</v>
      </c>
      <c r="G37" s="17"/>
      <c r="H37" s="9">
        <v>125000</v>
      </c>
      <c r="J37" s="10">
        <v>94865.765776636967</v>
      </c>
      <c r="K37" s="11">
        <v>30134.234223363033</v>
      </c>
    </row>
    <row r="38" spans="1:12" x14ac:dyDescent="0.25">
      <c r="A38" s="12" t="s">
        <v>86</v>
      </c>
      <c r="B38" s="12" t="s">
        <v>87</v>
      </c>
      <c r="C38" s="13">
        <v>300000</v>
      </c>
      <c r="D38" s="14">
        <v>161124.01999999999</v>
      </c>
      <c r="E38" s="15">
        <v>663400</v>
      </c>
      <c r="F38" s="16">
        <v>300000</v>
      </c>
      <c r="G38" s="17"/>
      <c r="H38" s="9">
        <v>300000</v>
      </c>
      <c r="J38" s="10">
        <v>227677.83786392873</v>
      </c>
      <c r="K38" s="11">
        <v>72322.162136071274</v>
      </c>
    </row>
    <row r="39" spans="1:12" x14ac:dyDescent="0.25">
      <c r="A39" s="12" t="s">
        <v>88</v>
      </c>
      <c r="B39" s="12" t="s">
        <v>89</v>
      </c>
      <c r="C39" s="13">
        <v>414000</v>
      </c>
      <c r="D39" s="14">
        <v>112714.25</v>
      </c>
      <c r="E39" s="15">
        <v>2198097.42</v>
      </c>
      <c r="F39" s="16">
        <v>450000</v>
      </c>
      <c r="G39" s="17"/>
      <c r="H39" s="9">
        <v>450000</v>
      </c>
      <c r="J39" s="10">
        <v>341516.75679589307</v>
      </c>
      <c r="K39" s="11">
        <v>108483.24320410691</v>
      </c>
    </row>
    <row r="40" spans="1:12" x14ac:dyDescent="0.25">
      <c r="A40" s="12" t="s">
        <v>90</v>
      </c>
      <c r="B40" s="12" t="s">
        <v>91</v>
      </c>
      <c r="C40" s="13">
        <v>2296524.19</v>
      </c>
      <c r="D40" s="14">
        <v>2188816.9899999998</v>
      </c>
      <c r="E40" s="15">
        <v>2208348</v>
      </c>
      <c r="F40" s="16">
        <v>2208348</v>
      </c>
      <c r="G40" s="17"/>
      <c r="H40" s="9">
        <v>2208348</v>
      </c>
      <c r="J40" s="10">
        <v>1675972.9929704375</v>
      </c>
      <c r="K40" s="11">
        <v>532375.00702956249</v>
      </c>
    </row>
    <row r="41" spans="1:12" x14ac:dyDescent="0.25">
      <c r="A41" s="12" t="s">
        <v>92</v>
      </c>
      <c r="B41" s="12" t="s">
        <v>93</v>
      </c>
      <c r="C41" s="13">
        <v>380000</v>
      </c>
      <c r="D41" s="14">
        <v>495538.72999999992</v>
      </c>
      <c r="E41" s="15">
        <v>1039406.6399999999</v>
      </c>
      <c r="F41" s="16">
        <v>600000</v>
      </c>
      <c r="G41" s="17"/>
      <c r="H41" s="9">
        <v>600000</v>
      </c>
      <c r="J41" s="10">
        <v>455355.67572785745</v>
      </c>
      <c r="K41" s="11">
        <v>144644.32427214255</v>
      </c>
      <c r="L41" s="19"/>
    </row>
    <row r="42" spans="1:12" x14ac:dyDescent="0.25">
      <c r="A42" s="12" t="s">
        <v>94</v>
      </c>
      <c r="B42" s="12" t="s">
        <v>95</v>
      </c>
      <c r="C42" s="13">
        <v>302000</v>
      </c>
      <c r="D42" s="14">
        <v>475123.77</v>
      </c>
      <c r="E42" s="15">
        <v>340000</v>
      </c>
      <c r="F42" s="16">
        <v>340000</v>
      </c>
      <c r="G42" s="17"/>
      <c r="H42" s="9">
        <v>340000</v>
      </c>
      <c r="J42" s="10">
        <v>258034.88291245257</v>
      </c>
      <c r="K42" s="11">
        <v>81965.117087547449</v>
      </c>
    </row>
    <row r="43" spans="1:12" x14ac:dyDescent="0.25">
      <c r="A43" s="12" t="s">
        <v>96</v>
      </c>
      <c r="B43" s="12" t="s">
        <v>97</v>
      </c>
      <c r="C43" s="13">
        <v>1162021.81</v>
      </c>
      <c r="D43" s="14">
        <v>0</v>
      </c>
      <c r="E43" s="15">
        <v>5000000</v>
      </c>
      <c r="F43" s="16">
        <v>3808077.0000000298</v>
      </c>
      <c r="G43" s="17"/>
      <c r="H43" s="9">
        <v>3808077.0000000298</v>
      </c>
      <c r="J43" s="10">
        <v>2890049.1259312094</v>
      </c>
      <c r="K43" s="11">
        <v>918027.87406882015</v>
      </c>
    </row>
    <row r="44" spans="1:12" ht="15.75" x14ac:dyDescent="0.25">
      <c r="A44" s="129" t="s">
        <v>98</v>
      </c>
      <c r="B44" s="129"/>
      <c r="C44" s="20">
        <v>48105851</v>
      </c>
      <c r="D44" s="21">
        <v>42543666.200000018</v>
      </c>
      <c r="E44" s="22">
        <v>109461629.09363712</v>
      </c>
      <c r="F44" s="16">
        <v>60909765.00000003</v>
      </c>
      <c r="G44" s="23">
        <v>8461817</v>
      </c>
      <c r="H44" s="24">
        <v>69371582.00000003</v>
      </c>
      <c r="J44" s="25">
        <v>46226012.000000022</v>
      </c>
      <c r="K44" s="26">
        <v>14683753.000000009</v>
      </c>
    </row>
    <row r="45" spans="1:12" x14ac:dyDescent="0.25">
      <c r="J45" s="19"/>
      <c r="K45" s="19"/>
    </row>
    <row r="50" spans="10:10" x14ac:dyDescent="0.25">
      <c r="J50" s="27"/>
    </row>
    <row r="106" ht="17.45" customHeight="1" x14ac:dyDescent="0.25"/>
  </sheetData>
  <sheetProtection algorithmName="SHA-512" hashValue="SyrMCgP+u/2ilqbDN7a4w/gXiHfY9iaI9HcXB8tWIUZI8BjB9DxyXCxMOZUQLbGSumzzGn85BmaGcK2NZMopxw==" saltValue="43tG/JlJiFo1n4b27UxEhQ==" spinCount="100000" sheet="1" autoFilter="0"/>
  <autoFilter ref="A1:K43" xr:uid="{00000000-0009-0000-0000-000001000000}"/>
  <mergeCells count="2">
    <mergeCell ref="A1:B1"/>
    <mergeCell ref="A44:B44"/>
  </mergeCell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301"/>
  <sheetViews>
    <sheetView topLeftCell="B1" workbookViewId="0">
      <selection activeCell="E13" sqref="E13"/>
    </sheetView>
  </sheetViews>
  <sheetFormatPr defaultColWidth="0" defaultRowHeight="15" zeroHeight="1" x14ac:dyDescent="0.25"/>
  <cols>
    <col min="1" max="1" width="22.42578125" hidden="1" customWidth="1"/>
    <col min="2" max="2" width="17.140625" customWidth="1"/>
    <col min="3" max="5" width="30.7109375" customWidth="1"/>
    <col min="6" max="6" width="43.85546875" customWidth="1"/>
    <col min="7" max="7" width="17.140625" customWidth="1"/>
    <col min="8" max="16384" width="9.140625" hidden="1"/>
  </cols>
  <sheetData>
    <row r="1" spans="1:7" x14ac:dyDescent="0.25">
      <c r="A1" s="60" t="s">
        <v>241</v>
      </c>
      <c r="B1" s="61" t="s">
        <v>242</v>
      </c>
      <c r="C1" s="62" t="s">
        <v>243</v>
      </c>
      <c r="D1" s="61" t="s">
        <v>244</v>
      </c>
      <c r="E1" s="63" t="s">
        <v>379</v>
      </c>
      <c r="F1" s="63" t="s">
        <v>245</v>
      </c>
      <c r="G1" s="61" t="s">
        <v>246</v>
      </c>
    </row>
    <row r="2" spans="1:7" x14ac:dyDescent="0.25">
      <c r="C2" s="70"/>
      <c r="D2" s="70"/>
      <c r="E2" s="70"/>
      <c r="G2" s="71"/>
    </row>
    <row r="3" spans="1:7" x14ac:dyDescent="0.25">
      <c r="C3" s="70"/>
      <c r="D3" s="70"/>
      <c r="E3" s="70"/>
      <c r="G3" s="71"/>
    </row>
    <row r="4" spans="1:7" x14ac:dyDescent="0.25">
      <c r="B4" s="69">
        <v>44967</v>
      </c>
      <c r="C4" s="70" t="s">
        <v>419</v>
      </c>
      <c r="D4" s="70" t="s">
        <v>387</v>
      </c>
      <c r="E4" s="70" t="s">
        <v>131</v>
      </c>
      <c r="G4" s="71">
        <v>2000</v>
      </c>
    </row>
    <row r="5" spans="1:7" x14ac:dyDescent="0.25">
      <c r="B5" s="69">
        <v>45121</v>
      </c>
      <c r="C5" s="70" t="s">
        <v>409</v>
      </c>
      <c r="D5" s="70" t="s">
        <v>432</v>
      </c>
      <c r="E5" s="70" t="s">
        <v>132</v>
      </c>
      <c r="G5" s="71">
        <v>30000</v>
      </c>
    </row>
    <row r="6" spans="1:7" x14ac:dyDescent="0.25">
      <c r="B6" s="69">
        <v>45134</v>
      </c>
      <c r="C6" s="70" t="s">
        <v>409</v>
      </c>
      <c r="D6" s="70" t="s">
        <v>432</v>
      </c>
      <c r="E6" s="70" t="s">
        <v>132</v>
      </c>
      <c r="G6" s="71">
        <v>1811.5</v>
      </c>
    </row>
    <row r="7" spans="1:7" x14ac:dyDescent="0.25">
      <c r="B7" s="69">
        <v>45145</v>
      </c>
      <c r="C7" s="70" t="s">
        <v>409</v>
      </c>
      <c r="D7" s="70" t="s">
        <v>433</v>
      </c>
      <c r="E7" s="70" t="s">
        <v>132</v>
      </c>
      <c r="G7" s="71">
        <v>120000</v>
      </c>
    </row>
    <row r="8" spans="1:7" x14ac:dyDescent="0.25">
      <c r="B8" s="69">
        <v>45146</v>
      </c>
      <c r="C8" s="70" t="s">
        <v>397</v>
      </c>
      <c r="D8" s="70" t="s">
        <v>433</v>
      </c>
      <c r="E8" s="70" t="s">
        <v>132</v>
      </c>
      <c r="G8" s="71">
        <v>103800</v>
      </c>
    </row>
    <row r="9" spans="1:7" x14ac:dyDescent="0.25">
      <c r="B9" s="69">
        <v>45146</v>
      </c>
      <c r="C9" s="70" t="s">
        <v>439</v>
      </c>
      <c r="D9" s="70" t="s">
        <v>433</v>
      </c>
      <c r="E9" s="70" t="s">
        <v>132</v>
      </c>
      <c r="G9" s="71">
        <v>83500</v>
      </c>
    </row>
    <row r="10" spans="1:7" x14ac:dyDescent="0.25">
      <c r="B10" s="69">
        <v>45161</v>
      </c>
      <c r="C10" s="70" t="s">
        <v>389</v>
      </c>
      <c r="D10" s="70" t="s">
        <v>433</v>
      </c>
      <c r="E10" s="70" t="s">
        <v>132</v>
      </c>
      <c r="G10" s="71">
        <v>21342</v>
      </c>
    </row>
    <row r="11" spans="1:7" x14ac:dyDescent="0.25">
      <c r="B11" s="69">
        <v>45161</v>
      </c>
      <c r="C11" s="70" t="s">
        <v>409</v>
      </c>
      <c r="D11" s="70" t="s">
        <v>433</v>
      </c>
      <c r="E11" s="70" t="s">
        <v>132</v>
      </c>
      <c r="G11" s="71">
        <v>36294.14</v>
      </c>
    </row>
    <row r="12" spans="1:7" x14ac:dyDescent="0.25">
      <c r="B12" s="69">
        <v>45162</v>
      </c>
      <c r="C12" s="70" t="s">
        <v>405</v>
      </c>
      <c r="D12" s="70" t="s">
        <v>388</v>
      </c>
      <c r="E12" s="70" t="s">
        <v>132</v>
      </c>
      <c r="G12" s="71">
        <v>121885</v>
      </c>
    </row>
    <row r="13" spans="1:7" x14ac:dyDescent="0.25">
      <c r="B13" s="69">
        <v>45167</v>
      </c>
      <c r="C13" s="70" t="s">
        <v>413</v>
      </c>
      <c r="D13" s="70" t="s">
        <v>388</v>
      </c>
      <c r="E13" s="70" t="s">
        <v>132</v>
      </c>
      <c r="G13" s="71">
        <v>69912.2</v>
      </c>
    </row>
    <row r="14" spans="1:7" x14ac:dyDescent="0.25">
      <c r="B14" s="69">
        <v>45167</v>
      </c>
      <c r="C14" s="70" t="s">
        <v>388</v>
      </c>
      <c r="D14" s="70" t="s">
        <v>413</v>
      </c>
      <c r="E14" s="70" t="s">
        <v>131</v>
      </c>
      <c r="G14" s="71">
        <v>69912.2</v>
      </c>
    </row>
    <row r="15" spans="1:7" x14ac:dyDescent="0.25">
      <c r="C15" s="70"/>
      <c r="D15" s="70"/>
      <c r="E15" s="70"/>
      <c r="G15" s="71"/>
    </row>
    <row r="16" spans="1:7" x14ac:dyDescent="0.25">
      <c r="C16" s="70"/>
      <c r="D16" s="70"/>
      <c r="E16" s="70"/>
      <c r="G16" s="71"/>
    </row>
    <row r="17" spans="3:7" x14ac:dyDescent="0.25">
      <c r="C17" s="70"/>
      <c r="D17" s="70"/>
      <c r="E17" s="70"/>
      <c r="G17" s="71"/>
    </row>
    <row r="18" spans="3:7" x14ac:dyDescent="0.25">
      <c r="C18" s="70"/>
      <c r="D18" s="70"/>
      <c r="E18" s="70"/>
      <c r="G18" s="71"/>
    </row>
    <row r="19" spans="3:7" x14ac:dyDescent="0.25">
      <c r="C19" s="70"/>
      <c r="D19" s="70"/>
      <c r="E19" s="70"/>
      <c r="G19" s="71"/>
    </row>
    <row r="20" spans="3:7" x14ac:dyDescent="0.25">
      <c r="C20" s="70"/>
      <c r="D20" s="70"/>
      <c r="E20" s="70"/>
      <c r="G20" s="71"/>
    </row>
    <row r="21" spans="3:7" x14ac:dyDescent="0.25">
      <c r="C21" s="70"/>
      <c r="D21" s="70"/>
      <c r="E21" s="70"/>
      <c r="G21" s="71"/>
    </row>
    <row r="22" spans="3:7" x14ac:dyDescent="0.25">
      <c r="C22" s="70"/>
      <c r="D22" s="70"/>
      <c r="E22" s="70"/>
      <c r="G22" s="71"/>
    </row>
    <row r="23" spans="3:7" x14ac:dyDescent="0.25">
      <c r="C23" s="70"/>
      <c r="D23" s="70"/>
      <c r="E23" s="70"/>
      <c r="G23" s="71"/>
    </row>
    <row r="24" spans="3:7" x14ac:dyDescent="0.25">
      <c r="C24" s="70"/>
      <c r="D24" s="70"/>
      <c r="E24" s="70"/>
      <c r="G24" s="71"/>
    </row>
    <row r="25" spans="3:7" x14ac:dyDescent="0.25">
      <c r="C25" s="70"/>
      <c r="D25" s="70"/>
      <c r="E25" s="70"/>
      <c r="G25" s="71"/>
    </row>
    <row r="26" spans="3:7" x14ac:dyDescent="0.25">
      <c r="C26" s="70"/>
      <c r="D26" s="70"/>
      <c r="E26" s="70"/>
      <c r="G26" s="71"/>
    </row>
    <row r="27" spans="3:7" x14ac:dyDescent="0.25">
      <c r="C27" s="70"/>
      <c r="D27" s="70"/>
      <c r="E27" s="70"/>
      <c r="G27" s="71"/>
    </row>
    <row r="28" spans="3:7" x14ac:dyDescent="0.25">
      <c r="C28" s="70"/>
      <c r="D28" s="70"/>
      <c r="E28" s="70"/>
      <c r="G28" s="71"/>
    </row>
    <row r="29" spans="3:7" x14ac:dyDescent="0.25">
      <c r="C29" s="70"/>
      <c r="D29" s="70"/>
      <c r="E29" s="70"/>
      <c r="G29" s="71"/>
    </row>
    <row r="30" spans="3:7" x14ac:dyDescent="0.25">
      <c r="C30" s="70"/>
      <c r="D30" s="70"/>
      <c r="E30" s="70"/>
      <c r="G30" s="71"/>
    </row>
    <row r="31" spans="3:7" x14ac:dyDescent="0.25">
      <c r="C31" s="70"/>
      <c r="D31" s="70"/>
      <c r="E31" s="70"/>
      <c r="G31" s="71"/>
    </row>
    <row r="32" spans="3:7" x14ac:dyDescent="0.25">
      <c r="C32" s="70"/>
      <c r="D32" s="70"/>
      <c r="E32" s="70"/>
      <c r="G32" s="71"/>
    </row>
    <row r="33" spans="3:7" x14ac:dyDescent="0.25">
      <c r="C33" s="70"/>
      <c r="D33" s="70"/>
      <c r="E33" s="70"/>
      <c r="G33" s="71"/>
    </row>
    <row r="34" spans="3:7" x14ac:dyDescent="0.25">
      <c r="C34" s="70"/>
      <c r="D34" s="70"/>
      <c r="E34" s="70"/>
      <c r="G34" s="71"/>
    </row>
    <row r="35" spans="3:7" x14ac:dyDescent="0.25">
      <c r="C35" s="70"/>
      <c r="D35" s="70"/>
      <c r="E35" s="70"/>
      <c r="G35" s="71"/>
    </row>
    <row r="36" spans="3:7" x14ac:dyDescent="0.25">
      <c r="C36" s="70"/>
      <c r="D36" s="70"/>
      <c r="E36" s="70"/>
      <c r="G36" s="71"/>
    </row>
    <row r="37" spans="3:7" x14ac:dyDescent="0.25">
      <c r="C37" s="70"/>
      <c r="D37" s="70"/>
      <c r="E37" s="70"/>
      <c r="G37" s="71"/>
    </row>
    <row r="38" spans="3:7" x14ac:dyDescent="0.25">
      <c r="C38" s="70"/>
      <c r="D38" s="70"/>
      <c r="E38" s="70"/>
      <c r="G38" s="71"/>
    </row>
    <row r="39" spans="3:7" x14ac:dyDescent="0.25">
      <c r="C39" s="70"/>
      <c r="D39" s="70"/>
      <c r="E39" s="70"/>
      <c r="G39" s="71"/>
    </row>
    <row r="40" spans="3:7" x14ac:dyDescent="0.25">
      <c r="C40" s="70"/>
      <c r="D40" s="70"/>
      <c r="E40" s="70"/>
      <c r="G40" s="71"/>
    </row>
    <row r="41" spans="3:7" x14ac:dyDescent="0.25">
      <c r="C41" s="70"/>
      <c r="D41" s="70"/>
      <c r="E41" s="70"/>
      <c r="G41" s="71"/>
    </row>
    <row r="42" spans="3:7" x14ac:dyDescent="0.25">
      <c r="C42" s="70"/>
      <c r="D42" s="70"/>
      <c r="E42" s="70"/>
      <c r="G42" s="71"/>
    </row>
    <row r="43" spans="3:7" x14ac:dyDescent="0.25">
      <c r="C43" s="70"/>
      <c r="D43" s="70"/>
      <c r="E43" s="70"/>
      <c r="G43" s="71"/>
    </row>
    <row r="44" spans="3:7" x14ac:dyDescent="0.25">
      <c r="C44" s="70"/>
      <c r="D44" s="70"/>
      <c r="E44" s="70"/>
      <c r="G44" s="71"/>
    </row>
    <row r="45" spans="3:7" x14ac:dyDescent="0.25">
      <c r="C45" s="70"/>
      <c r="D45" s="70"/>
      <c r="E45" s="70"/>
      <c r="G45" s="71"/>
    </row>
    <row r="46" spans="3:7" x14ac:dyDescent="0.25">
      <c r="C46" s="70"/>
      <c r="D46" s="70"/>
      <c r="E46" s="70"/>
      <c r="G46" s="71"/>
    </row>
    <row r="47" spans="3:7" x14ac:dyDescent="0.25">
      <c r="C47" s="70"/>
      <c r="D47" s="70"/>
      <c r="E47" s="70"/>
      <c r="G47" s="71"/>
    </row>
    <row r="48" spans="3:7" x14ac:dyDescent="0.25">
      <c r="C48" s="70"/>
      <c r="D48" s="70"/>
      <c r="E48" s="70"/>
      <c r="G48" s="71"/>
    </row>
    <row r="49" spans="3:7" x14ac:dyDescent="0.25">
      <c r="C49" s="70"/>
      <c r="D49" s="70"/>
      <c r="E49" s="70"/>
      <c r="G49" s="71"/>
    </row>
    <row r="50" spans="3:7" x14ac:dyDescent="0.25">
      <c r="C50" s="70"/>
      <c r="D50" s="70"/>
      <c r="E50" s="70"/>
      <c r="G50" s="71"/>
    </row>
    <row r="51" spans="3:7" x14ac:dyDescent="0.25">
      <c r="C51" s="70"/>
      <c r="D51" s="70"/>
      <c r="E51" s="70"/>
      <c r="G51" s="71"/>
    </row>
    <row r="52" spans="3:7" x14ac:dyDescent="0.25">
      <c r="C52" s="70"/>
      <c r="D52" s="70"/>
      <c r="E52" s="70"/>
      <c r="G52" s="71"/>
    </row>
    <row r="53" spans="3:7" x14ac:dyDescent="0.25">
      <c r="C53" s="70"/>
      <c r="D53" s="70"/>
      <c r="E53" s="70"/>
      <c r="G53" s="71"/>
    </row>
    <row r="54" spans="3:7" x14ac:dyDescent="0.25">
      <c r="C54" s="70"/>
      <c r="D54" s="70"/>
      <c r="E54" s="70"/>
      <c r="G54" s="71"/>
    </row>
    <row r="55" spans="3:7" x14ac:dyDescent="0.25">
      <c r="C55" s="70"/>
      <c r="D55" s="70"/>
      <c r="E55" s="70"/>
      <c r="G55" s="71"/>
    </row>
    <row r="56" spans="3:7" x14ac:dyDescent="0.25">
      <c r="C56" s="70"/>
      <c r="D56" s="70"/>
      <c r="E56" s="70"/>
      <c r="G56" s="71"/>
    </row>
    <row r="57" spans="3:7" x14ac:dyDescent="0.25">
      <c r="C57" s="70"/>
      <c r="D57" s="70"/>
      <c r="E57" s="70"/>
      <c r="G57" s="71"/>
    </row>
    <row r="58" spans="3:7" x14ac:dyDescent="0.25">
      <c r="C58" s="70"/>
      <c r="D58" s="70"/>
      <c r="E58" s="70"/>
      <c r="G58" s="71"/>
    </row>
    <row r="59" spans="3:7" x14ac:dyDescent="0.25">
      <c r="C59" s="70"/>
      <c r="D59" s="70"/>
      <c r="E59" s="70"/>
      <c r="G59" s="71"/>
    </row>
    <row r="60" spans="3:7" x14ac:dyDescent="0.25">
      <c r="C60" s="70"/>
      <c r="D60" s="70"/>
      <c r="E60" s="70"/>
      <c r="G60" s="71"/>
    </row>
    <row r="61" spans="3:7" x14ac:dyDescent="0.25">
      <c r="C61" s="70"/>
      <c r="D61" s="70"/>
      <c r="E61" s="70"/>
      <c r="G61" s="71"/>
    </row>
    <row r="62" spans="3:7" x14ac:dyDescent="0.25">
      <c r="C62" s="70"/>
      <c r="D62" s="70"/>
      <c r="E62" s="70"/>
      <c r="G62" s="71"/>
    </row>
    <row r="63" spans="3:7" x14ac:dyDescent="0.25">
      <c r="C63" s="70"/>
      <c r="D63" s="70"/>
      <c r="E63" s="70"/>
      <c r="G63" s="71"/>
    </row>
    <row r="64" spans="3:7" x14ac:dyDescent="0.25">
      <c r="C64" s="70"/>
      <c r="D64" s="70"/>
      <c r="E64" s="70"/>
      <c r="G64" s="71"/>
    </row>
    <row r="65" spans="3:7" x14ac:dyDescent="0.25">
      <c r="C65" s="70"/>
      <c r="D65" s="70"/>
      <c r="E65" s="70"/>
      <c r="G65" s="71"/>
    </row>
    <row r="66" spans="3:7" x14ac:dyDescent="0.25">
      <c r="C66" s="70"/>
      <c r="D66" s="70"/>
      <c r="E66" s="70"/>
      <c r="G66" s="71"/>
    </row>
    <row r="67" spans="3:7" x14ac:dyDescent="0.25">
      <c r="C67" s="70"/>
      <c r="D67" s="70"/>
      <c r="E67" s="70"/>
      <c r="G67" s="71"/>
    </row>
    <row r="68" spans="3:7" x14ac:dyDescent="0.25">
      <c r="C68" s="70"/>
      <c r="D68" s="70"/>
      <c r="E68" s="70"/>
      <c r="G68" s="71"/>
    </row>
    <row r="69" spans="3:7" x14ac:dyDescent="0.25">
      <c r="C69" s="70"/>
      <c r="D69" s="70"/>
      <c r="E69" s="70"/>
      <c r="G69" s="71"/>
    </row>
    <row r="70" spans="3:7" x14ac:dyDescent="0.25">
      <c r="C70" s="70"/>
      <c r="D70" s="70"/>
      <c r="E70" s="70"/>
      <c r="G70" s="71"/>
    </row>
    <row r="71" spans="3:7" x14ac:dyDescent="0.25">
      <c r="C71" s="70"/>
      <c r="D71" s="70"/>
      <c r="E71" s="70"/>
      <c r="G71" s="71"/>
    </row>
    <row r="72" spans="3:7" x14ac:dyDescent="0.25">
      <c r="C72" s="70"/>
      <c r="D72" s="70"/>
      <c r="E72" s="70"/>
      <c r="G72" s="71"/>
    </row>
    <row r="73" spans="3:7" x14ac:dyDescent="0.25">
      <c r="C73" s="70"/>
      <c r="D73" s="70"/>
      <c r="E73" s="70"/>
      <c r="G73" s="71"/>
    </row>
    <row r="74" spans="3:7" x14ac:dyDescent="0.25">
      <c r="C74" s="70"/>
      <c r="D74" s="70"/>
      <c r="E74" s="70"/>
      <c r="G74" s="71"/>
    </row>
    <row r="75" spans="3:7" x14ac:dyDescent="0.25">
      <c r="C75" s="70"/>
      <c r="D75" s="70"/>
      <c r="E75" s="70"/>
      <c r="G75" s="71"/>
    </row>
    <row r="76" spans="3:7" x14ac:dyDescent="0.25">
      <c r="C76" s="70"/>
      <c r="D76" s="70"/>
      <c r="E76" s="70"/>
      <c r="G76" s="71"/>
    </row>
    <row r="77" spans="3:7" x14ac:dyDescent="0.25">
      <c r="C77" s="70"/>
      <c r="D77" s="70"/>
      <c r="E77" s="70"/>
      <c r="G77" s="71"/>
    </row>
    <row r="78" spans="3:7" x14ac:dyDescent="0.25">
      <c r="C78" s="70"/>
      <c r="D78" s="70"/>
      <c r="E78" s="70"/>
      <c r="G78" s="71"/>
    </row>
    <row r="79" spans="3:7" x14ac:dyDescent="0.25">
      <c r="C79" s="70"/>
      <c r="D79" s="70"/>
      <c r="E79" s="70"/>
      <c r="G79" s="71"/>
    </row>
    <row r="80" spans="3:7" x14ac:dyDescent="0.25">
      <c r="C80" s="70"/>
      <c r="D80" s="70"/>
      <c r="E80" s="70"/>
      <c r="G80" s="71"/>
    </row>
    <row r="81" spans="3:7" x14ac:dyDescent="0.25">
      <c r="C81" s="70"/>
      <c r="D81" s="70"/>
      <c r="E81" s="70"/>
      <c r="G81" s="71"/>
    </row>
    <row r="82" spans="3:7" x14ac:dyDescent="0.25">
      <c r="C82" s="70"/>
      <c r="D82" s="70"/>
      <c r="E82" s="70"/>
      <c r="G82" s="71"/>
    </row>
    <row r="83" spans="3:7" x14ac:dyDescent="0.25">
      <c r="C83" s="70"/>
      <c r="D83" s="70"/>
      <c r="E83" s="70"/>
      <c r="G83" s="71"/>
    </row>
    <row r="84" spans="3:7" x14ac:dyDescent="0.25">
      <c r="C84" s="70"/>
      <c r="D84" s="70"/>
      <c r="E84" s="70"/>
      <c r="G84" s="71"/>
    </row>
    <row r="85" spans="3:7" x14ac:dyDescent="0.25">
      <c r="C85" s="70"/>
      <c r="D85" s="70"/>
      <c r="E85" s="70"/>
      <c r="G85" s="71"/>
    </row>
    <row r="86" spans="3:7" x14ac:dyDescent="0.25">
      <c r="C86" s="70"/>
      <c r="D86" s="70"/>
      <c r="E86" s="70"/>
      <c r="G86" s="71"/>
    </row>
    <row r="87" spans="3:7" x14ac:dyDescent="0.25">
      <c r="C87" s="70"/>
      <c r="D87" s="70"/>
      <c r="E87" s="70"/>
      <c r="G87" s="71"/>
    </row>
    <row r="88" spans="3:7" x14ac:dyDescent="0.25">
      <c r="C88" s="70"/>
      <c r="D88" s="70"/>
      <c r="E88" s="70"/>
      <c r="G88" s="71"/>
    </row>
    <row r="89" spans="3:7" x14ac:dyDescent="0.25">
      <c r="C89" s="70"/>
      <c r="D89" s="70"/>
      <c r="E89" s="70"/>
      <c r="G89" s="71"/>
    </row>
    <row r="90" spans="3:7" x14ac:dyDescent="0.25">
      <c r="C90" s="70"/>
      <c r="D90" s="70"/>
      <c r="E90" s="70"/>
      <c r="G90" s="71"/>
    </row>
    <row r="91" spans="3:7" x14ac:dyDescent="0.25">
      <c r="C91" s="70"/>
      <c r="D91" s="70"/>
      <c r="E91" s="70"/>
      <c r="G91" s="71"/>
    </row>
    <row r="92" spans="3:7" x14ac:dyDescent="0.25">
      <c r="C92" s="70"/>
      <c r="D92" s="70"/>
      <c r="E92" s="70"/>
      <c r="G92" s="71"/>
    </row>
    <row r="93" spans="3:7" x14ac:dyDescent="0.25">
      <c r="C93" s="70"/>
      <c r="D93" s="70"/>
      <c r="E93" s="70"/>
      <c r="G93" s="71"/>
    </row>
    <row r="94" spans="3:7" x14ac:dyDescent="0.25">
      <c r="C94" s="70"/>
      <c r="D94" s="70"/>
      <c r="E94" s="70"/>
      <c r="G94" s="71"/>
    </row>
    <row r="95" spans="3:7" x14ac:dyDescent="0.25">
      <c r="C95" s="70"/>
      <c r="D95" s="70"/>
      <c r="E95" s="70"/>
      <c r="G95" s="71"/>
    </row>
    <row r="96" spans="3:7" x14ac:dyDescent="0.25">
      <c r="C96" s="70"/>
      <c r="D96" s="70"/>
      <c r="E96" s="70"/>
      <c r="G96" s="71"/>
    </row>
    <row r="97" spans="3:7" x14ac:dyDescent="0.25">
      <c r="C97" s="70"/>
      <c r="D97" s="70"/>
      <c r="E97" s="70"/>
      <c r="G97" s="71"/>
    </row>
    <row r="98" spans="3:7" x14ac:dyDescent="0.25">
      <c r="C98" s="70"/>
      <c r="D98" s="70"/>
      <c r="E98" s="70"/>
      <c r="G98" s="71"/>
    </row>
    <row r="99" spans="3:7" x14ac:dyDescent="0.25">
      <c r="C99" s="70"/>
      <c r="D99" s="70"/>
      <c r="E99" s="70"/>
      <c r="G99" s="71"/>
    </row>
    <row r="100" spans="3:7" x14ac:dyDescent="0.25">
      <c r="C100" s="70"/>
      <c r="D100" s="70"/>
      <c r="E100" s="70"/>
      <c r="G100" s="71"/>
    </row>
    <row r="101" spans="3:7" x14ac:dyDescent="0.25">
      <c r="C101" s="70"/>
      <c r="D101" s="70"/>
      <c r="E101" s="70"/>
      <c r="G101" s="71"/>
    </row>
    <row r="102" spans="3:7" x14ac:dyDescent="0.25">
      <c r="C102" s="70"/>
      <c r="D102" s="70"/>
      <c r="E102" s="70"/>
      <c r="G102" s="71"/>
    </row>
    <row r="103" spans="3:7" x14ac:dyDescent="0.25">
      <c r="C103" s="70"/>
      <c r="D103" s="70"/>
      <c r="E103" s="70"/>
      <c r="G103" s="71"/>
    </row>
    <row r="104" spans="3:7" x14ac:dyDescent="0.25">
      <c r="C104" s="70"/>
      <c r="D104" s="70"/>
      <c r="E104" s="70"/>
      <c r="G104" s="71"/>
    </row>
    <row r="105" spans="3:7" x14ac:dyDescent="0.25">
      <c r="C105" s="70"/>
      <c r="D105" s="70"/>
      <c r="E105" s="70"/>
      <c r="G105" s="71"/>
    </row>
    <row r="106" spans="3:7" x14ac:dyDescent="0.25">
      <c r="C106" s="70"/>
      <c r="D106" s="70"/>
      <c r="E106" s="70"/>
      <c r="G106" s="71"/>
    </row>
    <row r="107" spans="3:7" x14ac:dyDescent="0.25">
      <c r="C107" s="70"/>
      <c r="D107" s="70"/>
      <c r="E107" s="70"/>
      <c r="G107" s="71"/>
    </row>
    <row r="108" spans="3:7" x14ac:dyDescent="0.25">
      <c r="C108" s="70"/>
      <c r="D108" s="70"/>
      <c r="E108" s="70"/>
      <c r="G108" s="71"/>
    </row>
    <row r="109" spans="3:7" x14ac:dyDescent="0.25">
      <c r="C109" s="70"/>
      <c r="D109" s="70"/>
      <c r="E109" s="70"/>
      <c r="G109" s="71"/>
    </row>
    <row r="110" spans="3:7" x14ac:dyDescent="0.25">
      <c r="C110" s="70"/>
      <c r="D110" s="70"/>
      <c r="E110" s="70"/>
      <c r="G110" s="71"/>
    </row>
    <row r="111" spans="3:7" x14ac:dyDescent="0.25">
      <c r="C111" s="70"/>
      <c r="D111" s="70"/>
      <c r="E111" s="70"/>
      <c r="G111" s="71"/>
    </row>
    <row r="112" spans="3:7" x14ac:dyDescent="0.25">
      <c r="C112" s="70"/>
      <c r="D112" s="70"/>
      <c r="E112" s="70"/>
      <c r="G112" s="71"/>
    </row>
    <row r="113" spans="3:7" x14ac:dyDescent="0.25">
      <c r="C113" s="70"/>
      <c r="D113" s="70"/>
      <c r="E113" s="70"/>
      <c r="G113" s="71"/>
    </row>
    <row r="114" spans="3:7" x14ac:dyDescent="0.25">
      <c r="C114" s="70"/>
      <c r="D114" s="70"/>
      <c r="E114" s="70"/>
      <c r="G114" s="71"/>
    </row>
    <row r="115" spans="3:7" x14ac:dyDescent="0.25">
      <c r="C115" s="70"/>
      <c r="D115" s="70"/>
      <c r="E115" s="70"/>
      <c r="G115" s="71"/>
    </row>
    <row r="116" spans="3:7" x14ac:dyDescent="0.25">
      <c r="C116" s="70"/>
      <c r="D116" s="70"/>
      <c r="E116" s="70"/>
      <c r="G116" s="71"/>
    </row>
    <row r="117" spans="3:7" x14ac:dyDescent="0.25">
      <c r="C117" s="70"/>
      <c r="D117" s="70"/>
      <c r="E117" s="70"/>
      <c r="G117" s="71"/>
    </row>
    <row r="118" spans="3:7" x14ac:dyDescent="0.25">
      <c r="C118" s="70"/>
      <c r="D118" s="70"/>
      <c r="E118" s="70"/>
      <c r="G118" s="71"/>
    </row>
    <row r="119" spans="3:7" x14ac:dyDescent="0.25">
      <c r="C119" s="70"/>
      <c r="D119" s="70"/>
      <c r="E119" s="70"/>
      <c r="G119" s="71"/>
    </row>
    <row r="120" spans="3:7" x14ac:dyDescent="0.25">
      <c r="C120" s="70"/>
      <c r="D120" s="70"/>
      <c r="E120" s="70"/>
      <c r="G120" s="71"/>
    </row>
    <row r="121" spans="3:7" x14ac:dyDescent="0.25">
      <c r="C121" s="70"/>
      <c r="D121" s="70"/>
      <c r="E121" s="70"/>
      <c r="G121" s="71"/>
    </row>
    <row r="122" spans="3:7" x14ac:dyDescent="0.25">
      <c r="C122" s="70"/>
      <c r="D122" s="70"/>
      <c r="E122" s="70"/>
      <c r="G122" s="71"/>
    </row>
    <row r="123" spans="3:7" x14ac:dyDescent="0.25">
      <c r="C123" s="70"/>
      <c r="D123" s="70"/>
      <c r="E123" s="70"/>
      <c r="G123" s="71"/>
    </row>
    <row r="124" spans="3:7" x14ac:dyDescent="0.25">
      <c r="C124" s="70"/>
      <c r="D124" s="70"/>
      <c r="E124" s="70"/>
      <c r="G124" s="71"/>
    </row>
    <row r="125" spans="3:7" x14ac:dyDescent="0.25">
      <c r="C125" s="70"/>
      <c r="D125" s="70"/>
      <c r="E125" s="70"/>
      <c r="G125" s="71"/>
    </row>
    <row r="126" spans="3:7" x14ac:dyDescent="0.25">
      <c r="C126" s="70"/>
      <c r="D126" s="70"/>
      <c r="E126" s="70"/>
      <c r="G126" s="71"/>
    </row>
    <row r="127" spans="3:7" x14ac:dyDescent="0.25">
      <c r="C127" s="70"/>
      <c r="D127" s="70"/>
      <c r="E127" s="70"/>
      <c r="G127" s="71"/>
    </row>
    <row r="128" spans="3:7" x14ac:dyDescent="0.25">
      <c r="C128" s="70"/>
      <c r="D128" s="70"/>
      <c r="E128" s="70"/>
      <c r="G128" s="71"/>
    </row>
    <row r="129" spans="3:7" x14ac:dyDescent="0.25">
      <c r="C129" s="70"/>
      <c r="D129" s="70"/>
      <c r="E129" s="70"/>
      <c r="G129" s="71"/>
    </row>
    <row r="130" spans="3:7" x14ac:dyDescent="0.25">
      <c r="C130" s="70"/>
      <c r="D130" s="70"/>
      <c r="E130" s="70"/>
      <c r="G130" s="71"/>
    </row>
    <row r="131" spans="3:7" x14ac:dyDescent="0.25">
      <c r="C131" s="70"/>
      <c r="D131" s="70"/>
      <c r="E131" s="70"/>
      <c r="G131" s="71"/>
    </row>
    <row r="132" spans="3:7" x14ac:dyDescent="0.25">
      <c r="C132" s="70"/>
      <c r="D132" s="70"/>
      <c r="E132" s="70"/>
      <c r="G132" s="71"/>
    </row>
    <row r="133" spans="3:7" x14ac:dyDescent="0.25">
      <c r="C133" s="70"/>
      <c r="D133" s="70"/>
      <c r="E133" s="70"/>
      <c r="G133" s="71"/>
    </row>
    <row r="134" spans="3:7" x14ac:dyDescent="0.25">
      <c r="C134" s="70"/>
      <c r="D134" s="70"/>
      <c r="E134" s="70"/>
      <c r="G134" s="71"/>
    </row>
    <row r="135" spans="3:7" x14ac:dyDescent="0.25">
      <c r="C135" s="70"/>
      <c r="D135" s="70"/>
      <c r="E135" s="70"/>
      <c r="G135" s="71"/>
    </row>
    <row r="136" spans="3:7" x14ac:dyDescent="0.25">
      <c r="C136" s="70"/>
      <c r="D136" s="70"/>
      <c r="E136" s="70"/>
      <c r="G136" s="71"/>
    </row>
    <row r="137" spans="3:7" x14ac:dyDescent="0.25">
      <c r="C137" s="70"/>
      <c r="D137" s="70"/>
      <c r="E137" s="70"/>
      <c r="G137" s="71"/>
    </row>
    <row r="138" spans="3:7" x14ac:dyDescent="0.25">
      <c r="C138" s="70"/>
      <c r="D138" s="70"/>
      <c r="E138" s="70"/>
      <c r="G138" s="71"/>
    </row>
    <row r="139" spans="3:7" x14ac:dyDescent="0.25">
      <c r="C139" s="70"/>
      <c r="D139" s="70"/>
      <c r="E139" s="70"/>
      <c r="G139" s="71"/>
    </row>
    <row r="140" spans="3:7" x14ac:dyDescent="0.25">
      <c r="C140" s="70"/>
      <c r="D140" s="70"/>
      <c r="E140" s="70"/>
      <c r="G140" s="71"/>
    </row>
    <row r="141" spans="3:7" x14ac:dyDescent="0.25">
      <c r="C141" s="70"/>
      <c r="D141" s="70"/>
      <c r="E141" s="70"/>
      <c r="G141" s="71"/>
    </row>
    <row r="142" spans="3:7" x14ac:dyDescent="0.25">
      <c r="C142" s="70"/>
      <c r="D142" s="70"/>
      <c r="E142" s="70"/>
      <c r="G142" s="71"/>
    </row>
    <row r="143" spans="3:7" x14ac:dyDescent="0.25">
      <c r="C143" s="70"/>
      <c r="D143" s="70"/>
      <c r="E143" s="70"/>
      <c r="G143" s="71"/>
    </row>
    <row r="144" spans="3:7" x14ac:dyDescent="0.25">
      <c r="C144" s="70"/>
      <c r="D144" s="70"/>
      <c r="E144" s="70"/>
      <c r="G144" s="71"/>
    </row>
    <row r="145" spans="3:7" x14ac:dyDescent="0.25">
      <c r="C145" s="70"/>
      <c r="D145" s="70"/>
      <c r="E145" s="70"/>
      <c r="G145" s="71"/>
    </row>
    <row r="146" spans="3:7" x14ac:dyDescent="0.25">
      <c r="C146" s="70"/>
      <c r="D146" s="70"/>
      <c r="E146" s="70"/>
      <c r="G146" s="71"/>
    </row>
    <row r="147" spans="3:7" x14ac:dyDescent="0.25">
      <c r="C147" s="70"/>
      <c r="D147" s="70"/>
      <c r="E147" s="70"/>
      <c r="G147" s="71"/>
    </row>
    <row r="148" spans="3:7" x14ac:dyDescent="0.25">
      <c r="C148" s="70"/>
      <c r="D148" s="70"/>
      <c r="E148" s="70"/>
      <c r="G148" s="71"/>
    </row>
    <row r="149" spans="3:7" x14ac:dyDescent="0.25">
      <c r="C149" s="70"/>
      <c r="D149" s="70"/>
      <c r="E149" s="70"/>
      <c r="G149" s="71"/>
    </row>
    <row r="150" spans="3:7" x14ac:dyDescent="0.25">
      <c r="C150" s="70"/>
      <c r="D150" s="70"/>
      <c r="E150" s="70"/>
      <c r="G150" s="71"/>
    </row>
    <row r="151" spans="3:7" x14ac:dyDescent="0.25">
      <c r="C151" s="70"/>
      <c r="D151" s="70"/>
      <c r="E151" s="70"/>
      <c r="G151" s="71"/>
    </row>
    <row r="152" spans="3:7" x14ac:dyDescent="0.25">
      <c r="C152" s="70"/>
      <c r="D152" s="70"/>
      <c r="E152" s="70"/>
      <c r="G152" s="71"/>
    </row>
    <row r="153" spans="3:7" x14ac:dyDescent="0.25">
      <c r="C153" s="70"/>
      <c r="D153" s="70"/>
      <c r="E153" s="70"/>
      <c r="G153" s="71"/>
    </row>
    <row r="154" spans="3:7" x14ac:dyDescent="0.25">
      <c r="C154" s="70"/>
      <c r="D154" s="70"/>
      <c r="E154" s="70"/>
      <c r="G154" s="71"/>
    </row>
    <row r="155" spans="3:7" x14ac:dyDescent="0.25">
      <c r="C155" s="70"/>
      <c r="D155" s="70"/>
      <c r="E155" s="70"/>
      <c r="G155" s="71"/>
    </row>
    <row r="156" spans="3:7" x14ac:dyDescent="0.25">
      <c r="C156" s="70"/>
      <c r="D156" s="70"/>
      <c r="E156" s="70"/>
      <c r="G156" s="71"/>
    </row>
    <row r="157" spans="3:7" x14ac:dyDescent="0.25">
      <c r="C157" s="70"/>
      <c r="D157" s="70"/>
      <c r="E157" s="70"/>
      <c r="G157" s="71"/>
    </row>
    <row r="158" spans="3:7" x14ac:dyDescent="0.25">
      <c r="C158" s="70"/>
      <c r="D158" s="70"/>
      <c r="E158" s="70"/>
      <c r="G158" s="71"/>
    </row>
    <row r="159" spans="3:7" x14ac:dyDescent="0.25">
      <c r="C159" s="70"/>
      <c r="D159" s="70"/>
      <c r="E159" s="70"/>
      <c r="G159" s="71"/>
    </row>
    <row r="160" spans="3:7" x14ac:dyDescent="0.25">
      <c r="C160" s="70"/>
      <c r="D160" s="70"/>
      <c r="E160" s="70"/>
      <c r="G160" s="71"/>
    </row>
    <row r="161" spans="3:7" x14ac:dyDescent="0.25">
      <c r="C161" s="70"/>
      <c r="D161" s="70"/>
      <c r="E161" s="70"/>
      <c r="G161" s="71"/>
    </row>
    <row r="162" spans="3:7" x14ac:dyDescent="0.25">
      <c r="C162" s="70"/>
      <c r="D162" s="70"/>
      <c r="E162" s="70"/>
      <c r="G162" s="71"/>
    </row>
    <row r="163" spans="3:7" x14ac:dyDescent="0.25">
      <c r="C163" s="70"/>
      <c r="D163" s="70"/>
      <c r="E163" s="70"/>
      <c r="G163" s="71"/>
    </row>
    <row r="164" spans="3:7" x14ac:dyDescent="0.25">
      <c r="C164" s="70"/>
      <c r="D164" s="70"/>
      <c r="E164" s="70"/>
      <c r="G164" s="71"/>
    </row>
    <row r="165" spans="3:7" x14ac:dyDescent="0.25">
      <c r="C165" s="70"/>
      <c r="D165" s="70"/>
      <c r="E165" s="70"/>
      <c r="G165" s="71"/>
    </row>
    <row r="166" spans="3:7" x14ac:dyDescent="0.25">
      <c r="C166" s="70"/>
      <c r="D166" s="70"/>
      <c r="E166" s="70"/>
      <c r="G166" s="71"/>
    </row>
    <row r="167" spans="3:7" x14ac:dyDescent="0.25">
      <c r="C167" s="70"/>
      <c r="D167" s="70"/>
      <c r="E167" s="70"/>
      <c r="G167" s="71"/>
    </row>
    <row r="168" spans="3:7" x14ac:dyDescent="0.25">
      <c r="C168" s="70"/>
      <c r="D168" s="70"/>
      <c r="E168" s="70"/>
      <c r="G168" s="71"/>
    </row>
    <row r="169" spans="3:7" x14ac:dyDescent="0.25">
      <c r="C169" s="70"/>
      <c r="D169" s="70"/>
      <c r="E169" s="70"/>
      <c r="G169" s="71"/>
    </row>
    <row r="170" spans="3:7" x14ac:dyDescent="0.25">
      <c r="C170" s="70"/>
      <c r="D170" s="70"/>
      <c r="E170" s="70"/>
      <c r="G170" s="71"/>
    </row>
    <row r="171" spans="3:7" x14ac:dyDescent="0.25">
      <c r="C171" s="70"/>
      <c r="D171" s="70"/>
      <c r="E171" s="70"/>
      <c r="G171" s="71"/>
    </row>
    <row r="172" spans="3:7" x14ac:dyDescent="0.25">
      <c r="C172" s="70"/>
      <c r="D172" s="70"/>
      <c r="E172" s="70"/>
      <c r="G172" s="71"/>
    </row>
    <row r="173" spans="3:7" x14ac:dyDescent="0.25">
      <c r="C173" s="70"/>
      <c r="D173" s="70"/>
      <c r="E173" s="70"/>
      <c r="G173" s="71"/>
    </row>
    <row r="174" spans="3:7" x14ac:dyDescent="0.25">
      <c r="C174" s="70"/>
      <c r="D174" s="70"/>
      <c r="E174" s="70"/>
      <c r="G174" s="71"/>
    </row>
    <row r="175" spans="3:7" x14ac:dyDescent="0.25">
      <c r="C175" s="70"/>
      <c r="D175" s="70"/>
      <c r="E175" s="70"/>
      <c r="G175" s="71"/>
    </row>
    <row r="176" spans="3:7" x14ac:dyDescent="0.25">
      <c r="C176" s="70"/>
      <c r="D176" s="70"/>
      <c r="E176" s="70"/>
      <c r="G176" s="71"/>
    </row>
    <row r="177" spans="3:7" x14ac:dyDescent="0.25">
      <c r="C177" s="70"/>
      <c r="D177" s="70"/>
      <c r="E177" s="70"/>
      <c r="G177" s="71"/>
    </row>
    <row r="178" spans="3:7" x14ac:dyDescent="0.25">
      <c r="C178" s="70"/>
      <c r="D178" s="70"/>
      <c r="E178" s="70"/>
      <c r="G178" s="71"/>
    </row>
    <row r="179" spans="3:7" x14ac:dyDescent="0.25">
      <c r="C179" s="70"/>
      <c r="D179" s="70"/>
      <c r="E179" s="70"/>
      <c r="G179" s="71"/>
    </row>
    <row r="180" spans="3:7" x14ac:dyDescent="0.25">
      <c r="C180" s="70"/>
      <c r="D180" s="70"/>
      <c r="E180" s="70"/>
      <c r="G180" s="71"/>
    </row>
    <row r="181" spans="3:7" x14ac:dyDescent="0.25">
      <c r="C181" s="70"/>
      <c r="D181" s="70"/>
      <c r="E181" s="70"/>
      <c r="G181" s="71"/>
    </row>
    <row r="182" spans="3:7" x14ac:dyDescent="0.25">
      <c r="C182" s="70"/>
      <c r="D182" s="70"/>
      <c r="E182" s="70"/>
      <c r="G182" s="71"/>
    </row>
    <row r="183" spans="3:7" x14ac:dyDescent="0.25">
      <c r="C183" s="70"/>
      <c r="D183" s="70"/>
      <c r="E183" s="70"/>
      <c r="G183" s="71"/>
    </row>
    <row r="184" spans="3:7" x14ac:dyDescent="0.25">
      <c r="C184" s="70"/>
      <c r="D184" s="70"/>
      <c r="E184" s="70"/>
      <c r="G184" s="71"/>
    </row>
    <row r="185" spans="3:7" x14ac:dyDescent="0.25">
      <c r="C185" s="70"/>
      <c r="D185" s="70"/>
      <c r="E185" s="70"/>
      <c r="G185" s="71"/>
    </row>
    <row r="186" spans="3:7" x14ac:dyDescent="0.25">
      <c r="C186" s="70"/>
      <c r="D186" s="70"/>
      <c r="E186" s="70"/>
      <c r="G186" s="71"/>
    </row>
    <row r="187" spans="3:7" x14ac:dyDescent="0.25">
      <c r="C187" s="70"/>
      <c r="D187" s="70"/>
      <c r="E187" s="70"/>
      <c r="G187" s="71"/>
    </row>
    <row r="188" spans="3:7" x14ac:dyDescent="0.25">
      <c r="C188" s="70"/>
      <c r="D188" s="70"/>
      <c r="E188" s="70"/>
      <c r="G188" s="71"/>
    </row>
    <row r="189" spans="3:7" x14ac:dyDescent="0.25">
      <c r="C189" s="70"/>
      <c r="D189" s="70"/>
      <c r="E189" s="70"/>
      <c r="G189" s="71"/>
    </row>
    <row r="190" spans="3:7" x14ac:dyDescent="0.25">
      <c r="C190" s="70"/>
      <c r="D190" s="70"/>
      <c r="E190" s="70"/>
      <c r="G190" s="71"/>
    </row>
    <row r="191" spans="3:7" x14ac:dyDescent="0.25">
      <c r="C191" s="70"/>
      <c r="D191" s="70"/>
      <c r="E191" s="70"/>
      <c r="G191" s="71"/>
    </row>
    <row r="192" spans="3:7" x14ac:dyDescent="0.25">
      <c r="C192" s="70"/>
      <c r="D192" s="70"/>
      <c r="E192" s="70"/>
      <c r="G192" s="71"/>
    </row>
    <row r="193" spans="3:7" x14ac:dyDescent="0.25">
      <c r="C193" s="70"/>
      <c r="D193" s="70"/>
      <c r="E193" s="70"/>
      <c r="G193" s="71"/>
    </row>
    <row r="194" spans="3:7" x14ac:dyDescent="0.25">
      <c r="C194" s="70"/>
      <c r="D194" s="70"/>
      <c r="E194" s="70"/>
      <c r="G194" s="71"/>
    </row>
    <row r="195" spans="3:7" x14ac:dyDescent="0.25">
      <c r="C195" s="70"/>
      <c r="D195" s="70"/>
      <c r="E195" s="70"/>
      <c r="G195" s="71"/>
    </row>
    <row r="196" spans="3:7" x14ac:dyDescent="0.25">
      <c r="C196" s="70"/>
      <c r="D196" s="70"/>
      <c r="E196" s="70"/>
      <c r="G196" s="71"/>
    </row>
    <row r="197" spans="3:7" x14ac:dyDescent="0.25">
      <c r="C197" s="70"/>
      <c r="D197" s="70"/>
      <c r="E197" s="70"/>
      <c r="G197" s="71"/>
    </row>
    <row r="198" spans="3:7" x14ac:dyDescent="0.25">
      <c r="C198" s="70"/>
      <c r="D198" s="70"/>
      <c r="E198" s="70"/>
      <c r="G198" s="71"/>
    </row>
    <row r="199" spans="3:7" x14ac:dyDescent="0.25">
      <c r="C199" s="70"/>
      <c r="D199" s="70"/>
      <c r="E199" s="70"/>
      <c r="G199" s="71"/>
    </row>
    <row r="200" spans="3:7" x14ac:dyDescent="0.25">
      <c r="C200" s="70"/>
      <c r="D200" s="70"/>
      <c r="E200" s="70"/>
      <c r="G200" s="71"/>
    </row>
    <row r="201" spans="3:7" x14ac:dyDescent="0.25">
      <c r="C201" s="70"/>
      <c r="D201" s="70"/>
      <c r="E201" s="70"/>
      <c r="G201" s="71"/>
    </row>
    <row r="202" spans="3:7" x14ac:dyDescent="0.25">
      <c r="C202" s="70"/>
      <c r="D202" s="70"/>
      <c r="E202" s="70"/>
      <c r="G202" s="71"/>
    </row>
    <row r="203" spans="3:7" x14ac:dyDescent="0.25">
      <c r="C203" s="70"/>
      <c r="D203" s="70"/>
      <c r="E203" s="70"/>
      <c r="G203" s="71"/>
    </row>
    <row r="204" spans="3:7" x14ac:dyDescent="0.25">
      <c r="C204" s="70"/>
      <c r="D204" s="70"/>
      <c r="E204" s="70"/>
      <c r="G204" s="71"/>
    </row>
    <row r="205" spans="3:7" x14ac:dyDescent="0.25">
      <c r="C205" s="70"/>
      <c r="D205" s="70"/>
      <c r="E205" s="70"/>
      <c r="G205" s="71"/>
    </row>
    <row r="206" spans="3:7" x14ac:dyDescent="0.25">
      <c r="C206" s="70"/>
      <c r="D206" s="70"/>
      <c r="E206" s="70"/>
      <c r="G206" s="71"/>
    </row>
    <row r="207" spans="3:7" x14ac:dyDescent="0.25">
      <c r="C207" s="70"/>
      <c r="D207" s="70"/>
      <c r="E207" s="70"/>
      <c r="G207" s="71"/>
    </row>
    <row r="208" spans="3:7" x14ac:dyDescent="0.25">
      <c r="C208" s="70"/>
      <c r="D208" s="70"/>
      <c r="E208" s="70"/>
      <c r="G208" s="71"/>
    </row>
    <row r="209" spans="3:7" x14ac:dyDescent="0.25">
      <c r="C209" s="70"/>
      <c r="D209" s="70"/>
      <c r="E209" s="70"/>
      <c r="G209" s="71"/>
    </row>
    <row r="210" spans="3:7" x14ac:dyDescent="0.25">
      <c r="C210" s="70"/>
      <c r="D210" s="70"/>
      <c r="E210" s="70"/>
      <c r="G210" s="71"/>
    </row>
    <row r="211" spans="3:7" x14ac:dyDescent="0.25">
      <c r="C211" s="70"/>
      <c r="D211" s="70"/>
      <c r="E211" s="70"/>
      <c r="G211" s="71"/>
    </row>
    <row r="212" spans="3:7" x14ac:dyDescent="0.25">
      <c r="C212" s="70"/>
      <c r="D212" s="70"/>
      <c r="E212" s="70"/>
      <c r="G212" s="71"/>
    </row>
    <row r="213" spans="3:7" x14ac:dyDescent="0.25">
      <c r="C213" s="70"/>
      <c r="D213" s="70"/>
      <c r="E213" s="70"/>
      <c r="G213" s="71"/>
    </row>
    <row r="214" spans="3:7" x14ac:dyDescent="0.25">
      <c r="C214" s="70"/>
      <c r="D214" s="70"/>
      <c r="E214" s="70"/>
      <c r="G214" s="71"/>
    </row>
    <row r="215" spans="3:7" x14ac:dyDescent="0.25">
      <c r="C215" s="70"/>
      <c r="D215" s="70"/>
      <c r="E215" s="70"/>
      <c r="G215" s="71"/>
    </row>
    <row r="216" spans="3:7" x14ac:dyDescent="0.25">
      <c r="C216" s="70"/>
      <c r="D216" s="70"/>
      <c r="E216" s="70"/>
      <c r="G216" s="71"/>
    </row>
    <row r="217" spans="3:7" x14ac:dyDescent="0.25">
      <c r="C217" s="70"/>
      <c r="D217" s="70"/>
      <c r="E217" s="70"/>
      <c r="G217" s="71"/>
    </row>
    <row r="218" spans="3:7" x14ac:dyDescent="0.25">
      <c r="C218" s="70"/>
      <c r="D218" s="70"/>
      <c r="E218" s="70"/>
      <c r="G218" s="71"/>
    </row>
    <row r="219" spans="3:7" x14ac:dyDescent="0.25">
      <c r="C219" s="70"/>
      <c r="D219" s="70"/>
      <c r="E219" s="70"/>
      <c r="G219" s="71"/>
    </row>
    <row r="220" spans="3:7" x14ac:dyDescent="0.25">
      <c r="C220" s="70"/>
      <c r="D220" s="70"/>
      <c r="E220" s="70"/>
      <c r="G220" s="71"/>
    </row>
    <row r="221" spans="3:7" x14ac:dyDescent="0.25">
      <c r="C221" s="70"/>
      <c r="D221" s="70"/>
      <c r="E221" s="70"/>
      <c r="G221" s="71"/>
    </row>
    <row r="222" spans="3:7" x14ac:dyDescent="0.25">
      <c r="C222" s="70"/>
      <c r="D222" s="70"/>
      <c r="E222" s="70"/>
      <c r="G222" s="71"/>
    </row>
    <row r="223" spans="3:7" x14ac:dyDescent="0.25">
      <c r="C223" s="70"/>
      <c r="D223" s="70"/>
      <c r="E223" s="70"/>
      <c r="G223" s="71"/>
    </row>
    <row r="224" spans="3:7" x14ac:dyDescent="0.25">
      <c r="C224" s="70"/>
      <c r="D224" s="70"/>
      <c r="E224" s="70"/>
      <c r="G224" s="71"/>
    </row>
    <row r="225" spans="3:7" x14ac:dyDescent="0.25">
      <c r="C225" s="70"/>
      <c r="D225" s="70"/>
      <c r="E225" s="70"/>
      <c r="G225" s="71"/>
    </row>
    <row r="226" spans="3:7" x14ac:dyDescent="0.25">
      <c r="C226" s="70"/>
      <c r="D226" s="70"/>
      <c r="E226" s="70"/>
      <c r="G226" s="71"/>
    </row>
    <row r="227" spans="3:7" x14ac:dyDescent="0.25">
      <c r="C227" s="70"/>
      <c r="D227" s="70"/>
      <c r="E227" s="70"/>
      <c r="G227" s="71"/>
    </row>
    <row r="228" spans="3:7" x14ac:dyDescent="0.25">
      <c r="C228" s="70"/>
      <c r="D228" s="70"/>
      <c r="E228" s="70"/>
      <c r="G228" s="71"/>
    </row>
    <row r="229" spans="3:7" x14ac:dyDescent="0.25">
      <c r="C229" s="70"/>
      <c r="D229" s="70"/>
      <c r="E229" s="70"/>
      <c r="G229" s="71"/>
    </row>
    <row r="230" spans="3:7" x14ac:dyDescent="0.25">
      <c r="C230" s="70"/>
      <c r="D230" s="70"/>
      <c r="E230" s="70"/>
      <c r="G230" s="71"/>
    </row>
    <row r="231" spans="3:7" x14ac:dyDescent="0.25">
      <c r="C231" s="70"/>
      <c r="D231" s="70"/>
      <c r="E231" s="70"/>
      <c r="G231" s="71"/>
    </row>
    <row r="232" spans="3:7" x14ac:dyDescent="0.25">
      <c r="C232" s="70"/>
      <c r="D232" s="70"/>
      <c r="E232" s="70"/>
      <c r="G232" s="71"/>
    </row>
    <row r="233" spans="3:7" x14ac:dyDescent="0.25">
      <c r="C233" s="70"/>
      <c r="D233" s="70"/>
      <c r="E233" s="70"/>
      <c r="G233" s="71"/>
    </row>
    <row r="234" spans="3:7" x14ac:dyDescent="0.25">
      <c r="C234" s="70"/>
      <c r="D234" s="70"/>
      <c r="E234" s="70"/>
      <c r="G234" s="71"/>
    </row>
    <row r="235" spans="3:7" x14ac:dyDescent="0.25">
      <c r="C235" s="70"/>
      <c r="D235" s="70"/>
      <c r="E235" s="70"/>
      <c r="G235" s="71"/>
    </row>
    <row r="236" spans="3:7" x14ac:dyDescent="0.25">
      <c r="C236" s="70"/>
      <c r="D236" s="70"/>
      <c r="E236" s="70"/>
      <c r="G236" s="71"/>
    </row>
    <row r="237" spans="3:7" x14ac:dyDescent="0.25">
      <c r="C237" s="70"/>
      <c r="D237" s="70"/>
      <c r="E237" s="70"/>
      <c r="G237" s="71"/>
    </row>
    <row r="238" spans="3:7" x14ac:dyDescent="0.25">
      <c r="C238" s="70"/>
      <c r="D238" s="70"/>
      <c r="E238" s="70"/>
      <c r="G238" s="71"/>
    </row>
    <row r="239" spans="3:7" x14ac:dyDescent="0.25">
      <c r="C239" s="70"/>
      <c r="D239" s="70"/>
      <c r="E239" s="70"/>
      <c r="G239" s="71"/>
    </row>
    <row r="240" spans="3:7" x14ac:dyDescent="0.25">
      <c r="C240" s="70"/>
      <c r="D240" s="70"/>
      <c r="E240" s="70"/>
      <c r="G240" s="71"/>
    </row>
    <row r="241" spans="3:7" x14ac:dyDescent="0.25">
      <c r="C241" s="70"/>
      <c r="D241" s="70"/>
      <c r="E241" s="70"/>
      <c r="G241" s="71"/>
    </row>
    <row r="242" spans="3:7" x14ac:dyDescent="0.25">
      <c r="C242" s="70"/>
      <c r="D242" s="70"/>
      <c r="E242" s="70"/>
      <c r="G242" s="71"/>
    </row>
    <row r="243" spans="3:7" x14ac:dyDescent="0.25">
      <c r="C243" s="70"/>
      <c r="D243" s="70"/>
      <c r="E243" s="70"/>
      <c r="G243" s="71"/>
    </row>
    <row r="244" spans="3:7" x14ac:dyDescent="0.25">
      <c r="C244" s="70"/>
      <c r="D244" s="70"/>
      <c r="E244" s="70"/>
      <c r="G244" s="71"/>
    </row>
    <row r="245" spans="3:7" x14ac:dyDescent="0.25">
      <c r="C245" s="70"/>
      <c r="D245" s="70"/>
      <c r="E245" s="70"/>
      <c r="G245" s="71"/>
    </row>
    <row r="246" spans="3:7" x14ac:dyDescent="0.25">
      <c r="C246" s="70"/>
      <c r="D246" s="70"/>
      <c r="E246" s="70"/>
      <c r="G246" s="71"/>
    </row>
    <row r="247" spans="3:7" x14ac:dyDescent="0.25">
      <c r="C247" s="70"/>
      <c r="D247" s="70"/>
      <c r="E247" s="70"/>
      <c r="G247" s="71"/>
    </row>
    <row r="248" spans="3:7" x14ac:dyDescent="0.25">
      <c r="C248" s="70"/>
      <c r="D248" s="70"/>
      <c r="E248" s="70"/>
      <c r="G248" s="71"/>
    </row>
    <row r="249" spans="3:7" x14ac:dyDescent="0.25">
      <c r="C249" s="70"/>
      <c r="D249" s="70"/>
      <c r="E249" s="70"/>
      <c r="G249" s="71"/>
    </row>
    <row r="250" spans="3:7" x14ac:dyDescent="0.25">
      <c r="C250" s="70"/>
      <c r="D250" s="70"/>
      <c r="E250" s="70"/>
      <c r="G250" s="71"/>
    </row>
    <row r="251" spans="3:7" x14ac:dyDescent="0.25">
      <c r="C251" s="70"/>
      <c r="D251" s="70"/>
      <c r="E251" s="70"/>
      <c r="G251" s="71"/>
    </row>
    <row r="252" spans="3:7" x14ac:dyDescent="0.25">
      <c r="C252" s="70"/>
      <c r="D252" s="70"/>
      <c r="E252" s="70"/>
      <c r="G252" s="71"/>
    </row>
    <row r="253" spans="3:7" x14ac:dyDescent="0.25">
      <c r="C253" s="70"/>
      <c r="D253" s="70"/>
      <c r="E253" s="70"/>
      <c r="G253" s="71"/>
    </row>
    <row r="254" spans="3:7" x14ac:dyDescent="0.25">
      <c r="C254" s="70"/>
      <c r="D254" s="70"/>
      <c r="E254" s="70"/>
      <c r="G254" s="71"/>
    </row>
    <row r="255" spans="3:7" x14ac:dyDescent="0.25">
      <c r="C255" s="70"/>
      <c r="D255" s="70"/>
      <c r="E255" s="70"/>
      <c r="G255" s="71"/>
    </row>
    <row r="256" spans="3:7" x14ac:dyDescent="0.25">
      <c r="C256" s="70"/>
      <c r="D256" s="70"/>
      <c r="E256" s="70"/>
      <c r="G256" s="71"/>
    </row>
    <row r="257" spans="3:7" x14ac:dyDescent="0.25">
      <c r="C257" s="70"/>
      <c r="D257" s="70"/>
      <c r="E257" s="70"/>
      <c r="G257" s="71"/>
    </row>
    <row r="258" spans="3:7" x14ac:dyDescent="0.25">
      <c r="C258" s="70"/>
      <c r="D258" s="70"/>
      <c r="E258" s="70"/>
      <c r="G258" s="71"/>
    </row>
    <row r="259" spans="3:7" x14ac:dyDescent="0.25">
      <c r="C259" s="70"/>
      <c r="D259" s="70"/>
      <c r="E259" s="70"/>
      <c r="G259" s="71"/>
    </row>
    <row r="260" spans="3:7" x14ac:dyDescent="0.25">
      <c r="C260" s="70"/>
      <c r="D260" s="70"/>
      <c r="E260" s="70"/>
      <c r="G260" s="71"/>
    </row>
    <row r="261" spans="3:7" x14ac:dyDescent="0.25">
      <c r="C261" s="70"/>
      <c r="D261" s="70"/>
      <c r="E261" s="70"/>
      <c r="G261" s="71"/>
    </row>
    <row r="262" spans="3:7" x14ac:dyDescent="0.25">
      <c r="C262" s="70"/>
      <c r="D262" s="70"/>
      <c r="E262" s="70"/>
      <c r="G262" s="71"/>
    </row>
    <row r="263" spans="3:7" x14ac:dyDescent="0.25">
      <c r="C263" s="70"/>
      <c r="D263" s="70"/>
      <c r="E263" s="70"/>
      <c r="G263" s="71"/>
    </row>
    <row r="264" spans="3:7" x14ac:dyDescent="0.25">
      <c r="C264" s="70"/>
      <c r="D264" s="70"/>
      <c r="E264" s="70"/>
      <c r="G264" s="71"/>
    </row>
    <row r="265" spans="3:7" x14ac:dyDescent="0.25">
      <c r="C265" s="70"/>
      <c r="D265" s="70"/>
      <c r="E265" s="70"/>
      <c r="G265" s="71"/>
    </row>
    <row r="266" spans="3:7" x14ac:dyDescent="0.25">
      <c r="C266" s="70"/>
      <c r="D266" s="70"/>
      <c r="E266" s="70"/>
      <c r="G266" s="71"/>
    </row>
    <row r="267" spans="3:7" x14ac:dyDescent="0.25">
      <c r="C267" s="70"/>
      <c r="D267" s="70"/>
      <c r="E267" s="70"/>
      <c r="G267" s="71"/>
    </row>
    <row r="268" spans="3:7" x14ac:dyDescent="0.25">
      <c r="C268" s="70"/>
      <c r="D268" s="70"/>
      <c r="E268" s="70"/>
      <c r="G268" s="71"/>
    </row>
    <row r="269" spans="3:7" x14ac:dyDescent="0.25">
      <c r="C269" s="70"/>
      <c r="D269" s="70"/>
      <c r="E269" s="70"/>
      <c r="G269" s="71"/>
    </row>
    <row r="270" spans="3:7" x14ac:dyDescent="0.25">
      <c r="C270" s="70"/>
      <c r="D270" s="70"/>
      <c r="E270" s="70"/>
      <c r="G270" s="71"/>
    </row>
    <row r="271" spans="3:7" x14ac:dyDescent="0.25">
      <c r="C271" s="70"/>
      <c r="D271" s="70"/>
      <c r="E271" s="70"/>
      <c r="G271" s="71"/>
    </row>
    <row r="272" spans="3:7" x14ac:dyDescent="0.25">
      <c r="C272" s="70"/>
      <c r="D272" s="70"/>
      <c r="E272" s="70"/>
      <c r="G272" s="71"/>
    </row>
    <row r="273" spans="3:7" x14ac:dyDescent="0.25">
      <c r="C273" s="70"/>
      <c r="D273" s="70"/>
      <c r="E273" s="70"/>
      <c r="G273" s="71"/>
    </row>
    <row r="274" spans="3:7" x14ac:dyDescent="0.25">
      <c r="C274" s="70"/>
      <c r="D274" s="70"/>
      <c r="E274" s="70"/>
      <c r="G274" s="71"/>
    </row>
    <row r="275" spans="3:7" x14ac:dyDescent="0.25">
      <c r="C275" s="70"/>
      <c r="D275" s="70"/>
      <c r="E275" s="70"/>
      <c r="G275" s="71"/>
    </row>
    <row r="276" spans="3:7" x14ac:dyDescent="0.25">
      <c r="C276" s="70"/>
      <c r="D276" s="70"/>
      <c r="E276" s="70"/>
      <c r="G276" s="71"/>
    </row>
    <row r="277" spans="3:7" x14ac:dyDescent="0.25">
      <c r="C277" s="70"/>
      <c r="D277" s="70"/>
      <c r="E277" s="70"/>
      <c r="G277" s="71"/>
    </row>
    <row r="278" spans="3:7" x14ac:dyDescent="0.25">
      <c r="C278" s="70"/>
      <c r="D278" s="70"/>
      <c r="E278" s="70"/>
      <c r="G278" s="71"/>
    </row>
    <row r="279" spans="3:7" x14ac:dyDescent="0.25">
      <c r="C279" s="70"/>
      <c r="D279" s="70"/>
      <c r="E279" s="70"/>
      <c r="G279" s="71"/>
    </row>
    <row r="280" spans="3:7" x14ac:dyDescent="0.25">
      <c r="C280" s="70"/>
      <c r="D280" s="70"/>
      <c r="E280" s="70"/>
      <c r="G280" s="71"/>
    </row>
    <row r="281" spans="3:7" x14ac:dyDescent="0.25">
      <c r="C281" s="70"/>
      <c r="D281" s="70"/>
      <c r="E281" s="70"/>
      <c r="G281" s="71"/>
    </row>
    <row r="282" spans="3:7" x14ac:dyDescent="0.25">
      <c r="C282" s="70"/>
      <c r="D282" s="70"/>
      <c r="E282" s="70"/>
      <c r="G282" s="71"/>
    </row>
    <row r="283" spans="3:7" x14ac:dyDescent="0.25">
      <c r="C283" s="70"/>
      <c r="D283" s="70"/>
      <c r="E283" s="70"/>
      <c r="G283" s="71"/>
    </row>
    <row r="284" spans="3:7" x14ac:dyDescent="0.25">
      <c r="C284" s="70"/>
      <c r="D284" s="70"/>
      <c r="E284" s="70"/>
      <c r="G284" s="71"/>
    </row>
    <row r="285" spans="3:7" x14ac:dyDescent="0.25">
      <c r="C285" s="70"/>
      <c r="D285" s="70"/>
      <c r="E285" s="70"/>
      <c r="G285" s="71"/>
    </row>
    <row r="286" spans="3:7" x14ac:dyDescent="0.25">
      <c r="C286" s="70"/>
      <c r="D286" s="70"/>
      <c r="E286" s="70"/>
      <c r="G286" s="71"/>
    </row>
    <row r="287" spans="3:7" x14ac:dyDescent="0.25">
      <c r="C287" s="70"/>
      <c r="D287" s="70"/>
      <c r="E287" s="70"/>
      <c r="G287" s="71"/>
    </row>
    <row r="288" spans="3:7" x14ac:dyDescent="0.25">
      <c r="C288" s="70"/>
      <c r="D288" s="70"/>
      <c r="E288" s="70"/>
      <c r="G288" s="71"/>
    </row>
    <row r="289" spans="3:7" x14ac:dyDescent="0.25">
      <c r="C289" s="70"/>
      <c r="D289" s="70"/>
      <c r="E289" s="70"/>
      <c r="G289" s="71"/>
    </row>
    <row r="290" spans="3:7" x14ac:dyDescent="0.25">
      <c r="C290" s="70"/>
      <c r="D290" s="70"/>
      <c r="E290" s="70"/>
      <c r="G290" s="71"/>
    </row>
    <row r="291" spans="3:7" x14ac:dyDescent="0.25">
      <c r="C291" s="70"/>
      <c r="D291" s="70"/>
      <c r="E291" s="70"/>
      <c r="G291" s="71"/>
    </row>
    <row r="292" spans="3:7" x14ac:dyDescent="0.25">
      <c r="C292" s="70"/>
      <c r="D292" s="70"/>
      <c r="E292" s="70"/>
      <c r="G292" s="71"/>
    </row>
    <row r="293" spans="3:7" x14ac:dyDescent="0.25">
      <c r="C293" s="70"/>
      <c r="D293" s="70"/>
      <c r="E293" s="70"/>
      <c r="G293" s="71"/>
    </row>
    <row r="294" spans="3:7" x14ac:dyDescent="0.25">
      <c r="C294" s="70"/>
      <c r="D294" s="70"/>
      <c r="E294" s="70"/>
      <c r="G294" s="71"/>
    </row>
    <row r="295" spans="3:7" x14ac:dyDescent="0.25">
      <c r="C295" s="70"/>
      <c r="D295" s="70"/>
      <c r="E295" s="70"/>
      <c r="G295" s="71"/>
    </row>
    <row r="296" spans="3:7" x14ac:dyDescent="0.25">
      <c r="C296" s="70"/>
      <c r="D296" s="70"/>
      <c r="E296" s="70"/>
      <c r="G296" s="71"/>
    </row>
    <row r="297" spans="3:7" x14ac:dyDescent="0.25">
      <c r="C297" s="70"/>
      <c r="D297" s="70"/>
      <c r="E297" s="70"/>
      <c r="G297" s="71"/>
    </row>
    <row r="298" spans="3:7" x14ac:dyDescent="0.25">
      <c r="C298" s="70"/>
      <c r="D298" s="70"/>
      <c r="E298" s="70"/>
      <c r="G298" s="71"/>
    </row>
    <row r="299" spans="3:7" x14ac:dyDescent="0.25">
      <c r="C299" s="70"/>
      <c r="D299" s="70"/>
      <c r="E299" s="70"/>
      <c r="G299" s="71"/>
    </row>
    <row r="300" spans="3:7" x14ac:dyDescent="0.25">
      <c r="C300" s="70"/>
      <c r="D300" s="70"/>
      <c r="E300" s="70"/>
      <c r="G300" s="71"/>
    </row>
    <row r="301" spans="3:7" x14ac:dyDescent="0.25">
      <c r="C301" s="70"/>
      <c r="D301" s="70"/>
      <c r="E301" s="70"/>
      <c r="G301" s="71"/>
    </row>
  </sheetData>
  <sheetProtection algorithmName="SHA-512" hashValue="gKwpnULBFjJ/gNhXJ8t7pp4oZajlHhgS07dvtk01skrKryecVx63XVyeV6VKO50TckaT0RiwBOMixgU81Kv39w==" saltValue="94RUl7AFxo/CXK0gUK2g9w=="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auxiliares'!$C$3:$C$61</xm:f>
          </x14:formula1>
          <xm:sqref>C2:D301</xm:sqref>
        </x14:dataValidation>
        <x14:dataValidation type="list" allowBlank="1" showInputMessage="1" showErrorMessage="1" xr:uid="{00000000-0002-0000-0200-000001000000}">
          <x14:formula1>
            <xm:f>'Tabelas auxiliares'!$B$221:$B$222</xm:f>
          </x14:formula1>
          <xm:sqref>E2:E301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257"/>
  <sheetViews>
    <sheetView showGridLines="0" topLeftCell="D1" zoomScale="98" zoomScaleNormal="98" workbookViewId="0">
      <pane ySplit="1" topLeftCell="A2" activePane="bottomLeft" state="frozen"/>
      <selection pane="bottomLeft" activeCell="M1" sqref="M1"/>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85" customWidth="1"/>
    <col min="12" max="12" width="27" customWidth="1"/>
    <col min="13" max="13" width="28.42578125" customWidth="1"/>
    <col min="14" max="14" width="16" customWidth="1"/>
    <col min="17" max="17" width="10.7109375" bestFit="1" customWidth="1"/>
    <col min="19" max="19" width="9.140625" style="120"/>
    <col min="20" max="20" width="21" bestFit="1" customWidth="1"/>
  </cols>
  <sheetData>
    <row r="1" spans="1:21" s="46" customFormat="1" ht="69.400000000000006" customHeight="1" x14ac:dyDescent="0.25">
      <c r="A1" s="107" t="s">
        <v>499</v>
      </c>
      <c r="B1" s="106" t="s">
        <v>0</v>
      </c>
      <c r="C1" s="106" t="s">
        <v>498</v>
      </c>
      <c r="D1" s="106" t="s">
        <v>497</v>
      </c>
      <c r="E1" s="142" t="s">
        <v>3</v>
      </c>
      <c r="F1" s="142"/>
      <c r="G1" s="142"/>
      <c r="H1" s="105" t="s">
        <v>5</v>
      </c>
      <c r="K1" s="104" t="s">
        <v>3</v>
      </c>
      <c r="L1" s="103" t="s">
        <v>496</v>
      </c>
      <c r="M1" s="103" t="s">
        <v>495</v>
      </c>
      <c r="N1" s="103" t="s">
        <v>494</v>
      </c>
      <c r="Q1" s="139" t="s">
        <v>570</v>
      </c>
      <c r="R1" s="140"/>
      <c r="S1" s="140"/>
      <c r="T1" s="141"/>
    </row>
    <row r="2" spans="1:21" ht="15" customHeight="1" x14ac:dyDescent="0.25">
      <c r="A2" s="130">
        <v>44959</v>
      </c>
      <c r="B2" s="133" t="s">
        <v>534</v>
      </c>
      <c r="C2" s="143"/>
      <c r="D2" s="91" t="s">
        <v>493</v>
      </c>
      <c r="E2" s="92" t="s">
        <v>493</v>
      </c>
      <c r="F2" s="92" t="s">
        <v>493</v>
      </c>
      <c r="G2" s="91" t="s">
        <v>493</v>
      </c>
      <c r="H2" s="93" t="s">
        <v>493</v>
      </c>
      <c r="J2" s="92" t="s">
        <v>215</v>
      </c>
      <c r="K2" s="91" t="s">
        <v>489</v>
      </c>
      <c r="L2" s="90">
        <f>SUMIFS($H$2:$H$230,$D$2:$D$230,"TRI",$G$2:$G$230,K2)</f>
        <v>15271.63</v>
      </c>
      <c r="M2" s="90">
        <f>SUMIFS($H$2:$H$230,$D$2:$D$230,"SALDO",$G$2:$G$230,K2)</f>
        <v>4479.93</v>
      </c>
      <c r="N2" s="90">
        <f t="shared" ref="N2:N10" si="0">SUM(L2:M2)</f>
        <v>19751.559999999998</v>
      </c>
      <c r="Q2" s="119" t="s">
        <v>569</v>
      </c>
      <c r="R2" s="119" t="s">
        <v>3</v>
      </c>
      <c r="S2" s="123" t="s">
        <v>5</v>
      </c>
      <c r="T2" s="118" t="s">
        <v>0</v>
      </c>
    </row>
    <row r="3" spans="1:21" x14ac:dyDescent="0.25">
      <c r="A3" s="131"/>
      <c r="B3" s="134"/>
      <c r="C3" s="143"/>
      <c r="D3" s="91" t="s">
        <v>480</v>
      </c>
      <c r="E3" s="92">
        <v>0.5</v>
      </c>
      <c r="F3" s="92" t="s">
        <v>213</v>
      </c>
      <c r="G3" s="91" t="s">
        <v>488</v>
      </c>
      <c r="H3" s="90">
        <v>2700</v>
      </c>
      <c r="J3" s="92" t="s">
        <v>213</v>
      </c>
      <c r="K3" s="91" t="s">
        <v>488</v>
      </c>
      <c r="L3" s="90">
        <f t="shared" ref="L3:L10" si="1">SUMIFS($H$2:$H$230,$D$2:$D$230,"TRI",$G$2:$G$230,K3)</f>
        <v>19557.349999999999</v>
      </c>
      <c r="M3" s="90">
        <f t="shared" ref="M3:M10" si="2">SUMIFS($H$2:$H$230,$D$2:$D$230,"SALDO",$G$2:$G$230,K3)</f>
        <v>8153.02</v>
      </c>
      <c r="N3" s="90">
        <f t="shared" si="0"/>
        <v>27710.37</v>
      </c>
      <c r="Q3" s="122">
        <v>45044</v>
      </c>
      <c r="R3" s="119" t="s">
        <v>215</v>
      </c>
      <c r="S3" s="121">
        <v>2015.84</v>
      </c>
      <c r="T3" s="118" t="s">
        <v>581</v>
      </c>
    </row>
    <row r="4" spans="1:21" x14ac:dyDescent="0.25">
      <c r="A4" s="131"/>
      <c r="B4" s="134"/>
      <c r="C4" s="143"/>
      <c r="D4" s="91" t="s">
        <v>480</v>
      </c>
      <c r="E4" s="92">
        <v>0.1</v>
      </c>
      <c r="F4" s="92" t="s">
        <v>485</v>
      </c>
      <c r="G4" s="91" t="s">
        <v>484</v>
      </c>
      <c r="H4" s="90">
        <v>540</v>
      </c>
      <c r="J4" s="92" t="s">
        <v>214</v>
      </c>
      <c r="K4" s="91" t="s">
        <v>486</v>
      </c>
      <c r="L4" s="90">
        <f t="shared" si="1"/>
        <v>20890.730000000003</v>
      </c>
      <c r="M4" s="90">
        <f t="shared" si="2"/>
        <v>5.26</v>
      </c>
      <c r="N4" s="90">
        <f t="shared" si="0"/>
        <v>20895.990000000002</v>
      </c>
      <c r="Q4" s="122">
        <v>45069</v>
      </c>
      <c r="R4" s="119" t="s">
        <v>215</v>
      </c>
      <c r="S4" s="121">
        <v>1186.0999999999999</v>
      </c>
      <c r="T4" s="118" t="s">
        <v>571</v>
      </c>
    </row>
    <row r="5" spans="1:21" x14ac:dyDescent="0.25">
      <c r="A5" s="131"/>
      <c r="B5" s="134"/>
      <c r="C5" s="143"/>
      <c r="D5" s="91" t="s">
        <v>480</v>
      </c>
      <c r="E5" s="92">
        <v>0.1</v>
      </c>
      <c r="F5" s="92" t="s">
        <v>207</v>
      </c>
      <c r="G5" s="91" t="s">
        <v>483</v>
      </c>
      <c r="H5" s="90">
        <v>540</v>
      </c>
      <c r="J5" s="92" t="s">
        <v>485</v>
      </c>
      <c r="K5" s="91" t="s">
        <v>484</v>
      </c>
      <c r="L5" s="90">
        <f t="shared" si="1"/>
        <v>11143.900000000001</v>
      </c>
      <c r="M5" s="90">
        <f t="shared" si="2"/>
        <v>0</v>
      </c>
      <c r="N5" s="90">
        <f t="shared" si="0"/>
        <v>11143.900000000001</v>
      </c>
      <c r="O5" s="102"/>
      <c r="Q5" s="122">
        <v>45096</v>
      </c>
      <c r="R5" s="119" t="s">
        <v>216</v>
      </c>
      <c r="S5" s="121">
        <v>578.78</v>
      </c>
      <c r="T5" s="118" t="s">
        <v>572</v>
      </c>
    </row>
    <row r="6" spans="1:21" x14ac:dyDescent="0.25">
      <c r="A6" s="131"/>
      <c r="B6" s="134"/>
      <c r="C6" s="143"/>
      <c r="D6" s="91" t="s">
        <v>480</v>
      </c>
      <c r="E6" s="92">
        <v>0.1</v>
      </c>
      <c r="F6" s="92" t="s">
        <v>216</v>
      </c>
      <c r="G6" s="91" t="s">
        <v>482</v>
      </c>
      <c r="H6" s="90">
        <v>540</v>
      </c>
      <c r="J6" s="92" t="s">
        <v>207</v>
      </c>
      <c r="K6" s="91" t="s">
        <v>483</v>
      </c>
      <c r="L6" s="90">
        <f t="shared" si="1"/>
        <v>11143.900000000001</v>
      </c>
      <c r="M6" s="90">
        <f t="shared" si="2"/>
        <v>2665.33</v>
      </c>
      <c r="N6" s="90">
        <f t="shared" si="0"/>
        <v>13809.230000000001</v>
      </c>
      <c r="Q6" s="122">
        <v>45096</v>
      </c>
      <c r="R6" s="119" t="s">
        <v>216</v>
      </c>
      <c r="S6" s="121">
        <v>2246.8000000000002</v>
      </c>
      <c r="T6" s="118" t="s">
        <v>573</v>
      </c>
    </row>
    <row r="7" spans="1:21" x14ac:dyDescent="0.25">
      <c r="A7" s="131"/>
      <c r="B7" s="134"/>
      <c r="C7" s="143"/>
      <c r="D7" s="91" t="s">
        <v>480</v>
      </c>
      <c r="E7" s="92">
        <v>0.1</v>
      </c>
      <c r="F7" s="92" t="s">
        <v>209</v>
      </c>
      <c r="G7" s="91" t="s">
        <v>481</v>
      </c>
      <c r="H7" s="90">
        <v>540</v>
      </c>
      <c r="J7" s="92" t="s">
        <v>216</v>
      </c>
      <c r="K7" s="91" t="s">
        <v>482</v>
      </c>
      <c r="L7" s="90">
        <f t="shared" si="1"/>
        <v>11143.900000000001</v>
      </c>
      <c r="M7" s="90">
        <f t="shared" si="2"/>
        <v>2665.33</v>
      </c>
      <c r="N7" s="90">
        <f t="shared" si="0"/>
        <v>13809.230000000001</v>
      </c>
      <c r="Q7" s="122">
        <v>45103</v>
      </c>
      <c r="R7" s="119" t="s">
        <v>216</v>
      </c>
      <c r="S7" s="121">
        <v>1140</v>
      </c>
      <c r="T7" s="118" t="s">
        <v>574</v>
      </c>
    </row>
    <row r="8" spans="1:21" x14ac:dyDescent="0.25">
      <c r="A8" s="132"/>
      <c r="B8" s="135"/>
      <c r="C8" s="144"/>
      <c r="D8" s="91" t="s">
        <v>480</v>
      </c>
      <c r="E8" s="92">
        <v>0.1</v>
      </c>
      <c r="F8" s="92" t="s">
        <v>221</v>
      </c>
      <c r="G8" s="91" t="s">
        <v>479</v>
      </c>
      <c r="H8" s="90">
        <v>540</v>
      </c>
      <c r="J8" s="92" t="s">
        <v>209</v>
      </c>
      <c r="K8" s="91" t="s">
        <v>481</v>
      </c>
      <c r="L8" s="90">
        <f t="shared" si="1"/>
        <v>11143.900000000001</v>
      </c>
      <c r="M8" s="90">
        <f t="shared" si="2"/>
        <v>2665.33</v>
      </c>
      <c r="N8" s="90">
        <f t="shared" si="0"/>
        <v>13809.230000000001</v>
      </c>
      <c r="Q8" s="122">
        <v>45112</v>
      </c>
      <c r="R8" s="119" t="s">
        <v>221</v>
      </c>
      <c r="S8" s="121">
        <v>5402.65</v>
      </c>
      <c r="T8" s="118" t="s">
        <v>575</v>
      </c>
    </row>
    <row r="9" spans="1:21" ht="15" customHeight="1" x14ac:dyDescent="0.25">
      <c r="J9" s="92" t="s">
        <v>221</v>
      </c>
      <c r="K9" s="91" t="s">
        <v>479</v>
      </c>
      <c r="L9" s="90">
        <f t="shared" si="1"/>
        <v>11143.900000000001</v>
      </c>
      <c r="M9" s="90">
        <f t="shared" si="2"/>
        <v>2665.33</v>
      </c>
      <c r="N9" s="90">
        <f t="shared" si="0"/>
        <v>13809.230000000001</v>
      </c>
      <c r="Q9" s="122">
        <v>45134</v>
      </c>
      <c r="R9" s="119" t="s">
        <v>216</v>
      </c>
      <c r="S9" s="121">
        <v>630</v>
      </c>
      <c r="T9" s="118" t="s">
        <v>576</v>
      </c>
    </row>
    <row r="10" spans="1:21" ht="15.75" customHeight="1" thickBot="1" x14ac:dyDescent="0.3">
      <c r="A10" s="130">
        <v>44995</v>
      </c>
      <c r="B10" s="133" t="s">
        <v>535</v>
      </c>
      <c r="C10" s="136"/>
      <c r="D10" s="91" t="s">
        <v>493</v>
      </c>
      <c r="E10" s="92" t="s">
        <v>493</v>
      </c>
      <c r="F10" s="92" t="s">
        <v>493</v>
      </c>
      <c r="G10" s="91" t="s">
        <v>493</v>
      </c>
      <c r="H10" s="93" t="s">
        <v>493</v>
      </c>
      <c r="J10" s="101" t="s">
        <v>219</v>
      </c>
      <c r="K10" s="100" t="s">
        <v>487</v>
      </c>
      <c r="L10" s="90">
        <f t="shared" si="1"/>
        <v>0</v>
      </c>
      <c r="M10" s="90">
        <f t="shared" si="2"/>
        <v>2665.33</v>
      </c>
      <c r="N10" s="90">
        <f t="shared" si="0"/>
        <v>2665.33</v>
      </c>
      <c r="Q10" s="122">
        <v>45134</v>
      </c>
      <c r="R10" s="119" t="s">
        <v>216</v>
      </c>
      <c r="S10" s="121">
        <v>613</v>
      </c>
      <c r="T10" s="118" t="s">
        <v>577</v>
      </c>
    </row>
    <row r="11" spans="1:21" ht="15" customHeight="1" thickBot="1" x14ac:dyDescent="0.3">
      <c r="A11" s="131"/>
      <c r="B11" s="134"/>
      <c r="C11" s="137"/>
      <c r="D11" s="91" t="s">
        <v>480</v>
      </c>
      <c r="E11" s="92">
        <v>0.5</v>
      </c>
      <c r="F11" s="92" t="s">
        <v>215</v>
      </c>
      <c r="G11" s="91" t="s">
        <v>489</v>
      </c>
      <c r="H11" s="90">
        <v>4744</v>
      </c>
      <c r="K11" s="99" t="s">
        <v>98</v>
      </c>
      <c r="L11" s="98">
        <f>SUM(L2:L10)</f>
        <v>111439.20999999999</v>
      </c>
      <c r="M11" s="98">
        <f>SUM(M2:M10)</f>
        <v>25964.860000000008</v>
      </c>
      <c r="N11" s="98">
        <f>SUM(N2:N10)</f>
        <v>137404.06999999998</v>
      </c>
      <c r="Q11" s="122">
        <v>45134</v>
      </c>
      <c r="R11" s="119" t="s">
        <v>216</v>
      </c>
      <c r="S11" s="121">
        <v>198.64</v>
      </c>
      <c r="T11" s="118" t="s">
        <v>578</v>
      </c>
    </row>
    <row r="12" spans="1:21" x14ac:dyDescent="0.25">
      <c r="A12" s="131"/>
      <c r="B12" s="134"/>
      <c r="C12" s="137"/>
      <c r="D12" s="91" t="s">
        <v>480</v>
      </c>
      <c r="E12" s="92">
        <v>0.1</v>
      </c>
      <c r="F12" s="92" t="s">
        <v>485</v>
      </c>
      <c r="G12" s="91" t="s">
        <v>484</v>
      </c>
      <c r="H12" s="90">
        <v>948.8</v>
      </c>
      <c r="K12" s="97"/>
      <c r="L12" s="96"/>
      <c r="M12" s="96"/>
      <c r="Q12" s="122">
        <v>45145</v>
      </c>
      <c r="R12" s="119" t="s">
        <v>209</v>
      </c>
      <c r="S12" s="121">
        <v>50</v>
      </c>
      <c r="T12" s="118" t="s">
        <v>579</v>
      </c>
      <c r="U12" s="124">
        <v>1000</v>
      </c>
    </row>
    <row r="13" spans="1:21" x14ac:dyDescent="0.25">
      <c r="A13" s="131"/>
      <c r="B13" s="134"/>
      <c r="C13" s="137"/>
      <c r="D13" s="91" t="s">
        <v>480</v>
      </c>
      <c r="E13" s="92">
        <v>0.1</v>
      </c>
      <c r="F13" s="92" t="s">
        <v>207</v>
      </c>
      <c r="G13" s="91" t="s">
        <v>483</v>
      </c>
      <c r="H13" s="90">
        <v>948.8</v>
      </c>
      <c r="K13" s="95" t="s">
        <v>492</v>
      </c>
      <c r="Q13" s="122">
        <v>45145</v>
      </c>
      <c r="R13" s="119" t="s">
        <v>209</v>
      </c>
      <c r="S13" s="121">
        <v>7000</v>
      </c>
      <c r="T13" s="118" t="s">
        <v>580</v>
      </c>
      <c r="U13" s="124">
        <v>1000</v>
      </c>
    </row>
    <row r="14" spans="1:21" ht="15" customHeight="1" x14ac:dyDescent="0.25">
      <c r="A14" s="131"/>
      <c r="B14" s="134"/>
      <c r="C14" s="137"/>
      <c r="D14" s="91" t="s">
        <v>480</v>
      </c>
      <c r="E14" s="92">
        <v>0.1</v>
      </c>
      <c r="F14" s="92" t="s">
        <v>216</v>
      </c>
      <c r="G14" s="91" t="s">
        <v>482</v>
      </c>
      <c r="H14" s="90">
        <v>948.8</v>
      </c>
      <c r="K14" s="95" t="s">
        <v>491</v>
      </c>
      <c r="Q14" s="122">
        <v>45189</v>
      </c>
      <c r="R14" s="119" t="s">
        <v>209</v>
      </c>
      <c r="S14" s="121">
        <v>1000</v>
      </c>
      <c r="T14" s="118" t="s">
        <v>583</v>
      </c>
      <c r="U14" s="124">
        <v>1000</v>
      </c>
    </row>
    <row r="15" spans="1:21" x14ac:dyDescent="0.25">
      <c r="A15" s="131"/>
      <c r="B15" s="134"/>
      <c r="C15" s="137"/>
      <c r="D15" s="91" t="s">
        <v>480</v>
      </c>
      <c r="E15" s="92">
        <v>0.1</v>
      </c>
      <c r="F15" s="92" t="s">
        <v>209</v>
      </c>
      <c r="G15" s="91" t="s">
        <v>481</v>
      </c>
      <c r="H15" s="90">
        <v>948.8</v>
      </c>
      <c r="K15" t="s">
        <v>490</v>
      </c>
      <c r="Q15" s="122">
        <v>45209</v>
      </c>
      <c r="R15" s="119" t="s">
        <v>209</v>
      </c>
      <c r="S15" s="121">
        <v>1000</v>
      </c>
      <c r="T15" s="118" t="s">
        <v>586</v>
      </c>
      <c r="U15" s="124">
        <v>1000</v>
      </c>
    </row>
    <row r="16" spans="1:21" x14ac:dyDescent="0.25">
      <c r="A16" s="132"/>
      <c r="B16" s="135"/>
      <c r="C16" s="138"/>
      <c r="D16" s="91" t="s">
        <v>480</v>
      </c>
      <c r="E16" s="92">
        <v>0.1</v>
      </c>
      <c r="F16" s="92" t="s">
        <v>221</v>
      </c>
      <c r="G16" s="91" t="s">
        <v>479</v>
      </c>
      <c r="H16" s="90">
        <v>948.8</v>
      </c>
      <c r="Q16" s="122">
        <v>45216</v>
      </c>
      <c r="R16" s="119" t="s">
        <v>216</v>
      </c>
      <c r="S16" s="121">
        <v>1300</v>
      </c>
      <c r="T16" s="118" t="s">
        <v>587</v>
      </c>
      <c r="U16" s="124">
        <v>1000</v>
      </c>
    </row>
    <row r="17" spans="1:21" ht="15" customHeight="1" x14ac:dyDescent="0.25">
      <c r="J17" s="125"/>
      <c r="K17" s="49"/>
      <c r="M17" s="94"/>
      <c r="Q17" s="122">
        <v>45217</v>
      </c>
      <c r="R17" s="119" t="s">
        <v>216</v>
      </c>
      <c r="S17" s="121">
        <v>1650</v>
      </c>
      <c r="T17" s="118" t="s">
        <v>588</v>
      </c>
      <c r="U17" s="124">
        <v>1000</v>
      </c>
    </row>
    <row r="18" spans="1:21" ht="15" customHeight="1" x14ac:dyDescent="0.25">
      <c r="A18" s="130">
        <v>45054</v>
      </c>
      <c r="B18" s="133" t="s">
        <v>536</v>
      </c>
      <c r="C18" s="136"/>
      <c r="D18" s="91"/>
      <c r="E18" s="92"/>
      <c r="F18" s="92"/>
      <c r="G18" s="91"/>
      <c r="H18" s="90"/>
      <c r="Q18" s="122">
        <v>45218</v>
      </c>
      <c r="R18" s="119" t="s">
        <v>216</v>
      </c>
      <c r="S18" s="126">
        <v>930</v>
      </c>
      <c r="T18" s="118" t="s">
        <v>589</v>
      </c>
      <c r="U18" s="124">
        <v>1000</v>
      </c>
    </row>
    <row r="19" spans="1:21" ht="15" customHeight="1" x14ac:dyDescent="0.25">
      <c r="A19" s="131"/>
      <c r="B19" s="134"/>
      <c r="C19" s="137"/>
      <c r="D19" s="91" t="s">
        <v>480</v>
      </c>
      <c r="E19" s="92">
        <v>0.5</v>
      </c>
      <c r="F19" s="92" t="s">
        <v>214</v>
      </c>
      <c r="G19" s="91" t="s">
        <v>486</v>
      </c>
      <c r="H19" s="90">
        <v>8394.42</v>
      </c>
      <c r="L19" s="94"/>
      <c r="Q19" s="122">
        <v>45218</v>
      </c>
      <c r="R19" s="119" t="s">
        <v>216</v>
      </c>
      <c r="S19" s="121">
        <v>690</v>
      </c>
      <c r="T19" s="118" t="s">
        <v>590</v>
      </c>
      <c r="U19" s="124">
        <v>1000</v>
      </c>
    </row>
    <row r="20" spans="1:21" x14ac:dyDescent="0.25">
      <c r="A20" s="131"/>
      <c r="B20" s="134"/>
      <c r="C20" s="137"/>
      <c r="D20" s="91" t="s">
        <v>480</v>
      </c>
      <c r="E20" s="92">
        <v>0.1</v>
      </c>
      <c r="F20" s="92" t="s">
        <v>485</v>
      </c>
      <c r="G20" s="91" t="s">
        <v>484</v>
      </c>
      <c r="H20" s="90">
        <v>1678.88</v>
      </c>
      <c r="L20" s="94"/>
      <c r="Q20" s="122">
        <v>45218</v>
      </c>
      <c r="R20" s="119" t="s">
        <v>216</v>
      </c>
      <c r="S20" s="121">
        <v>1300</v>
      </c>
      <c r="T20" s="118" t="s">
        <v>591</v>
      </c>
      <c r="U20" s="124">
        <v>1000</v>
      </c>
    </row>
    <row r="21" spans="1:21" x14ac:dyDescent="0.25">
      <c r="A21" s="131"/>
      <c r="B21" s="134"/>
      <c r="C21" s="137"/>
      <c r="D21" s="91" t="s">
        <v>480</v>
      </c>
      <c r="E21" s="92">
        <v>0.1</v>
      </c>
      <c r="F21" s="92" t="s">
        <v>207</v>
      </c>
      <c r="G21" s="91" t="s">
        <v>483</v>
      </c>
      <c r="H21" s="90">
        <v>1678.88</v>
      </c>
      <c r="L21" s="94"/>
      <c r="Q21" s="122">
        <v>45223</v>
      </c>
      <c r="R21" s="127" t="s">
        <v>216</v>
      </c>
      <c r="S21" s="121">
        <v>459.09</v>
      </c>
      <c r="T21" s="118" t="s">
        <v>592</v>
      </c>
      <c r="U21" s="124">
        <v>1000</v>
      </c>
    </row>
    <row r="22" spans="1:21" x14ac:dyDescent="0.25">
      <c r="A22" s="131"/>
      <c r="B22" s="134"/>
      <c r="C22" s="137"/>
      <c r="D22" s="91" t="s">
        <v>480</v>
      </c>
      <c r="E22" s="92">
        <v>0.1</v>
      </c>
      <c r="F22" s="92" t="s">
        <v>216</v>
      </c>
      <c r="G22" s="91" t="s">
        <v>482</v>
      </c>
      <c r="H22" s="90">
        <v>1678.88</v>
      </c>
      <c r="L22" s="94"/>
      <c r="Q22" s="122">
        <v>45224</v>
      </c>
      <c r="R22" s="127" t="s">
        <v>209</v>
      </c>
      <c r="S22" s="121">
        <v>2000</v>
      </c>
      <c r="T22" s="118" t="s">
        <v>593</v>
      </c>
      <c r="U22" s="124">
        <v>1444</v>
      </c>
    </row>
    <row r="23" spans="1:21" x14ac:dyDescent="0.25">
      <c r="A23" s="131"/>
      <c r="B23" s="134"/>
      <c r="C23" s="137"/>
      <c r="D23" s="91" t="s">
        <v>480</v>
      </c>
      <c r="E23" s="92">
        <v>0.1</v>
      </c>
      <c r="F23" s="92" t="s">
        <v>209</v>
      </c>
      <c r="G23" s="91" t="s">
        <v>481</v>
      </c>
      <c r="H23" s="90">
        <v>1678.88</v>
      </c>
      <c r="L23" s="94"/>
      <c r="S23" s="85"/>
    </row>
    <row r="24" spans="1:21" ht="15" customHeight="1" x14ac:dyDescent="0.25">
      <c r="A24" s="132"/>
      <c r="B24" s="135"/>
      <c r="C24" s="138"/>
      <c r="D24" s="91" t="s">
        <v>480</v>
      </c>
      <c r="E24" s="92">
        <v>0.1</v>
      </c>
      <c r="F24" s="92" t="s">
        <v>221</v>
      </c>
      <c r="G24" s="91" t="s">
        <v>479</v>
      </c>
      <c r="H24" s="90">
        <v>1678.88</v>
      </c>
      <c r="L24" s="94"/>
    </row>
    <row r="26" spans="1:21" ht="15" customHeight="1" x14ac:dyDescent="0.25">
      <c r="A26" s="130">
        <v>45054</v>
      </c>
      <c r="B26" s="133" t="s">
        <v>537</v>
      </c>
      <c r="C26" s="136"/>
      <c r="D26" s="91"/>
      <c r="E26" s="92"/>
      <c r="F26" s="92"/>
      <c r="G26" s="91"/>
      <c r="H26" s="90"/>
    </row>
    <row r="27" spans="1:21" x14ac:dyDescent="0.25">
      <c r="A27" s="131"/>
      <c r="B27" s="134"/>
      <c r="C27" s="137"/>
      <c r="D27" s="91" t="s">
        <v>480</v>
      </c>
      <c r="E27" s="92">
        <v>0.5</v>
      </c>
      <c r="F27" s="92" t="s">
        <v>213</v>
      </c>
      <c r="G27" s="91" t="s">
        <v>488</v>
      </c>
      <c r="H27" s="90">
        <v>2700</v>
      </c>
    </row>
    <row r="28" spans="1:21" x14ac:dyDescent="0.25">
      <c r="A28" s="131"/>
      <c r="B28" s="134"/>
      <c r="C28" s="137"/>
      <c r="D28" s="91" t="s">
        <v>480</v>
      </c>
      <c r="E28" s="92">
        <v>0.1</v>
      </c>
      <c r="F28" s="92" t="s">
        <v>485</v>
      </c>
      <c r="G28" s="91" t="s">
        <v>484</v>
      </c>
      <c r="H28" s="90">
        <v>540</v>
      </c>
    </row>
    <row r="29" spans="1:21" x14ac:dyDescent="0.25">
      <c r="A29" s="131"/>
      <c r="B29" s="134"/>
      <c r="C29" s="137"/>
      <c r="D29" s="91" t="s">
        <v>480</v>
      </c>
      <c r="E29" s="92">
        <v>0.1</v>
      </c>
      <c r="F29" s="92" t="s">
        <v>207</v>
      </c>
      <c r="G29" s="91" t="s">
        <v>483</v>
      </c>
      <c r="H29" s="90">
        <v>540</v>
      </c>
    </row>
    <row r="30" spans="1:21" x14ac:dyDescent="0.25">
      <c r="A30" s="131"/>
      <c r="B30" s="134"/>
      <c r="C30" s="137"/>
      <c r="D30" s="91" t="s">
        <v>480</v>
      </c>
      <c r="E30" s="92">
        <v>0.1</v>
      </c>
      <c r="F30" s="92" t="s">
        <v>216</v>
      </c>
      <c r="G30" s="91" t="s">
        <v>482</v>
      </c>
      <c r="H30" s="90">
        <v>540</v>
      </c>
    </row>
    <row r="31" spans="1:21" ht="15" customHeight="1" x14ac:dyDescent="0.25">
      <c r="A31" s="131"/>
      <c r="B31" s="134"/>
      <c r="C31" s="137"/>
      <c r="D31" s="91" t="s">
        <v>480</v>
      </c>
      <c r="E31" s="92">
        <v>0.1</v>
      </c>
      <c r="F31" s="92" t="s">
        <v>209</v>
      </c>
      <c r="G31" s="91" t="s">
        <v>481</v>
      </c>
      <c r="H31" s="90">
        <v>540</v>
      </c>
    </row>
    <row r="32" spans="1:21" x14ac:dyDescent="0.25">
      <c r="A32" s="132"/>
      <c r="B32" s="135"/>
      <c r="C32" s="138"/>
      <c r="D32" s="91" t="s">
        <v>480</v>
      </c>
      <c r="E32" s="92">
        <v>0.1</v>
      </c>
      <c r="F32" s="92" t="s">
        <v>221</v>
      </c>
      <c r="G32" s="91" t="s">
        <v>479</v>
      </c>
      <c r="H32" s="90">
        <v>540</v>
      </c>
    </row>
    <row r="34" spans="1:8" x14ac:dyDescent="0.25">
      <c r="A34" s="130">
        <v>45054</v>
      </c>
      <c r="B34" s="133" t="s">
        <v>538</v>
      </c>
      <c r="C34" s="136"/>
      <c r="D34" s="91"/>
      <c r="E34" s="92"/>
      <c r="F34" s="92"/>
      <c r="G34" s="91"/>
      <c r="H34" s="93"/>
    </row>
    <row r="35" spans="1:8" ht="15" customHeight="1" x14ac:dyDescent="0.25">
      <c r="A35" s="131"/>
      <c r="B35" s="134"/>
      <c r="C35" s="137"/>
      <c r="D35" s="91" t="s">
        <v>480</v>
      </c>
      <c r="E35" s="92">
        <v>0.5</v>
      </c>
      <c r="F35" s="92" t="s">
        <v>214</v>
      </c>
      <c r="G35" s="91" t="s">
        <v>486</v>
      </c>
      <c r="H35" s="90">
        <v>8497.7000000000007</v>
      </c>
    </row>
    <row r="36" spans="1:8" x14ac:dyDescent="0.25">
      <c r="A36" s="131"/>
      <c r="B36" s="134"/>
      <c r="C36" s="137"/>
      <c r="D36" s="91" t="s">
        <v>480</v>
      </c>
      <c r="E36" s="92">
        <v>0.1</v>
      </c>
      <c r="F36" s="92" t="s">
        <v>485</v>
      </c>
      <c r="G36" s="91" t="s">
        <v>484</v>
      </c>
      <c r="H36" s="90">
        <v>1699.54</v>
      </c>
    </row>
    <row r="37" spans="1:8" x14ac:dyDescent="0.25">
      <c r="A37" s="131"/>
      <c r="B37" s="134"/>
      <c r="C37" s="137"/>
      <c r="D37" s="91" t="s">
        <v>480</v>
      </c>
      <c r="E37" s="92">
        <v>0.1</v>
      </c>
      <c r="F37" s="92" t="s">
        <v>207</v>
      </c>
      <c r="G37" s="91" t="s">
        <v>483</v>
      </c>
      <c r="H37" s="90">
        <v>1699.54</v>
      </c>
    </row>
    <row r="38" spans="1:8" ht="15" customHeight="1" x14ac:dyDescent="0.25">
      <c r="A38" s="131"/>
      <c r="B38" s="134"/>
      <c r="C38" s="137"/>
      <c r="D38" s="91" t="s">
        <v>480</v>
      </c>
      <c r="E38" s="92">
        <v>0.1</v>
      </c>
      <c r="F38" s="92" t="s">
        <v>216</v>
      </c>
      <c r="G38" s="91" t="s">
        <v>482</v>
      </c>
      <c r="H38" s="90">
        <v>1699.54</v>
      </c>
    </row>
    <row r="39" spans="1:8" x14ac:dyDescent="0.25">
      <c r="A39" s="131"/>
      <c r="B39" s="134"/>
      <c r="C39" s="137"/>
      <c r="D39" s="91" t="s">
        <v>480</v>
      </c>
      <c r="E39" s="92">
        <v>0.1</v>
      </c>
      <c r="F39" s="92" t="s">
        <v>209</v>
      </c>
      <c r="G39" s="91" t="s">
        <v>481</v>
      </c>
      <c r="H39" s="90">
        <v>1699.54</v>
      </c>
    </row>
    <row r="40" spans="1:8" x14ac:dyDescent="0.25">
      <c r="A40" s="132"/>
      <c r="B40" s="135"/>
      <c r="C40" s="138"/>
      <c r="D40" s="91" t="s">
        <v>480</v>
      </c>
      <c r="E40" s="92">
        <v>0.1</v>
      </c>
      <c r="F40" s="92" t="s">
        <v>221</v>
      </c>
      <c r="G40" s="91" t="s">
        <v>479</v>
      </c>
      <c r="H40" s="90">
        <v>1699.54</v>
      </c>
    </row>
    <row r="42" spans="1:8" x14ac:dyDescent="0.25">
      <c r="A42" s="130">
        <v>45125</v>
      </c>
      <c r="B42" s="133" t="s">
        <v>539</v>
      </c>
      <c r="C42" s="136" t="s">
        <v>541</v>
      </c>
      <c r="D42" s="91"/>
      <c r="E42" s="92"/>
      <c r="F42" s="92"/>
      <c r="G42" s="91"/>
      <c r="H42" s="93"/>
    </row>
    <row r="43" spans="1:8" ht="15" customHeight="1" x14ac:dyDescent="0.25">
      <c r="A43" s="131"/>
      <c r="B43" s="134"/>
      <c r="C43" s="137"/>
      <c r="D43" s="91" t="s">
        <v>480</v>
      </c>
      <c r="E43" s="92">
        <v>0.5</v>
      </c>
      <c r="F43" s="92" t="s">
        <v>213</v>
      </c>
      <c r="G43" s="91" t="s">
        <v>488</v>
      </c>
      <c r="H43" s="90">
        <v>1950</v>
      </c>
    </row>
    <row r="44" spans="1:8" x14ac:dyDescent="0.25">
      <c r="A44" s="131"/>
      <c r="B44" s="134"/>
      <c r="C44" s="137"/>
      <c r="D44" s="91" t="s">
        <v>480</v>
      </c>
      <c r="E44" s="92">
        <v>0.1</v>
      </c>
      <c r="F44" s="92" t="s">
        <v>485</v>
      </c>
      <c r="G44" s="91" t="s">
        <v>484</v>
      </c>
      <c r="H44" s="90">
        <v>390</v>
      </c>
    </row>
    <row r="45" spans="1:8" x14ac:dyDescent="0.25">
      <c r="A45" s="131"/>
      <c r="B45" s="134"/>
      <c r="C45" s="137"/>
      <c r="D45" s="91" t="s">
        <v>480</v>
      </c>
      <c r="E45" s="92">
        <v>0.1</v>
      </c>
      <c r="F45" s="92" t="s">
        <v>207</v>
      </c>
      <c r="G45" s="91" t="s">
        <v>483</v>
      </c>
      <c r="H45" s="90">
        <v>390</v>
      </c>
    </row>
    <row r="46" spans="1:8" ht="15" customHeight="1" x14ac:dyDescent="0.25">
      <c r="A46" s="131"/>
      <c r="B46" s="134"/>
      <c r="C46" s="137"/>
      <c r="D46" s="91" t="s">
        <v>480</v>
      </c>
      <c r="E46" s="92">
        <v>0.1</v>
      </c>
      <c r="F46" s="92" t="s">
        <v>216</v>
      </c>
      <c r="G46" s="91" t="s">
        <v>482</v>
      </c>
      <c r="H46" s="90">
        <v>390</v>
      </c>
    </row>
    <row r="47" spans="1:8" x14ac:dyDescent="0.25">
      <c r="A47" s="131"/>
      <c r="B47" s="134"/>
      <c r="C47" s="137"/>
      <c r="D47" s="91" t="s">
        <v>480</v>
      </c>
      <c r="E47" s="92">
        <v>0.1</v>
      </c>
      <c r="F47" s="92" t="s">
        <v>209</v>
      </c>
      <c r="G47" s="91" t="s">
        <v>481</v>
      </c>
      <c r="H47" s="90">
        <v>390</v>
      </c>
    </row>
    <row r="48" spans="1:8" x14ac:dyDescent="0.25">
      <c r="A48" s="132"/>
      <c r="B48" s="135"/>
      <c r="C48" s="138"/>
      <c r="D48" s="91" t="s">
        <v>480</v>
      </c>
      <c r="E48" s="92">
        <v>0.1</v>
      </c>
      <c r="F48" s="92" t="s">
        <v>221</v>
      </c>
      <c r="G48" s="91" t="s">
        <v>479</v>
      </c>
      <c r="H48" s="90">
        <v>390</v>
      </c>
    </row>
    <row r="49" spans="1:8" x14ac:dyDescent="0.25">
      <c r="H49"/>
    </row>
    <row r="50" spans="1:8" x14ac:dyDescent="0.25">
      <c r="A50" s="130">
        <v>45125</v>
      </c>
      <c r="B50" s="133" t="s">
        <v>540</v>
      </c>
      <c r="C50" s="136" t="s">
        <v>542</v>
      </c>
      <c r="D50" s="91"/>
      <c r="E50" s="92"/>
      <c r="F50" s="92"/>
      <c r="G50" s="91"/>
      <c r="H50" s="93"/>
    </row>
    <row r="51" spans="1:8" ht="15" customHeight="1" x14ac:dyDescent="0.25">
      <c r="A51" s="131"/>
      <c r="B51" s="134"/>
      <c r="C51" s="137"/>
      <c r="D51" s="91" t="s">
        <v>480</v>
      </c>
      <c r="E51" s="92">
        <v>0.5</v>
      </c>
      <c r="F51" s="92" t="s">
        <v>213</v>
      </c>
      <c r="G51" s="91" t="s">
        <v>488</v>
      </c>
      <c r="H51" s="90">
        <v>824.8</v>
      </c>
    </row>
    <row r="52" spans="1:8" x14ac:dyDescent="0.25">
      <c r="A52" s="131"/>
      <c r="B52" s="134"/>
      <c r="C52" s="137"/>
      <c r="D52" s="91" t="s">
        <v>480</v>
      </c>
      <c r="E52" s="92">
        <v>0.1</v>
      </c>
      <c r="F52" s="92" t="s">
        <v>485</v>
      </c>
      <c r="G52" s="91" t="s">
        <v>484</v>
      </c>
      <c r="H52" s="90">
        <v>164.96</v>
      </c>
    </row>
    <row r="53" spans="1:8" ht="15" customHeight="1" x14ac:dyDescent="0.25">
      <c r="A53" s="131"/>
      <c r="B53" s="134"/>
      <c r="C53" s="137"/>
      <c r="D53" s="91" t="s">
        <v>480</v>
      </c>
      <c r="E53" s="92">
        <v>0.1</v>
      </c>
      <c r="F53" s="92" t="s">
        <v>207</v>
      </c>
      <c r="G53" s="91" t="s">
        <v>483</v>
      </c>
      <c r="H53" s="90">
        <v>164.96</v>
      </c>
    </row>
    <row r="54" spans="1:8" x14ac:dyDescent="0.25">
      <c r="A54" s="131"/>
      <c r="B54" s="134"/>
      <c r="C54" s="137"/>
      <c r="D54" s="91" t="s">
        <v>480</v>
      </c>
      <c r="E54" s="92">
        <v>0.1</v>
      </c>
      <c r="F54" s="92" t="s">
        <v>216</v>
      </c>
      <c r="G54" s="91" t="s">
        <v>482</v>
      </c>
      <c r="H54" s="90">
        <v>164.96</v>
      </c>
    </row>
    <row r="55" spans="1:8" x14ac:dyDescent="0.25">
      <c r="A55" s="131"/>
      <c r="B55" s="134"/>
      <c r="C55" s="137"/>
      <c r="D55" s="91" t="s">
        <v>480</v>
      </c>
      <c r="E55" s="92">
        <v>0.1</v>
      </c>
      <c r="F55" s="92" t="s">
        <v>209</v>
      </c>
      <c r="G55" s="91" t="s">
        <v>481</v>
      </c>
      <c r="H55" s="90">
        <v>164.96</v>
      </c>
    </row>
    <row r="56" spans="1:8" x14ac:dyDescent="0.25">
      <c r="A56" s="132"/>
      <c r="B56" s="135"/>
      <c r="C56" s="138"/>
      <c r="D56" s="91" t="s">
        <v>480</v>
      </c>
      <c r="E56" s="92">
        <v>0.1</v>
      </c>
      <c r="F56" s="92" t="s">
        <v>221</v>
      </c>
      <c r="G56" s="91" t="s">
        <v>479</v>
      </c>
      <c r="H56" s="90">
        <v>164.96</v>
      </c>
    </row>
    <row r="57" spans="1:8" x14ac:dyDescent="0.25">
      <c r="H57"/>
    </row>
    <row r="58" spans="1:8" ht="15" customHeight="1" x14ac:dyDescent="0.25">
      <c r="A58" s="130">
        <v>45125</v>
      </c>
      <c r="B58" s="133" t="s">
        <v>543</v>
      </c>
      <c r="C58" s="136" t="s">
        <v>544</v>
      </c>
      <c r="D58" s="91"/>
      <c r="E58" s="92"/>
      <c r="F58" s="92"/>
      <c r="G58" s="91"/>
      <c r="H58" s="93"/>
    </row>
    <row r="59" spans="1:8" x14ac:dyDescent="0.25">
      <c r="A59" s="131"/>
      <c r="B59" s="134"/>
      <c r="C59" s="137"/>
      <c r="D59" s="91" t="s">
        <v>480</v>
      </c>
      <c r="E59" s="92">
        <v>0.5</v>
      </c>
      <c r="F59" s="92" t="s">
        <v>214</v>
      </c>
      <c r="G59" s="91" t="s">
        <v>486</v>
      </c>
      <c r="H59" s="90">
        <v>1800</v>
      </c>
    </row>
    <row r="60" spans="1:8" ht="15" customHeight="1" x14ac:dyDescent="0.25">
      <c r="A60" s="131"/>
      <c r="B60" s="134"/>
      <c r="C60" s="137"/>
      <c r="D60" s="91" t="s">
        <v>480</v>
      </c>
      <c r="E60" s="92">
        <v>0.1</v>
      </c>
      <c r="F60" s="92" t="s">
        <v>485</v>
      </c>
      <c r="G60" s="91" t="s">
        <v>484</v>
      </c>
      <c r="H60" s="90">
        <v>360</v>
      </c>
    </row>
    <row r="61" spans="1:8" x14ac:dyDescent="0.25">
      <c r="A61" s="131"/>
      <c r="B61" s="134"/>
      <c r="C61" s="137"/>
      <c r="D61" s="91" t="s">
        <v>480</v>
      </c>
      <c r="E61" s="92">
        <v>0.1</v>
      </c>
      <c r="F61" s="92" t="s">
        <v>207</v>
      </c>
      <c r="G61" s="91" t="s">
        <v>483</v>
      </c>
      <c r="H61" s="90">
        <v>360</v>
      </c>
    </row>
    <row r="62" spans="1:8" x14ac:dyDescent="0.25">
      <c r="A62" s="131"/>
      <c r="B62" s="134"/>
      <c r="C62" s="137"/>
      <c r="D62" s="91" t="s">
        <v>480</v>
      </c>
      <c r="E62" s="92">
        <v>0.1</v>
      </c>
      <c r="F62" s="92" t="s">
        <v>216</v>
      </c>
      <c r="G62" s="91" t="s">
        <v>482</v>
      </c>
      <c r="H62" s="90">
        <v>360</v>
      </c>
    </row>
    <row r="63" spans="1:8" x14ac:dyDescent="0.25">
      <c r="A63" s="131"/>
      <c r="B63" s="134"/>
      <c r="C63" s="137"/>
      <c r="D63" s="91" t="s">
        <v>480</v>
      </c>
      <c r="E63" s="92">
        <v>0.1</v>
      </c>
      <c r="F63" s="92" t="s">
        <v>209</v>
      </c>
      <c r="G63" s="91" t="s">
        <v>481</v>
      </c>
      <c r="H63" s="90">
        <v>360</v>
      </c>
    </row>
    <row r="64" spans="1:8" x14ac:dyDescent="0.25">
      <c r="A64" s="132"/>
      <c r="B64" s="135"/>
      <c r="C64" s="138"/>
      <c r="D64" s="91" t="s">
        <v>480</v>
      </c>
      <c r="E64" s="92">
        <v>0.1</v>
      </c>
      <c r="F64" s="92" t="s">
        <v>221</v>
      </c>
      <c r="G64" s="91" t="s">
        <v>479</v>
      </c>
      <c r="H64" s="90">
        <v>360</v>
      </c>
    </row>
    <row r="65" spans="1:8" ht="15" customHeight="1" x14ac:dyDescent="0.25">
      <c r="H65"/>
    </row>
    <row r="66" spans="1:8" ht="15" customHeight="1" x14ac:dyDescent="0.25">
      <c r="A66" s="130">
        <v>45133</v>
      </c>
      <c r="B66" s="133" t="s">
        <v>545</v>
      </c>
      <c r="C66" s="136" t="s">
        <v>546</v>
      </c>
      <c r="D66" s="91"/>
      <c r="E66" s="92"/>
      <c r="F66" s="92"/>
      <c r="G66" s="91"/>
      <c r="H66" s="93"/>
    </row>
    <row r="67" spans="1:8" ht="15" customHeight="1" x14ac:dyDescent="0.25">
      <c r="A67" s="131"/>
      <c r="B67" s="134"/>
      <c r="C67" s="137"/>
      <c r="D67" s="91" t="s">
        <v>480</v>
      </c>
      <c r="E67" s="92">
        <v>0.5</v>
      </c>
      <c r="F67" s="92" t="s">
        <v>214</v>
      </c>
      <c r="G67" s="91" t="s">
        <v>486</v>
      </c>
      <c r="H67" s="90">
        <v>1944</v>
      </c>
    </row>
    <row r="68" spans="1:8" x14ac:dyDescent="0.25">
      <c r="A68" s="131"/>
      <c r="B68" s="134"/>
      <c r="C68" s="137"/>
      <c r="D68" s="91" t="s">
        <v>480</v>
      </c>
      <c r="E68" s="92">
        <v>0.1</v>
      </c>
      <c r="F68" s="92" t="s">
        <v>485</v>
      </c>
      <c r="G68" s="91" t="s">
        <v>484</v>
      </c>
      <c r="H68" s="90">
        <v>388.8</v>
      </c>
    </row>
    <row r="69" spans="1:8" x14ac:dyDescent="0.25">
      <c r="A69" s="131"/>
      <c r="B69" s="134"/>
      <c r="C69" s="137"/>
      <c r="D69" s="91" t="s">
        <v>480</v>
      </c>
      <c r="E69" s="92">
        <v>0.1</v>
      </c>
      <c r="F69" s="92" t="s">
        <v>207</v>
      </c>
      <c r="G69" s="91" t="s">
        <v>483</v>
      </c>
      <c r="H69" s="90">
        <v>388.8</v>
      </c>
    </row>
    <row r="70" spans="1:8" x14ac:dyDescent="0.25">
      <c r="A70" s="131"/>
      <c r="B70" s="134"/>
      <c r="C70" s="137"/>
      <c r="D70" s="91" t="s">
        <v>480</v>
      </c>
      <c r="E70" s="92">
        <v>0.1</v>
      </c>
      <c r="F70" s="92" t="s">
        <v>216</v>
      </c>
      <c r="G70" s="91" t="s">
        <v>482</v>
      </c>
      <c r="H70" s="90">
        <v>388.8</v>
      </c>
    </row>
    <row r="71" spans="1:8" x14ac:dyDescent="0.25">
      <c r="A71" s="131"/>
      <c r="B71" s="134"/>
      <c r="C71" s="137"/>
      <c r="D71" s="91" t="s">
        <v>480</v>
      </c>
      <c r="E71" s="92">
        <v>0.1</v>
      </c>
      <c r="F71" s="92" t="s">
        <v>209</v>
      </c>
      <c r="G71" s="91" t="s">
        <v>481</v>
      </c>
      <c r="H71" s="90">
        <v>388.8</v>
      </c>
    </row>
    <row r="72" spans="1:8" ht="15" customHeight="1" x14ac:dyDescent="0.25">
      <c r="A72" s="132"/>
      <c r="B72" s="135"/>
      <c r="C72" s="138"/>
      <c r="D72" s="91" t="s">
        <v>480</v>
      </c>
      <c r="E72" s="92">
        <v>0.1</v>
      </c>
      <c r="F72" s="92" t="s">
        <v>221</v>
      </c>
      <c r="G72" s="91" t="s">
        <v>479</v>
      </c>
      <c r="H72" s="90">
        <v>388.8</v>
      </c>
    </row>
    <row r="73" spans="1:8" x14ac:dyDescent="0.25">
      <c r="H73"/>
    </row>
    <row r="74" spans="1:8" ht="15" customHeight="1" x14ac:dyDescent="0.25">
      <c r="A74" s="130">
        <v>45133</v>
      </c>
      <c r="B74" s="133" t="s">
        <v>547</v>
      </c>
      <c r="C74" s="136" t="s">
        <v>548</v>
      </c>
      <c r="D74" s="91"/>
      <c r="E74" s="92"/>
      <c r="F74" s="92"/>
      <c r="G74" s="91"/>
      <c r="H74" s="93"/>
    </row>
    <row r="75" spans="1:8" x14ac:dyDescent="0.25">
      <c r="A75" s="131"/>
      <c r="B75" s="134"/>
      <c r="C75" s="137"/>
      <c r="D75" s="91" t="s">
        <v>480</v>
      </c>
      <c r="E75" s="92">
        <v>0.5</v>
      </c>
      <c r="F75" s="92" t="s">
        <v>215</v>
      </c>
      <c r="G75" s="91" t="s">
        <v>489</v>
      </c>
      <c r="H75" s="90">
        <v>2622.41</v>
      </c>
    </row>
    <row r="76" spans="1:8" x14ac:dyDescent="0.25">
      <c r="A76" s="131"/>
      <c r="B76" s="134"/>
      <c r="C76" s="137"/>
      <c r="D76" s="91" t="s">
        <v>480</v>
      </c>
      <c r="E76" s="92">
        <v>0.1</v>
      </c>
      <c r="F76" s="92" t="s">
        <v>485</v>
      </c>
      <c r="G76" s="91" t="s">
        <v>484</v>
      </c>
      <c r="H76" s="90">
        <v>524.48</v>
      </c>
    </row>
    <row r="77" spans="1:8" x14ac:dyDescent="0.25">
      <c r="A77" s="131"/>
      <c r="B77" s="134"/>
      <c r="C77" s="137"/>
      <c r="D77" s="91" t="s">
        <v>480</v>
      </c>
      <c r="E77" s="92">
        <v>0.1</v>
      </c>
      <c r="F77" s="92" t="s">
        <v>207</v>
      </c>
      <c r="G77" s="91" t="s">
        <v>483</v>
      </c>
      <c r="H77" s="90">
        <v>524.48</v>
      </c>
    </row>
    <row r="78" spans="1:8" x14ac:dyDescent="0.25">
      <c r="A78" s="131"/>
      <c r="B78" s="134"/>
      <c r="C78" s="137"/>
      <c r="D78" s="91" t="s">
        <v>480</v>
      </c>
      <c r="E78" s="92">
        <v>0.1</v>
      </c>
      <c r="F78" s="92" t="s">
        <v>216</v>
      </c>
      <c r="G78" s="91" t="s">
        <v>482</v>
      </c>
      <c r="H78" s="90">
        <v>524.48</v>
      </c>
    </row>
    <row r="79" spans="1:8" ht="15" customHeight="1" x14ac:dyDescent="0.25">
      <c r="A79" s="131"/>
      <c r="B79" s="134"/>
      <c r="C79" s="137"/>
      <c r="D79" s="91" t="s">
        <v>480</v>
      </c>
      <c r="E79" s="92">
        <v>0.1</v>
      </c>
      <c r="F79" s="92" t="s">
        <v>209</v>
      </c>
      <c r="G79" s="91" t="s">
        <v>481</v>
      </c>
      <c r="H79" s="90">
        <v>524.48</v>
      </c>
    </row>
    <row r="80" spans="1:8" x14ac:dyDescent="0.25">
      <c r="A80" s="132"/>
      <c r="B80" s="135"/>
      <c r="C80" s="138"/>
      <c r="D80" s="91" t="s">
        <v>480</v>
      </c>
      <c r="E80" s="92">
        <v>0.1</v>
      </c>
      <c r="F80" s="92" t="s">
        <v>221</v>
      </c>
      <c r="G80" s="91" t="s">
        <v>479</v>
      </c>
      <c r="H80" s="90">
        <v>524.48</v>
      </c>
    </row>
    <row r="81" spans="1:8" x14ac:dyDescent="0.25">
      <c r="H81"/>
    </row>
    <row r="82" spans="1:8" ht="15" customHeight="1" x14ac:dyDescent="0.25">
      <c r="A82" s="130">
        <v>45142</v>
      </c>
      <c r="B82" s="133" t="s">
        <v>549</v>
      </c>
      <c r="C82" s="136" t="s">
        <v>550</v>
      </c>
      <c r="D82" s="91"/>
      <c r="E82" s="92"/>
      <c r="F82" s="92"/>
      <c r="G82" s="91"/>
      <c r="H82" s="93"/>
    </row>
    <row r="83" spans="1:8" x14ac:dyDescent="0.25">
      <c r="A83" s="131"/>
      <c r="B83" s="134"/>
      <c r="C83" s="137"/>
      <c r="D83" s="91" t="s">
        <v>480</v>
      </c>
      <c r="E83" s="92">
        <v>0.5</v>
      </c>
      <c r="F83" s="92" t="s">
        <v>215</v>
      </c>
      <c r="G83" s="91" t="s">
        <v>489</v>
      </c>
      <c r="H83" s="90">
        <v>4446.3999999999996</v>
      </c>
    </row>
    <row r="84" spans="1:8" x14ac:dyDescent="0.25">
      <c r="A84" s="131"/>
      <c r="B84" s="134"/>
      <c r="C84" s="137"/>
      <c r="D84" s="91" t="s">
        <v>480</v>
      </c>
      <c r="E84" s="92">
        <v>0.1</v>
      </c>
      <c r="F84" s="92" t="s">
        <v>485</v>
      </c>
      <c r="G84" s="91" t="s">
        <v>484</v>
      </c>
      <c r="H84" s="90">
        <v>889.28</v>
      </c>
    </row>
    <row r="85" spans="1:8" x14ac:dyDescent="0.25">
      <c r="A85" s="131"/>
      <c r="B85" s="134"/>
      <c r="C85" s="137"/>
      <c r="D85" s="91" t="s">
        <v>480</v>
      </c>
      <c r="E85" s="92">
        <v>0.1</v>
      </c>
      <c r="F85" s="92" t="s">
        <v>207</v>
      </c>
      <c r="G85" s="91" t="s">
        <v>483</v>
      </c>
      <c r="H85" s="90">
        <v>889.28</v>
      </c>
    </row>
    <row r="86" spans="1:8" x14ac:dyDescent="0.25">
      <c r="A86" s="131"/>
      <c r="B86" s="134"/>
      <c r="C86" s="137"/>
      <c r="D86" s="91" t="s">
        <v>480</v>
      </c>
      <c r="E86" s="92">
        <v>0.1</v>
      </c>
      <c r="F86" s="92" t="s">
        <v>216</v>
      </c>
      <c r="G86" s="91" t="s">
        <v>482</v>
      </c>
      <c r="H86" s="90">
        <v>889.28</v>
      </c>
    </row>
    <row r="87" spans="1:8" ht="15" customHeight="1" x14ac:dyDescent="0.25">
      <c r="A87" s="131"/>
      <c r="B87" s="134"/>
      <c r="C87" s="137"/>
      <c r="D87" s="91" t="s">
        <v>480</v>
      </c>
      <c r="E87" s="92">
        <v>0.1</v>
      </c>
      <c r="F87" s="92" t="s">
        <v>209</v>
      </c>
      <c r="G87" s="91" t="s">
        <v>481</v>
      </c>
      <c r="H87" s="90">
        <v>889.28</v>
      </c>
    </row>
    <row r="88" spans="1:8" x14ac:dyDescent="0.25">
      <c r="A88" s="132"/>
      <c r="B88" s="135"/>
      <c r="C88" s="138"/>
      <c r="D88" s="91" t="s">
        <v>480</v>
      </c>
      <c r="E88" s="92">
        <v>0.1</v>
      </c>
      <c r="F88" s="92" t="s">
        <v>221</v>
      </c>
      <c r="G88" s="91" t="s">
        <v>479</v>
      </c>
      <c r="H88" s="90">
        <v>889.28</v>
      </c>
    </row>
    <row r="89" spans="1:8" ht="15" customHeight="1" x14ac:dyDescent="0.25">
      <c r="H89"/>
    </row>
    <row r="90" spans="1:8" ht="15" customHeight="1" x14ac:dyDescent="0.25">
      <c r="A90" s="130">
        <v>45142</v>
      </c>
      <c r="B90" s="133" t="s">
        <v>551</v>
      </c>
      <c r="C90" s="136" t="s">
        <v>552</v>
      </c>
      <c r="D90" s="91"/>
      <c r="E90" s="92"/>
      <c r="F90" s="92"/>
      <c r="G90" s="91"/>
      <c r="H90" s="93"/>
    </row>
    <row r="91" spans="1:8" x14ac:dyDescent="0.25">
      <c r="A91" s="131"/>
      <c r="B91" s="134"/>
      <c r="C91" s="137"/>
      <c r="D91" s="91" t="s">
        <v>480</v>
      </c>
      <c r="E91" s="92">
        <v>0.5</v>
      </c>
      <c r="F91" s="92" t="s">
        <v>215</v>
      </c>
      <c r="G91" s="91" t="s">
        <v>489</v>
      </c>
      <c r="H91" s="90">
        <v>2208.8200000000002</v>
      </c>
    </row>
    <row r="92" spans="1:8" x14ac:dyDescent="0.25">
      <c r="A92" s="131"/>
      <c r="B92" s="134"/>
      <c r="C92" s="137"/>
      <c r="D92" s="91" t="s">
        <v>480</v>
      </c>
      <c r="E92" s="92">
        <v>0.1</v>
      </c>
      <c r="F92" s="92" t="s">
        <v>485</v>
      </c>
      <c r="G92" s="91" t="s">
        <v>484</v>
      </c>
      <c r="H92" s="90">
        <v>441.76</v>
      </c>
    </row>
    <row r="93" spans="1:8" x14ac:dyDescent="0.25">
      <c r="A93" s="131"/>
      <c r="B93" s="134"/>
      <c r="C93" s="137"/>
      <c r="D93" s="91" t="s">
        <v>480</v>
      </c>
      <c r="E93" s="92">
        <v>0.1</v>
      </c>
      <c r="F93" s="92" t="s">
        <v>207</v>
      </c>
      <c r="G93" s="91" t="s">
        <v>483</v>
      </c>
      <c r="H93" s="90">
        <v>441.76</v>
      </c>
    </row>
    <row r="94" spans="1:8" ht="15" customHeight="1" x14ac:dyDescent="0.25">
      <c r="A94" s="131"/>
      <c r="B94" s="134"/>
      <c r="C94" s="137"/>
      <c r="D94" s="91" t="s">
        <v>480</v>
      </c>
      <c r="E94" s="92">
        <v>0.1</v>
      </c>
      <c r="F94" s="92" t="s">
        <v>216</v>
      </c>
      <c r="G94" s="91" t="s">
        <v>482</v>
      </c>
      <c r="H94" s="90">
        <v>441.76</v>
      </c>
    </row>
    <row r="95" spans="1:8" x14ac:dyDescent="0.25">
      <c r="A95" s="131"/>
      <c r="B95" s="134"/>
      <c r="C95" s="137"/>
      <c r="D95" s="91" t="s">
        <v>480</v>
      </c>
      <c r="E95" s="92">
        <v>0.1</v>
      </c>
      <c r="F95" s="92" t="s">
        <v>209</v>
      </c>
      <c r="G95" s="91" t="s">
        <v>481</v>
      </c>
      <c r="H95" s="90">
        <v>441.76</v>
      </c>
    </row>
    <row r="96" spans="1:8" x14ac:dyDescent="0.25">
      <c r="A96" s="132"/>
      <c r="B96" s="135"/>
      <c r="C96" s="138"/>
      <c r="D96" s="91" t="s">
        <v>480</v>
      </c>
      <c r="E96" s="92">
        <v>0.1</v>
      </c>
      <c r="F96" s="92" t="s">
        <v>221</v>
      </c>
      <c r="G96" s="91" t="s">
        <v>479</v>
      </c>
      <c r="H96" s="90">
        <v>441.76</v>
      </c>
    </row>
    <row r="97" spans="1:8" ht="15" customHeight="1" x14ac:dyDescent="0.25">
      <c r="H97"/>
    </row>
    <row r="98" spans="1:8" ht="15" customHeight="1" x14ac:dyDescent="0.25">
      <c r="A98" s="130">
        <v>45142</v>
      </c>
      <c r="B98" s="133" t="s">
        <v>554</v>
      </c>
      <c r="C98" s="136" t="s">
        <v>555</v>
      </c>
      <c r="D98" s="91"/>
      <c r="E98" s="92"/>
      <c r="F98" s="92"/>
      <c r="G98" s="91"/>
      <c r="H98" s="93"/>
    </row>
    <row r="99" spans="1:8" x14ac:dyDescent="0.25">
      <c r="A99" s="131"/>
      <c r="B99" s="134"/>
      <c r="C99" s="137"/>
      <c r="D99" s="91" t="s">
        <v>553</v>
      </c>
      <c r="E99" s="92">
        <v>0.5</v>
      </c>
      <c r="F99" s="92" t="s">
        <v>213</v>
      </c>
      <c r="G99" s="91" t="s">
        <v>488</v>
      </c>
      <c r="H99" s="90">
        <v>8153.02</v>
      </c>
    </row>
    <row r="100" spans="1:8" x14ac:dyDescent="0.25">
      <c r="A100" s="131"/>
      <c r="B100" s="134"/>
      <c r="C100" s="137"/>
      <c r="D100" s="91" t="s">
        <v>553</v>
      </c>
      <c r="E100" s="92">
        <v>0.1</v>
      </c>
      <c r="F100" s="92" t="s">
        <v>219</v>
      </c>
      <c r="G100" s="91" t="s">
        <v>487</v>
      </c>
      <c r="H100" s="90">
        <v>1630.59</v>
      </c>
    </row>
    <row r="101" spans="1:8" ht="15" customHeight="1" x14ac:dyDescent="0.25">
      <c r="A101" s="131"/>
      <c r="B101" s="134"/>
      <c r="C101" s="137"/>
      <c r="D101" s="91" t="s">
        <v>553</v>
      </c>
      <c r="E101" s="92">
        <v>0.1</v>
      </c>
      <c r="F101" s="92" t="s">
        <v>207</v>
      </c>
      <c r="G101" s="91" t="s">
        <v>483</v>
      </c>
      <c r="H101" s="90">
        <v>1630.59</v>
      </c>
    </row>
    <row r="102" spans="1:8" x14ac:dyDescent="0.25">
      <c r="A102" s="131"/>
      <c r="B102" s="134"/>
      <c r="C102" s="137"/>
      <c r="D102" s="91" t="s">
        <v>553</v>
      </c>
      <c r="E102" s="92">
        <v>0.1</v>
      </c>
      <c r="F102" s="92" t="s">
        <v>216</v>
      </c>
      <c r="G102" s="91" t="s">
        <v>482</v>
      </c>
      <c r="H102" s="90">
        <v>1630.59</v>
      </c>
    </row>
    <row r="103" spans="1:8" x14ac:dyDescent="0.25">
      <c r="A103" s="131"/>
      <c r="B103" s="134"/>
      <c r="C103" s="137"/>
      <c r="D103" s="91" t="s">
        <v>553</v>
      </c>
      <c r="E103" s="92">
        <v>0.1</v>
      </c>
      <c r="F103" s="92" t="s">
        <v>209</v>
      </c>
      <c r="G103" s="91" t="s">
        <v>481</v>
      </c>
      <c r="H103" s="90">
        <v>1630.59</v>
      </c>
    </row>
    <row r="104" spans="1:8" x14ac:dyDescent="0.25">
      <c r="A104" s="132"/>
      <c r="B104" s="135"/>
      <c r="C104" s="138"/>
      <c r="D104" s="91" t="s">
        <v>553</v>
      </c>
      <c r="E104" s="92">
        <v>0.1</v>
      </c>
      <c r="F104" s="92" t="s">
        <v>221</v>
      </c>
      <c r="G104" s="91" t="s">
        <v>479</v>
      </c>
      <c r="H104" s="90">
        <v>1630.59</v>
      </c>
    </row>
    <row r="105" spans="1:8" x14ac:dyDescent="0.25">
      <c r="H105"/>
    </row>
    <row r="106" spans="1:8" ht="15" customHeight="1" x14ac:dyDescent="0.25">
      <c r="A106" s="130">
        <v>45142</v>
      </c>
      <c r="B106" s="133" t="s">
        <v>556</v>
      </c>
      <c r="C106" s="136" t="s">
        <v>557</v>
      </c>
      <c r="D106" s="91"/>
      <c r="E106" s="92"/>
      <c r="F106" s="92"/>
      <c r="G106" s="91"/>
      <c r="H106" s="93"/>
    </row>
    <row r="107" spans="1:8" x14ac:dyDescent="0.25">
      <c r="A107" s="131"/>
      <c r="B107" s="134"/>
      <c r="C107" s="137"/>
      <c r="D107" s="91" t="s">
        <v>480</v>
      </c>
      <c r="E107" s="92">
        <v>0.5</v>
      </c>
      <c r="F107" s="92" t="s">
        <v>215</v>
      </c>
      <c r="G107" s="91" t="s">
        <v>489</v>
      </c>
      <c r="H107" s="90">
        <v>1250</v>
      </c>
    </row>
    <row r="108" spans="1:8" x14ac:dyDescent="0.25">
      <c r="A108" s="131"/>
      <c r="B108" s="134"/>
      <c r="C108" s="137"/>
      <c r="D108" s="91" t="s">
        <v>480</v>
      </c>
      <c r="E108" s="92">
        <v>0.1</v>
      </c>
      <c r="F108" s="92" t="s">
        <v>485</v>
      </c>
      <c r="G108" s="91" t="s">
        <v>484</v>
      </c>
      <c r="H108" s="90">
        <v>250</v>
      </c>
    </row>
    <row r="109" spans="1:8" ht="15" customHeight="1" x14ac:dyDescent="0.25">
      <c r="A109" s="131"/>
      <c r="B109" s="134"/>
      <c r="C109" s="137"/>
      <c r="D109" s="91" t="s">
        <v>480</v>
      </c>
      <c r="E109" s="92">
        <v>0.1</v>
      </c>
      <c r="F109" s="92" t="s">
        <v>207</v>
      </c>
      <c r="G109" s="91" t="s">
        <v>483</v>
      </c>
      <c r="H109" s="90">
        <v>250</v>
      </c>
    </row>
    <row r="110" spans="1:8" x14ac:dyDescent="0.25">
      <c r="A110" s="131"/>
      <c r="B110" s="134"/>
      <c r="C110" s="137"/>
      <c r="D110" s="91" t="s">
        <v>480</v>
      </c>
      <c r="E110" s="92">
        <v>0.1</v>
      </c>
      <c r="F110" s="92" t="s">
        <v>216</v>
      </c>
      <c r="G110" s="91" t="s">
        <v>482</v>
      </c>
      <c r="H110" s="90">
        <v>250</v>
      </c>
    </row>
    <row r="111" spans="1:8" x14ac:dyDescent="0.25">
      <c r="A111" s="131"/>
      <c r="B111" s="134"/>
      <c r="C111" s="137"/>
      <c r="D111" s="91" t="s">
        <v>480</v>
      </c>
      <c r="E111" s="92">
        <v>0.1</v>
      </c>
      <c r="F111" s="92" t="s">
        <v>209</v>
      </c>
      <c r="G111" s="91" t="s">
        <v>481</v>
      </c>
      <c r="H111" s="90">
        <v>250</v>
      </c>
    </row>
    <row r="112" spans="1:8" x14ac:dyDescent="0.25">
      <c r="A112" s="132"/>
      <c r="B112" s="135"/>
      <c r="C112" s="138"/>
      <c r="D112" s="91" t="s">
        <v>480</v>
      </c>
      <c r="E112" s="92">
        <v>0.1</v>
      </c>
      <c r="F112" s="92" t="s">
        <v>221</v>
      </c>
      <c r="G112" s="91" t="s">
        <v>479</v>
      </c>
      <c r="H112" s="90">
        <v>250</v>
      </c>
    </row>
    <row r="113" spans="1:8" x14ac:dyDescent="0.25">
      <c r="H113"/>
    </row>
    <row r="114" spans="1:8" x14ac:dyDescent="0.25">
      <c r="A114" s="130">
        <v>45142</v>
      </c>
      <c r="B114" s="133" t="s">
        <v>560</v>
      </c>
      <c r="C114" s="136" t="s">
        <v>561</v>
      </c>
      <c r="D114" s="91"/>
      <c r="E114" s="92"/>
      <c r="F114" s="92"/>
      <c r="G114" s="91"/>
      <c r="H114" s="93"/>
    </row>
    <row r="115" spans="1:8" x14ac:dyDescent="0.25">
      <c r="A115" s="131"/>
      <c r="B115" s="134"/>
      <c r="C115" s="137"/>
      <c r="D115" s="91" t="s">
        <v>553</v>
      </c>
      <c r="E115" s="92">
        <v>0.5</v>
      </c>
      <c r="F115" s="92" t="s">
        <v>559</v>
      </c>
      <c r="G115" s="91" t="s">
        <v>558</v>
      </c>
      <c r="H115" s="90">
        <v>688.68</v>
      </c>
    </row>
    <row r="116" spans="1:8" x14ac:dyDescent="0.25">
      <c r="A116" s="131"/>
      <c r="B116" s="134"/>
      <c r="C116" s="137"/>
      <c r="D116" s="91" t="s">
        <v>553</v>
      </c>
      <c r="E116" s="92">
        <v>0.1</v>
      </c>
      <c r="F116" s="92" t="s">
        <v>219</v>
      </c>
      <c r="G116" s="91" t="s">
        <v>487</v>
      </c>
      <c r="H116" s="90">
        <v>137.72</v>
      </c>
    </row>
    <row r="117" spans="1:8" x14ac:dyDescent="0.25">
      <c r="A117" s="131"/>
      <c r="B117" s="134"/>
      <c r="C117" s="137"/>
      <c r="D117" s="91" t="s">
        <v>553</v>
      </c>
      <c r="E117" s="92">
        <v>0.1</v>
      </c>
      <c r="F117" s="92" t="s">
        <v>207</v>
      </c>
      <c r="G117" s="91" t="s">
        <v>483</v>
      </c>
      <c r="H117" s="90">
        <v>137.72</v>
      </c>
    </row>
    <row r="118" spans="1:8" x14ac:dyDescent="0.25">
      <c r="A118" s="131"/>
      <c r="B118" s="134"/>
      <c r="C118" s="137"/>
      <c r="D118" s="91" t="s">
        <v>553</v>
      </c>
      <c r="E118" s="92">
        <v>0.1</v>
      </c>
      <c r="F118" s="92" t="s">
        <v>216</v>
      </c>
      <c r="G118" s="91" t="s">
        <v>482</v>
      </c>
      <c r="H118" s="90">
        <v>137.72</v>
      </c>
    </row>
    <row r="119" spans="1:8" x14ac:dyDescent="0.25">
      <c r="A119" s="131"/>
      <c r="B119" s="134"/>
      <c r="C119" s="137"/>
      <c r="D119" s="91" t="s">
        <v>553</v>
      </c>
      <c r="E119" s="92">
        <v>0.1</v>
      </c>
      <c r="F119" s="92" t="s">
        <v>209</v>
      </c>
      <c r="G119" s="91" t="s">
        <v>481</v>
      </c>
      <c r="H119" s="90">
        <v>137.72</v>
      </c>
    </row>
    <row r="120" spans="1:8" x14ac:dyDescent="0.25">
      <c r="A120" s="132"/>
      <c r="B120" s="135"/>
      <c r="C120" s="138"/>
      <c r="D120" s="91" t="s">
        <v>553</v>
      </c>
      <c r="E120" s="92">
        <v>0.1</v>
      </c>
      <c r="F120" s="92" t="s">
        <v>221</v>
      </c>
      <c r="G120" s="91" t="s">
        <v>479</v>
      </c>
      <c r="H120" s="90">
        <v>137.72</v>
      </c>
    </row>
    <row r="121" spans="1:8" x14ac:dyDescent="0.25">
      <c r="H121"/>
    </row>
    <row r="122" spans="1:8" x14ac:dyDescent="0.25">
      <c r="A122" s="130">
        <v>45142</v>
      </c>
      <c r="B122" s="133" t="s">
        <v>562</v>
      </c>
      <c r="C122" s="136" t="s">
        <v>563</v>
      </c>
      <c r="D122" s="91"/>
      <c r="E122" s="92"/>
      <c r="F122" s="92"/>
      <c r="G122" s="91"/>
      <c r="H122" s="93"/>
    </row>
    <row r="123" spans="1:8" x14ac:dyDescent="0.25">
      <c r="A123" s="131"/>
      <c r="B123" s="134"/>
      <c r="C123" s="137"/>
      <c r="D123" s="91" t="s">
        <v>480</v>
      </c>
      <c r="E123" s="92">
        <v>0.5</v>
      </c>
      <c r="F123" s="92" t="s">
        <v>213</v>
      </c>
      <c r="G123" s="91" t="s">
        <v>488</v>
      </c>
      <c r="H123" s="90">
        <v>327.27999999999997</v>
      </c>
    </row>
    <row r="124" spans="1:8" x14ac:dyDescent="0.25">
      <c r="A124" s="131"/>
      <c r="B124" s="134"/>
      <c r="C124" s="137"/>
      <c r="D124" s="91" t="s">
        <v>480</v>
      </c>
      <c r="E124" s="92">
        <v>0.1</v>
      </c>
      <c r="F124" s="92" t="s">
        <v>485</v>
      </c>
      <c r="G124" s="91" t="s">
        <v>484</v>
      </c>
      <c r="H124" s="90">
        <v>65.44</v>
      </c>
    </row>
    <row r="125" spans="1:8" x14ac:dyDescent="0.25">
      <c r="A125" s="131"/>
      <c r="B125" s="134"/>
      <c r="C125" s="137"/>
      <c r="D125" s="91" t="s">
        <v>480</v>
      </c>
      <c r="E125" s="92">
        <v>0.1</v>
      </c>
      <c r="F125" s="92" t="s">
        <v>207</v>
      </c>
      <c r="G125" s="91" t="s">
        <v>483</v>
      </c>
      <c r="H125" s="90">
        <v>65.44</v>
      </c>
    </row>
    <row r="126" spans="1:8" x14ac:dyDescent="0.25">
      <c r="A126" s="131"/>
      <c r="B126" s="134"/>
      <c r="C126" s="137"/>
      <c r="D126" s="91" t="s">
        <v>480</v>
      </c>
      <c r="E126" s="92">
        <v>0.1</v>
      </c>
      <c r="F126" s="92" t="s">
        <v>216</v>
      </c>
      <c r="G126" s="91" t="s">
        <v>482</v>
      </c>
      <c r="H126" s="90">
        <v>65.44</v>
      </c>
    </row>
    <row r="127" spans="1:8" x14ac:dyDescent="0.25">
      <c r="A127" s="131"/>
      <c r="B127" s="134"/>
      <c r="C127" s="137"/>
      <c r="D127" s="91" t="s">
        <v>480</v>
      </c>
      <c r="E127" s="92">
        <v>0.1</v>
      </c>
      <c r="F127" s="92" t="s">
        <v>209</v>
      </c>
      <c r="G127" s="91" t="s">
        <v>481</v>
      </c>
      <c r="H127" s="90">
        <v>65.44</v>
      </c>
    </row>
    <row r="128" spans="1:8" x14ac:dyDescent="0.25">
      <c r="A128" s="132"/>
      <c r="B128" s="135"/>
      <c r="C128" s="138"/>
      <c r="D128" s="91" t="s">
        <v>480</v>
      </c>
      <c r="E128" s="92">
        <v>0.1</v>
      </c>
      <c r="F128" s="92" t="s">
        <v>221</v>
      </c>
      <c r="G128" s="91" t="s">
        <v>479</v>
      </c>
      <c r="H128" s="90">
        <v>65.44</v>
      </c>
    </row>
    <row r="129" spans="1:8" x14ac:dyDescent="0.25">
      <c r="H129"/>
    </row>
    <row r="130" spans="1:8" ht="15" customHeight="1" x14ac:dyDescent="0.25">
      <c r="A130" s="130">
        <v>45142</v>
      </c>
      <c r="B130" s="133" t="s">
        <v>564</v>
      </c>
      <c r="C130" s="136" t="s">
        <v>565</v>
      </c>
      <c r="D130" s="91"/>
      <c r="E130" s="92"/>
      <c r="F130" s="92"/>
      <c r="G130" s="91"/>
      <c r="H130" s="93"/>
    </row>
    <row r="131" spans="1:8" x14ac:dyDescent="0.25">
      <c r="A131" s="131"/>
      <c r="B131" s="134"/>
      <c r="C131" s="137"/>
      <c r="D131" s="91" t="s">
        <v>480</v>
      </c>
      <c r="E131" s="92">
        <v>0.5</v>
      </c>
      <c r="F131" s="92" t="s">
        <v>213</v>
      </c>
      <c r="G131" s="91" t="s">
        <v>488</v>
      </c>
      <c r="H131" s="90">
        <v>486</v>
      </c>
    </row>
    <row r="132" spans="1:8" x14ac:dyDescent="0.25">
      <c r="A132" s="131"/>
      <c r="B132" s="134"/>
      <c r="C132" s="137"/>
      <c r="D132" s="91" t="s">
        <v>480</v>
      </c>
      <c r="E132" s="92">
        <v>0.1</v>
      </c>
      <c r="F132" s="92" t="s">
        <v>485</v>
      </c>
      <c r="G132" s="91" t="s">
        <v>484</v>
      </c>
      <c r="H132" s="90">
        <v>97.2</v>
      </c>
    </row>
    <row r="133" spans="1:8" x14ac:dyDescent="0.25">
      <c r="A133" s="131"/>
      <c r="B133" s="134"/>
      <c r="C133" s="137"/>
      <c r="D133" s="91" t="s">
        <v>480</v>
      </c>
      <c r="E133" s="92">
        <v>0.1</v>
      </c>
      <c r="F133" s="92" t="s">
        <v>207</v>
      </c>
      <c r="G133" s="91" t="s">
        <v>483</v>
      </c>
      <c r="H133" s="90">
        <v>97.2</v>
      </c>
    </row>
    <row r="134" spans="1:8" x14ac:dyDescent="0.25">
      <c r="A134" s="131"/>
      <c r="B134" s="134"/>
      <c r="C134" s="137"/>
      <c r="D134" s="91" t="s">
        <v>480</v>
      </c>
      <c r="E134" s="92">
        <v>0.1</v>
      </c>
      <c r="F134" s="92" t="s">
        <v>216</v>
      </c>
      <c r="G134" s="91" t="s">
        <v>482</v>
      </c>
      <c r="H134" s="90">
        <v>97.2</v>
      </c>
    </row>
    <row r="135" spans="1:8" x14ac:dyDescent="0.25">
      <c r="A135" s="131"/>
      <c r="B135" s="134"/>
      <c r="C135" s="137"/>
      <c r="D135" s="91" t="s">
        <v>480</v>
      </c>
      <c r="E135" s="92">
        <v>0.1</v>
      </c>
      <c r="F135" s="92" t="s">
        <v>209</v>
      </c>
      <c r="G135" s="91" t="s">
        <v>481</v>
      </c>
      <c r="H135" s="90">
        <v>97.2</v>
      </c>
    </row>
    <row r="136" spans="1:8" x14ac:dyDescent="0.25">
      <c r="A136" s="132"/>
      <c r="B136" s="135"/>
      <c r="C136" s="138"/>
      <c r="D136" s="91" t="s">
        <v>480</v>
      </c>
      <c r="E136" s="92">
        <v>0.1</v>
      </c>
      <c r="F136" s="92" t="s">
        <v>221</v>
      </c>
      <c r="G136" s="91" t="s">
        <v>479</v>
      </c>
      <c r="H136" s="90">
        <v>97.2</v>
      </c>
    </row>
    <row r="137" spans="1:8" x14ac:dyDescent="0.25">
      <c r="H137"/>
    </row>
    <row r="138" spans="1:8" ht="15" customHeight="1" x14ac:dyDescent="0.25">
      <c r="A138" s="130">
        <v>45142</v>
      </c>
      <c r="B138" s="133" t="s">
        <v>535</v>
      </c>
      <c r="C138" s="136" t="s">
        <v>566</v>
      </c>
      <c r="D138" s="91"/>
      <c r="E138" s="92"/>
      <c r="F138" s="92"/>
      <c r="G138" s="91"/>
      <c r="H138" s="93"/>
    </row>
    <row r="139" spans="1:8" x14ac:dyDescent="0.25">
      <c r="A139" s="131"/>
      <c r="B139" s="134"/>
      <c r="C139" s="137"/>
      <c r="D139" s="91" t="s">
        <v>553</v>
      </c>
      <c r="E139" s="92">
        <v>0.5</v>
      </c>
      <c r="F139" s="92" t="s">
        <v>215</v>
      </c>
      <c r="G139" s="91" t="s">
        <v>489</v>
      </c>
      <c r="H139" s="90">
        <v>894.26</v>
      </c>
    </row>
    <row r="140" spans="1:8" x14ac:dyDescent="0.25">
      <c r="A140" s="131"/>
      <c r="B140" s="134"/>
      <c r="C140" s="137"/>
      <c r="D140" s="91" t="s">
        <v>553</v>
      </c>
      <c r="E140" s="92">
        <v>0.1</v>
      </c>
      <c r="F140" s="92" t="s">
        <v>219</v>
      </c>
      <c r="G140" s="91" t="s">
        <v>487</v>
      </c>
      <c r="H140" s="90">
        <v>178.85</v>
      </c>
    </row>
    <row r="141" spans="1:8" x14ac:dyDescent="0.25">
      <c r="A141" s="131"/>
      <c r="B141" s="134"/>
      <c r="C141" s="137"/>
      <c r="D141" s="91" t="s">
        <v>553</v>
      </c>
      <c r="E141" s="92">
        <v>0.1</v>
      </c>
      <c r="F141" s="92" t="s">
        <v>207</v>
      </c>
      <c r="G141" s="91" t="s">
        <v>483</v>
      </c>
      <c r="H141" s="90">
        <v>178.85</v>
      </c>
    </row>
    <row r="142" spans="1:8" x14ac:dyDescent="0.25">
      <c r="A142" s="131"/>
      <c r="B142" s="134"/>
      <c r="C142" s="137"/>
      <c r="D142" s="91" t="s">
        <v>553</v>
      </c>
      <c r="E142" s="92">
        <v>0.1</v>
      </c>
      <c r="F142" s="92" t="s">
        <v>216</v>
      </c>
      <c r="G142" s="91" t="s">
        <v>482</v>
      </c>
      <c r="H142" s="90">
        <v>178.85</v>
      </c>
    </row>
    <row r="143" spans="1:8" x14ac:dyDescent="0.25">
      <c r="A143" s="131"/>
      <c r="B143" s="134"/>
      <c r="C143" s="137"/>
      <c r="D143" s="91" t="s">
        <v>553</v>
      </c>
      <c r="E143" s="92">
        <v>0.1</v>
      </c>
      <c r="F143" s="92" t="s">
        <v>209</v>
      </c>
      <c r="G143" s="91" t="s">
        <v>481</v>
      </c>
      <c r="H143" s="90">
        <v>178.85</v>
      </c>
    </row>
    <row r="144" spans="1:8" x14ac:dyDescent="0.25">
      <c r="A144" s="132"/>
      <c r="B144" s="135"/>
      <c r="C144" s="138"/>
      <c r="D144" s="91" t="s">
        <v>553</v>
      </c>
      <c r="E144" s="92">
        <v>0.1</v>
      </c>
      <c r="F144" s="92" t="s">
        <v>221</v>
      </c>
      <c r="G144" s="91" t="s">
        <v>479</v>
      </c>
      <c r="H144" s="90">
        <v>178.85</v>
      </c>
    </row>
    <row r="145" spans="1:8" x14ac:dyDescent="0.25">
      <c r="H145"/>
    </row>
    <row r="146" spans="1:8" ht="15" customHeight="1" x14ac:dyDescent="0.25">
      <c r="A146" s="130">
        <v>45142</v>
      </c>
      <c r="B146" s="133" t="s">
        <v>567</v>
      </c>
      <c r="C146" s="136" t="s">
        <v>568</v>
      </c>
      <c r="D146" s="91"/>
      <c r="E146" s="92"/>
      <c r="F146" s="92"/>
      <c r="G146" s="91"/>
      <c r="H146" s="93"/>
    </row>
    <row r="147" spans="1:8" x14ac:dyDescent="0.25">
      <c r="A147" s="131"/>
      <c r="B147" s="134"/>
      <c r="C147" s="137"/>
      <c r="D147" s="91" t="s">
        <v>480</v>
      </c>
      <c r="E147" s="92">
        <v>0.5</v>
      </c>
      <c r="F147" s="92" t="s">
        <v>213</v>
      </c>
      <c r="G147" s="91" t="s">
        <v>488</v>
      </c>
      <c r="H147" s="90">
        <v>2700</v>
      </c>
    </row>
    <row r="148" spans="1:8" x14ac:dyDescent="0.25">
      <c r="A148" s="131"/>
      <c r="B148" s="134"/>
      <c r="C148" s="137"/>
      <c r="D148" s="91" t="s">
        <v>480</v>
      </c>
      <c r="E148" s="92">
        <v>0.1</v>
      </c>
      <c r="F148" s="92" t="s">
        <v>485</v>
      </c>
      <c r="G148" s="91" t="s">
        <v>484</v>
      </c>
      <c r="H148" s="90">
        <v>540</v>
      </c>
    </row>
    <row r="149" spans="1:8" x14ac:dyDescent="0.25">
      <c r="A149" s="131"/>
      <c r="B149" s="134"/>
      <c r="C149" s="137"/>
      <c r="D149" s="91" t="s">
        <v>480</v>
      </c>
      <c r="E149" s="92">
        <v>0.1</v>
      </c>
      <c r="F149" s="92" t="s">
        <v>207</v>
      </c>
      <c r="G149" s="91" t="s">
        <v>483</v>
      </c>
      <c r="H149" s="90">
        <v>540</v>
      </c>
    </row>
    <row r="150" spans="1:8" x14ac:dyDescent="0.25">
      <c r="A150" s="131"/>
      <c r="B150" s="134"/>
      <c r="C150" s="137"/>
      <c r="D150" s="91" t="s">
        <v>480</v>
      </c>
      <c r="E150" s="92">
        <v>0.1</v>
      </c>
      <c r="F150" s="92" t="s">
        <v>216</v>
      </c>
      <c r="G150" s="91" t="s">
        <v>482</v>
      </c>
      <c r="H150" s="90">
        <v>540</v>
      </c>
    </row>
    <row r="151" spans="1:8" x14ac:dyDescent="0.25">
      <c r="A151" s="131"/>
      <c r="B151" s="134"/>
      <c r="C151" s="137"/>
      <c r="D151" s="91" t="s">
        <v>480</v>
      </c>
      <c r="E151" s="92">
        <v>0.1</v>
      </c>
      <c r="F151" s="92" t="s">
        <v>209</v>
      </c>
      <c r="G151" s="91" t="s">
        <v>481</v>
      </c>
      <c r="H151" s="90">
        <v>540</v>
      </c>
    </row>
    <row r="152" spans="1:8" x14ac:dyDescent="0.25">
      <c r="A152" s="132"/>
      <c r="B152" s="135"/>
      <c r="C152" s="138"/>
      <c r="D152" s="91" t="s">
        <v>480</v>
      </c>
      <c r="E152" s="92">
        <v>0.1</v>
      </c>
      <c r="F152" s="92" t="s">
        <v>221</v>
      </c>
      <c r="G152" s="91" t="s">
        <v>479</v>
      </c>
      <c r="H152" s="90">
        <v>540</v>
      </c>
    </row>
    <row r="153" spans="1:8" x14ac:dyDescent="0.25">
      <c r="H153"/>
    </row>
    <row r="154" spans="1:8" x14ac:dyDescent="0.25">
      <c r="A154" s="130">
        <v>45205</v>
      </c>
      <c r="B154" s="133" t="s">
        <v>584</v>
      </c>
      <c r="C154" s="136" t="s">
        <v>585</v>
      </c>
      <c r="D154" s="91"/>
      <c r="E154" s="92"/>
      <c r="F154" s="92"/>
      <c r="G154" s="91"/>
      <c r="H154" s="93"/>
    </row>
    <row r="155" spans="1:8" x14ac:dyDescent="0.25">
      <c r="A155" s="131"/>
      <c r="B155" s="134"/>
      <c r="C155" s="137"/>
      <c r="D155" s="91" t="s">
        <v>480</v>
      </c>
      <c r="E155" s="92">
        <v>0.5</v>
      </c>
      <c r="F155" s="92" t="s">
        <v>213</v>
      </c>
      <c r="G155" s="91" t="s">
        <v>488</v>
      </c>
      <c r="H155" s="90">
        <v>1350</v>
      </c>
    </row>
    <row r="156" spans="1:8" x14ac:dyDescent="0.25">
      <c r="A156" s="131"/>
      <c r="B156" s="134"/>
      <c r="C156" s="137"/>
      <c r="D156" s="91" t="s">
        <v>480</v>
      </c>
      <c r="E156" s="92">
        <v>0.1</v>
      </c>
      <c r="F156" s="92" t="s">
        <v>485</v>
      </c>
      <c r="G156" s="91" t="s">
        <v>484</v>
      </c>
      <c r="H156" s="90">
        <v>270</v>
      </c>
    </row>
    <row r="157" spans="1:8" x14ac:dyDescent="0.25">
      <c r="A157" s="131"/>
      <c r="B157" s="134"/>
      <c r="C157" s="137"/>
      <c r="D157" s="91" t="s">
        <v>480</v>
      </c>
      <c r="E157" s="92">
        <v>0.1</v>
      </c>
      <c r="F157" s="92" t="s">
        <v>207</v>
      </c>
      <c r="G157" s="91" t="s">
        <v>483</v>
      </c>
      <c r="H157" s="90">
        <v>270</v>
      </c>
    </row>
    <row r="158" spans="1:8" x14ac:dyDescent="0.25">
      <c r="A158" s="131"/>
      <c r="B158" s="134"/>
      <c r="C158" s="137"/>
      <c r="D158" s="91" t="s">
        <v>480</v>
      </c>
      <c r="E158" s="92">
        <v>0.1</v>
      </c>
      <c r="F158" s="92" t="s">
        <v>216</v>
      </c>
      <c r="G158" s="91" t="s">
        <v>482</v>
      </c>
      <c r="H158" s="90">
        <v>270</v>
      </c>
    </row>
    <row r="159" spans="1:8" x14ac:dyDescent="0.25">
      <c r="A159" s="131"/>
      <c r="B159" s="134"/>
      <c r="C159" s="137"/>
      <c r="D159" s="91" t="s">
        <v>480</v>
      </c>
      <c r="E159" s="92">
        <v>0.1</v>
      </c>
      <c r="F159" s="92" t="s">
        <v>209</v>
      </c>
      <c r="G159" s="91" t="s">
        <v>481</v>
      </c>
      <c r="H159" s="90">
        <v>270</v>
      </c>
    </row>
    <row r="160" spans="1:8" x14ac:dyDescent="0.25">
      <c r="A160" s="132"/>
      <c r="B160" s="135"/>
      <c r="C160" s="138"/>
      <c r="D160" s="91" t="s">
        <v>480</v>
      </c>
      <c r="E160" s="92">
        <v>0.1</v>
      </c>
      <c r="F160" s="92" t="s">
        <v>221</v>
      </c>
      <c r="G160" s="91" t="s">
        <v>479</v>
      </c>
      <c r="H160" s="90">
        <v>270</v>
      </c>
    </row>
    <row r="161" spans="1:8" x14ac:dyDescent="0.25">
      <c r="H161"/>
    </row>
    <row r="162" spans="1:8" ht="15" customHeight="1" x14ac:dyDescent="0.25">
      <c r="A162" s="130">
        <v>45258</v>
      </c>
      <c r="B162" s="133" t="s">
        <v>759</v>
      </c>
      <c r="C162" s="136" t="s">
        <v>760</v>
      </c>
      <c r="D162" s="91"/>
      <c r="E162" s="92"/>
      <c r="F162" s="92"/>
      <c r="G162" s="91"/>
      <c r="H162" s="93"/>
    </row>
    <row r="163" spans="1:8" x14ac:dyDescent="0.25">
      <c r="A163" s="131"/>
      <c r="B163" s="134"/>
      <c r="C163" s="137"/>
      <c r="D163" s="91" t="s">
        <v>480</v>
      </c>
      <c r="E163" s="92">
        <v>0.5</v>
      </c>
      <c r="F163" s="92" t="s">
        <v>214</v>
      </c>
      <c r="G163" s="91" t="s">
        <v>486</v>
      </c>
      <c r="H163" s="90">
        <v>254.61</v>
      </c>
    </row>
    <row r="164" spans="1:8" x14ac:dyDescent="0.25">
      <c r="A164" s="131"/>
      <c r="B164" s="134"/>
      <c r="C164" s="137"/>
      <c r="D164" s="91" t="s">
        <v>480</v>
      </c>
      <c r="E164" s="92">
        <v>0.1</v>
      </c>
      <c r="F164" s="92" t="s">
        <v>485</v>
      </c>
      <c r="G164" s="91" t="s">
        <v>484</v>
      </c>
      <c r="H164" s="90">
        <v>50.92</v>
      </c>
    </row>
    <row r="165" spans="1:8" x14ac:dyDescent="0.25">
      <c r="A165" s="131"/>
      <c r="B165" s="134"/>
      <c r="C165" s="137"/>
      <c r="D165" s="91" t="s">
        <v>480</v>
      </c>
      <c r="E165" s="92">
        <v>0.1</v>
      </c>
      <c r="F165" s="92" t="s">
        <v>207</v>
      </c>
      <c r="G165" s="91" t="s">
        <v>483</v>
      </c>
      <c r="H165" s="90">
        <v>50.92</v>
      </c>
    </row>
    <row r="166" spans="1:8" x14ac:dyDescent="0.25">
      <c r="A166" s="131"/>
      <c r="B166" s="134"/>
      <c r="C166" s="137"/>
      <c r="D166" s="91" t="s">
        <v>480</v>
      </c>
      <c r="E166" s="92">
        <v>0.1</v>
      </c>
      <c r="F166" s="92" t="s">
        <v>216</v>
      </c>
      <c r="G166" s="91" t="s">
        <v>482</v>
      </c>
      <c r="H166" s="90">
        <v>50.92</v>
      </c>
    </row>
    <row r="167" spans="1:8" x14ac:dyDescent="0.25">
      <c r="A167" s="131"/>
      <c r="B167" s="134"/>
      <c r="C167" s="137"/>
      <c r="D167" s="91" t="s">
        <v>480</v>
      </c>
      <c r="E167" s="92">
        <v>0.1</v>
      </c>
      <c r="F167" s="92" t="s">
        <v>209</v>
      </c>
      <c r="G167" s="91" t="s">
        <v>481</v>
      </c>
      <c r="H167" s="90">
        <v>50.92</v>
      </c>
    </row>
    <row r="168" spans="1:8" x14ac:dyDescent="0.25">
      <c r="A168" s="132"/>
      <c r="B168" s="135"/>
      <c r="C168" s="138"/>
      <c r="D168" s="91" t="s">
        <v>480</v>
      </c>
      <c r="E168" s="92">
        <v>0.1</v>
      </c>
      <c r="F168" s="92" t="s">
        <v>221</v>
      </c>
      <c r="G168" s="91" t="s">
        <v>479</v>
      </c>
      <c r="H168" s="90">
        <v>50.92</v>
      </c>
    </row>
    <row r="169" spans="1:8" x14ac:dyDescent="0.25">
      <c r="H169"/>
    </row>
    <row r="170" spans="1:8" x14ac:dyDescent="0.25">
      <c r="A170" s="130">
        <v>45258</v>
      </c>
      <c r="B170" s="133" t="s">
        <v>759</v>
      </c>
      <c r="C170" s="136" t="s">
        <v>760</v>
      </c>
      <c r="D170" s="91"/>
      <c r="E170" s="92"/>
      <c r="F170" s="92"/>
      <c r="G170" s="91"/>
      <c r="H170" s="93"/>
    </row>
    <row r="171" spans="1:8" x14ac:dyDescent="0.25">
      <c r="A171" s="131"/>
      <c r="B171" s="134"/>
      <c r="C171" s="137"/>
      <c r="D171" s="91" t="s">
        <v>553</v>
      </c>
      <c r="E171" s="92">
        <v>0.5</v>
      </c>
      <c r="F171" s="92" t="s">
        <v>214</v>
      </c>
      <c r="G171" s="91" t="s">
        <v>486</v>
      </c>
      <c r="H171" s="90">
        <v>5.26</v>
      </c>
    </row>
    <row r="172" spans="1:8" x14ac:dyDescent="0.25">
      <c r="A172" s="131"/>
      <c r="B172" s="134"/>
      <c r="C172" s="137"/>
      <c r="D172" s="91" t="s">
        <v>553</v>
      </c>
      <c r="E172" s="92">
        <v>0.1</v>
      </c>
      <c r="F172" s="92" t="s">
        <v>219</v>
      </c>
      <c r="G172" s="91" t="s">
        <v>487</v>
      </c>
      <c r="H172" s="90">
        <v>1.05</v>
      </c>
    </row>
    <row r="173" spans="1:8" x14ac:dyDescent="0.25">
      <c r="A173" s="131"/>
      <c r="B173" s="134"/>
      <c r="C173" s="137"/>
      <c r="D173" s="91" t="s">
        <v>553</v>
      </c>
      <c r="E173" s="92">
        <v>0.1</v>
      </c>
      <c r="F173" s="92" t="s">
        <v>207</v>
      </c>
      <c r="G173" s="91" t="s">
        <v>483</v>
      </c>
      <c r="H173" s="90">
        <v>1.05</v>
      </c>
    </row>
    <row r="174" spans="1:8" x14ac:dyDescent="0.25">
      <c r="A174" s="131"/>
      <c r="B174" s="134"/>
      <c r="C174" s="137"/>
      <c r="D174" s="91" t="s">
        <v>553</v>
      </c>
      <c r="E174" s="92">
        <v>0.1</v>
      </c>
      <c r="F174" s="92" t="s">
        <v>216</v>
      </c>
      <c r="G174" s="91" t="s">
        <v>482</v>
      </c>
      <c r="H174" s="90">
        <v>1.05</v>
      </c>
    </row>
    <row r="175" spans="1:8" x14ac:dyDescent="0.25">
      <c r="A175" s="131"/>
      <c r="B175" s="134"/>
      <c r="C175" s="137"/>
      <c r="D175" s="91" t="s">
        <v>553</v>
      </c>
      <c r="E175" s="92">
        <v>0.1</v>
      </c>
      <c r="F175" s="92" t="s">
        <v>209</v>
      </c>
      <c r="G175" s="91" t="s">
        <v>481</v>
      </c>
      <c r="H175" s="90">
        <v>1.05</v>
      </c>
    </row>
    <row r="176" spans="1:8" x14ac:dyDescent="0.25">
      <c r="A176" s="132"/>
      <c r="B176" s="135"/>
      <c r="C176" s="138"/>
      <c r="D176" s="91" t="s">
        <v>553</v>
      </c>
      <c r="E176" s="92">
        <v>0.1</v>
      </c>
      <c r="F176" s="92" t="s">
        <v>221</v>
      </c>
      <c r="G176" s="91" t="s">
        <v>479</v>
      </c>
      <c r="H176" s="90">
        <v>1.05</v>
      </c>
    </row>
    <row r="177" spans="1:8" x14ac:dyDescent="0.25">
      <c r="H177"/>
    </row>
    <row r="178" spans="1:8" x14ac:dyDescent="0.25">
      <c r="A178" s="130">
        <v>45260</v>
      </c>
      <c r="B178" s="133" t="s">
        <v>761</v>
      </c>
      <c r="C178" s="136" t="s">
        <v>762</v>
      </c>
      <c r="D178" s="91"/>
      <c r="E178" s="92"/>
      <c r="F178" s="92"/>
      <c r="G178" s="91"/>
      <c r="H178" s="93"/>
    </row>
    <row r="179" spans="1:8" x14ac:dyDescent="0.25">
      <c r="A179" s="131"/>
      <c r="B179" s="134"/>
      <c r="C179" s="137"/>
      <c r="D179" s="91" t="s">
        <v>480</v>
      </c>
      <c r="E179" s="92">
        <v>0.5</v>
      </c>
      <c r="F179" s="92" t="s">
        <v>213</v>
      </c>
      <c r="G179" s="91" t="s">
        <v>488</v>
      </c>
      <c r="H179" s="90">
        <v>6519.27</v>
      </c>
    </row>
    <row r="180" spans="1:8" x14ac:dyDescent="0.25">
      <c r="A180" s="131"/>
      <c r="B180" s="134"/>
      <c r="C180" s="137"/>
      <c r="D180" s="91" t="s">
        <v>480</v>
      </c>
      <c r="E180" s="92">
        <v>0.1</v>
      </c>
      <c r="F180" s="92" t="s">
        <v>485</v>
      </c>
      <c r="G180" s="91" t="s">
        <v>484</v>
      </c>
      <c r="H180" s="90">
        <v>1303.8399999999999</v>
      </c>
    </row>
    <row r="181" spans="1:8" x14ac:dyDescent="0.25">
      <c r="A181" s="131"/>
      <c r="B181" s="134"/>
      <c r="C181" s="137"/>
      <c r="D181" s="91" t="s">
        <v>480</v>
      </c>
      <c r="E181" s="92">
        <v>0.1</v>
      </c>
      <c r="F181" s="92" t="s">
        <v>207</v>
      </c>
      <c r="G181" s="91" t="s">
        <v>483</v>
      </c>
      <c r="H181" s="90">
        <v>1303.8399999999999</v>
      </c>
    </row>
    <row r="182" spans="1:8" x14ac:dyDescent="0.25">
      <c r="A182" s="131"/>
      <c r="B182" s="134"/>
      <c r="C182" s="137"/>
      <c r="D182" s="91" t="s">
        <v>480</v>
      </c>
      <c r="E182" s="92">
        <v>0.1</v>
      </c>
      <c r="F182" s="92" t="s">
        <v>216</v>
      </c>
      <c r="G182" s="91" t="s">
        <v>482</v>
      </c>
      <c r="H182" s="90">
        <v>1303.8399999999999</v>
      </c>
    </row>
    <row r="183" spans="1:8" x14ac:dyDescent="0.25">
      <c r="A183" s="131"/>
      <c r="B183" s="134"/>
      <c r="C183" s="137"/>
      <c r="D183" s="91" t="s">
        <v>480</v>
      </c>
      <c r="E183" s="92">
        <v>0.1</v>
      </c>
      <c r="F183" s="92" t="s">
        <v>209</v>
      </c>
      <c r="G183" s="91" t="s">
        <v>481</v>
      </c>
      <c r="H183" s="90">
        <v>1303.8399999999999</v>
      </c>
    </row>
    <row r="184" spans="1:8" x14ac:dyDescent="0.25">
      <c r="A184" s="132"/>
      <c r="B184" s="135"/>
      <c r="C184" s="138"/>
      <c r="D184" s="91" t="s">
        <v>480</v>
      </c>
      <c r="E184" s="92">
        <v>0.1</v>
      </c>
      <c r="F184" s="92" t="s">
        <v>221</v>
      </c>
      <c r="G184" s="91" t="s">
        <v>479</v>
      </c>
      <c r="H184" s="90">
        <v>1303.8399999999999</v>
      </c>
    </row>
    <row r="185" spans="1:8" x14ac:dyDescent="0.25">
      <c r="H185"/>
    </row>
    <row r="186" spans="1:8" ht="15" customHeight="1" x14ac:dyDescent="0.25">
      <c r="A186" s="130">
        <v>45260</v>
      </c>
      <c r="B186" s="133" t="s">
        <v>556</v>
      </c>
      <c r="C186" s="136" t="s">
        <v>763</v>
      </c>
      <c r="D186" s="91"/>
      <c r="E186" s="92"/>
      <c r="F186" s="92"/>
      <c r="G186" s="91"/>
      <c r="H186" s="93"/>
    </row>
    <row r="187" spans="1:8" x14ac:dyDescent="0.25">
      <c r="A187" s="131"/>
      <c r="B187" s="134"/>
      <c r="C187" s="137"/>
      <c r="D187" s="91" t="s">
        <v>553</v>
      </c>
      <c r="E187" s="92">
        <v>0.5</v>
      </c>
      <c r="F187" s="92" t="s">
        <v>215</v>
      </c>
      <c r="G187" s="91" t="s">
        <v>489</v>
      </c>
      <c r="H187" s="90">
        <v>15.71</v>
      </c>
    </row>
    <row r="188" spans="1:8" x14ac:dyDescent="0.25">
      <c r="A188" s="131"/>
      <c r="B188" s="134"/>
      <c r="C188" s="137"/>
      <c r="D188" s="91" t="s">
        <v>553</v>
      </c>
      <c r="E188" s="92">
        <v>0.1</v>
      </c>
      <c r="F188" s="92" t="s">
        <v>219</v>
      </c>
      <c r="G188" s="91" t="s">
        <v>487</v>
      </c>
      <c r="H188" s="90">
        <v>3.14</v>
      </c>
    </row>
    <row r="189" spans="1:8" x14ac:dyDescent="0.25">
      <c r="A189" s="131"/>
      <c r="B189" s="134"/>
      <c r="C189" s="137"/>
      <c r="D189" s="91" t="s">
        <v>553</v>
      </c>
      <c r="E189" s="92">
        <v>0.1</v>
      </c>
      <c r="F189" s="92" t="s">
        <v>207</v>
      </c>
      <c r="G189" s="91" t="s">
        <v>483</v>
      </c>
      <c r="H189" s="90">
        <v>3.14</v>
      </c>
    </row>
    <row r="190" spans="1:8" x14ac:dyDescent="0.25">
      <c r="A190" s="131"/>
      <c r="B190" s="134"/>
      <c r="C190" s="137"/>
      <c r="D190" s="91" t="s">
        <v>553</v>
      </c>
      <c r="E190" s="92">
        <v>0.1</v>
      </c>
      <c r="F190" s="92" t="s">
        <v>216</v>
      </c>
      <c r="G190" s="91" t="s">
        <v>482</v>
      </c>
      <c r="H190" s="90">
        <v>3.14</v>
      </c>
    </row>
    <row r="191" spans="1:8" x14ac:dyDescent="0.25">
      <c r="A191" s="131"/>
      <c r="B191" s="134"/>
      <c r="C191" s="137"/>
      <c r="D191" s="91" t="s">
        <v>553</v>
      </c>
      <c r="E191" s="92">
        <v>0.1</v>
      </c>
      <c r="F191" s="92" t="s">
        <v>209</v>
      </c>
      <c r="G191" s="91" t="s">
        <v>481</v>
      </c>
      <c r="H191" s="90">
        <v>3.14</v>
      </c>
    </row>
    <row r="192" spans="1:8" x14ac:dyDescent="0.25">
      <c r="A192" s="132"/>
      <c r="B192" s="135"/>
      <c r="C192" s="138"/>
      <c r="D192" s="91" t="s">
        <v>553</v>
      </c>
      <c r="E192" s="92">
        <v>0.1</v>
      </c>
      <c r="F192" s="92" t="s">
        <v>221</v>
      </c>
      <c r="G192" s="91" t="s">
        <v>479</v>
      </c>
      <c r="H192" s="90">
        <v>3.14</v>
      </c>
    </row>
    <row r="193" spans="1:8" x14ac:dyDescent="0.25">
      <c r="H193"/>
    </row>
    <row r="194" spans="1:8" x14ac:dyDescent="0.25">
      <c r="A194" s="130">
        <v>45260</v>
      </c>
      <c r="B194" s="133" t="s">
        <v>764</v>
      </c>
      <c r="C194" s="136" t="s">
        <v>765</v>
      </c>
      <c r="D194" s="91"/>
      <c r="E194" s="92"/>
      <c r="F194" s="92"/>
      <c r="G194" s="91"/>
      <c r="H194" s="93"/>
    </row>
    <row r="195" spans="1:8" x14ac:dyDescent="0.25">
      <c r="A195" s="131"/>
      <c r="B195" s="134"/>
      <c r="C195" s="137"/>
      <c r="D195" s="91" t="s">
        <v>553</v>
      </c>
      <c r="E195" s="92">
        <v>0.5</v>
      </c>
      <c r="F195" s="92" t="s">
        <v>215</v>
      </c>
      <c r="G195" s="91" t="s">
        <v>489</v>
      </c>
      <c r="H195" s="90">
        <v>3569.96</v>
      </c>
    </row>
    <row r="196" spans="1:8" x14ac:dyDescent="0.25">
      <c r="A196" s="131"/>
      <c r="B196" s="134"/>
      <c r="C196" s="137"/>
      <c r="D196" s="91" t="s">
        <v>553</v>
      </c>
      <c r="E196" s="92">
        <v>0.1</v>
      </c>
      <c r="F196" s="92" t="s">
        <v>219</v>
      </c>
      <c r="G196" s="91" t="s">
        <v>487</v>
      </c>
      <c r="H196" s="90">
        <v>713.98</v>
      </c>
    </row>
    <row r="197" spans="1:8" x14ac:dyDescent="0.25">
      <c r="A197" s="131"/>
      <c r="B197" s="134"/>
      <c r="C197" s="137"/>
      <c r="D197" s="91" t="s">
        <v>553</v>
      </c>
      <c r="E197" s="92">
        <v>0.1</v>
      </c>
      <c r="F197" s="92" t="s">
        <v>207</v>
      </c>
      <c r="G197" s="91" t="s">
        <v>483</v>
      </c>
      <c r="H197" s="90">
        <v>713.98</v>
      </c>
    </row>
    <row r="198" spans="1:8" x14ac:dyDescent="0.25">
      <c r="A198" s="131"/>
      <c r="B198" s="134"/>
      <c r="C198" s="137"/>
      <c r="D198" s="91" t="s">
        <v>553</v>
      </c>
      <c r="E198" s="92">
        <v>0.1</v>
      </c>
      <c r="F198" s="92" t="s">
        <v>216</v>
      </c>
      <c r="G198" s="91" t="s">
        <v>482</v>
      </c>
      <c r="H198" s="90">
        <v>713.98</v>
      </c>
    </row>
    <row r="199" spans="1:8" x14ac:dyDescent="0.25">
      <c r="A199" s="131"/>
      <c r="B199" s="134"/>
      <c r="C199" s="137"/>
      <c r="D199" s="91" t="s">
        <v>553</v>
      </c>
      <c r="E199" s="92">
        <v>0.1</v>
      </c>
      <c r="F199" s="92" t="s">
        <v>209</v>
      </c>
      <c r="G199" s="91" t="s">
        <v>481</v>
      </c>
      <c r="H199" s="90">
        <v>713.98</v>
      </c>
    </row>
    <row r="200" spans="1:8" x14ac:dyDescent="0.25">
      <c r="A200" s="132"/>
      <c r="B200" s="135"/>
      <c r="C200" s="138"/>
      <c r="D200" s="91" t="s">
        <v>553</v>
      </c>
      <c r="E200" s="92">
        <v>0.1</v>
      </c>
      <c r="F200" s="92" t="s">
        <v>221</v>
      </c>
      <c r="G200" s="91" t="s">
        <v>479</v>
      </c>
      <c r="H200" s="90">
        <v>713.98</v>
      </c>
    </row>
    <row r="201" spans="1:8" x14ac:dyDescent="0.25">
      <c r="H201"/>
    </row>
    <row r="202" spans="1:8" ht="15" customHeight="1" x14ac:dyDescent="0.25">
      <c r="H202"/>
    </row>
    <row r="203" spans="1:8" x14ac:dyDescent="0.25">
      <c r="H203"/>
    </row>
    <row r="204" spans="1:8" x14ac:dyDescent="0.25">
      <c r="H204"/>
    </row>
    <row r="205" spans="1:8" x14ac:dyDescent="0.25">
      <c r="H205"/>
    </row>
    <row r="206" spans="1:8" x14ac:dyDescent="0.25">
      <c r="H206"/>
    </row>
    <row r="207" spans="1:8" x14ac:dyDescent="0.25">
      <c r="H207"/>
    </row>
    <row r="208" spans="1:8" x14ac:dyDescent="0.25">
      <c r="H208"/>
    </row>
    <row r="209" spans="8:8" x14ac:dyDescent="0.25">
      <c r="H209"/>
    </row>
    <row r="210" spans="8:8" x14ac:dyDescent="0.25">
      <c r="H210"/>
    </row>
    <row r="211" spans="8:8" x14ac:dyDescent="0.25">
      <c r="H211"/>
    </row>
    <row r="212" spans="8:8" x14ac:dyDescent="0.25">
      <c r="H212"/>
    </row>
    <row r="213" spans="8:8" x14ac:dyDescent="0.25">
      <c r="H213"/>
    </row>
    <row r="214" spans="8:8" x14ac:dyDescent="0.25">
      <c r="H214"/>
    </row>
    <row r="215" spans="8:8" x14ac:dyDescent="0.25">
      <c r="H215"/>
    </row>
    <row r="216" spans="8:8" x14ac:dyDescent="0.25">
      <c r="H216"/>
    </row>
    <row r="217" spans="8:8" x14ac:dyDescent="0.25">
      <c r="H217"/>
    </row>
    <row r="218" spans="8:8" x14ac:dyDescent="0.25">
      <c r="H218"/>
    </row>
    <row r="219" spans="8:8" x14ac:dyDescent="0.25">
      <c r="H219"/>
    </row>
    <row r="220" spans="8:8" x14ac:dyDescent="0.25">
      <c r="H220"/>
    </row>
    <row r="221" spans="8:8" x14ac:dyDescent="0.25">
      <c r="H221"/>
    </row>
    <row r="222" spans="8:8" x14ac:dyDescent="0.25">
      <c r="H222"/>
    </row>
    <row r="223" spans="8:8" x14ac:dyDescent="0.25">
      <c r="H223"/>
    </row>
    <row r="224" spans="8: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row r="250" spans="8:8" x14ac:dyDescent="0.25">
      <c r="H250"/>
    </row>
    <row r="251" spans="8:8" x14ac:dyDescent="0.25">
      <c r="H251"/>
    </row>
    <row r="252" spans="8:8" x14ac:dyDescent="0.25">
      <c r="H252"/>
    </row>
    <row r="253" spans="8:8" x14ac:dyDescent="0.25">
      <c r="H253"/>
    </row>
    <row r="254" spans="8:8" x14ac:dyDescent="0.25">
      <c r="H254"/>
    </row>
    <row r="255" spans="8:8" x14ac:dyDescent="0.25">
      <c r="H255"/>
    </row>
    <row r="256" spans="8:8" x14ac:dyDescent="0.25">
      <c r="H256"/>
    </row>
    <row r="257" spans="8:8" x14ac:dyDescent="0.25">
      <c r="H257"/>
    </row>
  </sheetData>
  <sheetProtection algorithmName="SHA-512" hashValue="xHrzIrb1CKxV5ihKO+DTlwLZQ19WAAhNKZ25FLBVLSicoFmh8pJKgU0cMdZVbBbwhoP6/SAbG8hpCWXhltmClg==" saltValue="6wSwVTD6E0U4LNWrAuLNYQ==" spinCount="100000" sheet="1" objects="1" scenarios="1"/>
  <mergeCells count="77">
    <mergeCell ref="A194:A200"/>
    <mergeCell ref="B194:B200"/>
    <mergeCell ref="C194:C200"/>
    <mergeCell ref="A178:A184"/>
    <mergeCell ref="B178:B184"/>
    <mergeCell ref="C178:C184"/>
    <mergeCell ref="A186:A192"/>
    <mergeCell ref="B186:B192"/>
    <mergeCell ref="C186:C192"/>
    <mergeCell ref="A162:A168"/>
    <mergeCell ref="B162:B168"/>
    <mergeCell ref="C162:C168"/>
    <mergeCell ref="A170:A176"/>
    <mergeCell ref="B170:B176"/>
    <mergeCell ref="C170:C176"/>
    <mergeCell ref="A138:A144"/>
    <mergeCell ref="B138:B144"/>
    <mergeCell ref="C138:C144"/>
    <mergeCell ref="A146:A152"/>
    <mergeCell ref="B146:B152"/>
    <mergeCell ref="C146:C152"/>
    <mergeCell ref="A122:A128"/>
    <mergeCell ref="B122:B128"/>
    <mergeCell ref="C122:C128"/>
    <mergeCell ref="A130:A136"/>
    <mergeCell ref="B130:B136"/>
    <mergeCell ref="C130:C136"/>
    <mergeCell ref="A74:A80"/>
    <mergeCell ref="B74:B80"/>
    <mergeCell ref="C74:C80"/>
    <mergeCell ref="A98:A104"/>
    <mergeCell ref="B98:B104"/>
    <mergeCell ref="C98:C104"/>
    <mergeCell ref="A82:A88"/>
    <mergeCell ref="B82:B88"/>
    <mergeCell ref="C82:C88"/>
    <mergeCell ref="A90:A96"/>
    <mergeCell ref="B90:B96"/>
    <mergeCell ref="C90:C96"/>
    <mergeCell ref="B34:B40"/>
    <mergeCell ref="C34:C40"/>
    <mergeCell ref="A66:A72"/>
    <mergeCell ref="B66:B72"/>
    <mergeCell ref="C66:C72"/>
    <mergeCell ref="A50:A56"/>
    <mergeCell ref="B50:B56"/>
    <mergeCell ref="C50:C56"/>
    <mergeCell ref="A34:A40"/>
    <mergeCell ref="E1:G1"/>
    <mergeCell ref="A2:A8"/>
    <mergeCell ref="B2:B8"/>
    <mergeCell ref="C2:C8"/>
    <mergeCell ref="A10:A16"/>
    <mergeCell ref="B10:B16"/>
    <mergeCell ref="C10:C16"/>
    <mergeCell ref="A18:A24"/>
    <mergeCell ref="B18:B24"/>
    <mergeCell ref="C18:C24"/>
    <mergeCell ref="A26:A32"/>
    <mergeCell ref="B26:B32"/>
    <mergeCell ref="C26:C32"/>
    <mergeCell ref="A154:A160"/>
    <mergeCell ref="B154:B160"/>
    <mergeCell ref="C154:C160"/>
    <mergeCell ref="Q1:T1"/>
    <mergeCell ref="A106:A112"/>
    <mergeCell ref="B106:B112"/>
    <mergeCell ref="C106:C112"/>
    <mergeCell ref="A114:A120"/>
    <mergeCell ref="B114:B120"/>
    <mergeCell ref="C114:C120"/>
    <mergeCell ref="A58:A64"/>
    <mergeCell ref="B58:B64"/>
    <mergeCell ref="C58:C64"/>
    <mergeCell ref="A42:A48"/>
    <mergeCell ref="B42:B48"/>
    <mergeCell ref="C42:C48"/>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22.1406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146" t="s">
        <v>378</v>
      </c>
      <c r="I1" s="145" t="s">
        <v>506</v>
      </c>
      <c r="O1" s="54"/>
      <c r="P1" s="54"/>
      <c r="Q1" s="54"/>
    </row>
    <row r="2" spans="1:19" ht="18.75" x14ac:dyDescent="0.3">
      <c r="A2" s="146"/>
      <c r="I2" s="145"/>
      <c r="P2" s="54"/>
      <c r="Q2" s="54"/>
      <c r="R2" t="s">
        <v>131</v>
      </c>
      <c r="S2" s="55" t="s">
        <v>148</v>
      </c>
    </row>
    <row r="3" spans="1:19" s="113" customFormat="1" ht="47.25" x14ac:dyDescent="0.25">
      <c r="A3" s="111" t="s">
        <v>116</v>
      </c>
      <c r="B3" s="112" t="s">
        <v>260</v>
      </c>
      <c r="C3" s="111" t="s">
        <v>259</v>
      </c>
      <c r="D3" s="112" t="s">
        <v>3</v>
      </c>
      <c r="E3" s="111" t="s">
        <v>117</v>
      </c>
      <c r="F3" s="112" t="s">
        <v>4</v>
      </c>
      <c r="G3" s="112" t="s">
        <v>261</v>
      </c>
      <c r="H3" s="112" t="s">
        <v>377</v>
      </c>
      <c r="I3" s="112" t="s">
        <v>115</v>
      </c>
      <c r="J3" s="112" t="s">
        <v>0</v>
      </c>
      <c r="K3" s="112" t="s">
        <v>6</v>
      </c>
      <c r="L3" s="112" t="s">
        <v>1</v>
      </c>
      <c r="M3" s="112" t="s">
        <v>122</v>
      </c>
      <c r="N3" s="111" t="s">
        <v>2</v>
      </c>
      <c r="O3" s="111" t="s">
        <v>121</v>
      </c>
      <c r="P3" s="111" t="s">
        <v>144</v>
      </c>
      <c r="Q3" s="111" t="s">
        <v>143</v>
      </c>
      <c r="R3" s="112" t="s">
        <v>145</v>
      </c>
      <c r="S3" s="112" t="s">
        <v>5</v>
      </c>
    </row>
    <row r="4" spans="1:19" ht="14.45" customHeight="1" x14ac:dyDescent="0.25">
      <c r="A4">
        <v>2</v>
      </c>
      <c r="B4" s="72" t="s">
        <v>770</v>
      </c>
      <c r="C4" s="72">
        <v>7</v>
      </c>
      <c r="D4" t="s">
        <v>21</v>
      </c>
      <c r="E4">
        <v>8</v>
      </c>
      <c r="F4" s="51" t="str">
        <f>IF(D4="","",IFERROR(VLOOKUP(D4,'Tabelas auxiliares'!$A$3:$B$61,2,FALSE),"DESCENTRALIZAÇÃO"))</f>
        <v>NÚCLEOS ESTRATÉGICOS</v>
      </c>
      <c r="G4" s="51" t="str">
        <f>IFERROR(VLOOKUP($B4,'Tabelas auxiliares'!$A$65:$C$102,2,FALSE),"")</f>
        <v/>
      </c>
      <c r="H4" s="51" t="str">
        <f>IFERROR(VLOOKUP($B4,'Tabelas auxiliares'!$A$65:$C$102,3,FALSE),"")</f>
        <v/>
      </c>
      <c r="I4" t="s">
        <v>788</v>
      </c>
      <c r="J4" t="s">
        <v>789</v>
      </c>
      <c r="K4" t="s">
        <v>790</v>
      </c>
      <c r="L4" t="s">
        <v>791</v>
      </c>
      <c r="M4" t="s">
        <v>792</v>
      </c>
      <c r="N4" t="s">
        <v>793</v>
      </c>
      <c r="O4" t="s">
        <v>794</v>
      </c>
      <c r="P4" s="51" t="str">
        <f t="shared" ref="P4:P43" si="0">LEFT(N4,1)</f>
        <v>3</v>
      </c>
      <c r="Q4" s="51" t="str">
        <f>IFERROR(VLOOKUP(O4,'Tabelas auxiliares'!$A$224:$E$233,5,FALSE),"")</f>
        <v/>
      </c>
      <c r="R4" s="51" t="str">
        <f>IF(Q4&lt;&gt;"",Q4,IF(P4='Tabelas auxiliares'!$A$237,"CUSTEIO",IF(P4='Tabelas auxiliares'!$A$236,"INVESTIMENTO","")))</f>
        <v>CUSTEIO</v>
      </c>
      <c r="S4" s="44">
        <v>170750</v>
      </c>
    </row>
    <row r="5" spans="1:19" x14ac:dyDescent="0.25">
      <c r="A5">
        <v>2</v>
      </c>
      <c r="B5" s="72" t="s">
        <v>770</v>
      </c>
      <c r="C5" s="72">
        <v>7</v>
      </c>
      <c r="D5" t="s">
        <v>21</v>
      </c>
      <c r="E5">
        <v>8</v>
      </c>
      <c r="F5" s="51" t="str">
        <f>IF(D5="","",IFERROR(VLOOKUP(D5,'Tabelas auxiliares'!$A$3:$B$61,2,FALSE),"DESCENTRALIZAÇÃO"))</f>
        <v>NÚCLEOS ESTRATÉGICOS</v>
      </c>
      <c r="G5" s="51" t="str">
        <f>IFERROR(VLOOKUP($B5,'Tabelas auxiliares'!$A$65:$C$102,2,FALSE),"")</f>
        <v/>
      </c>
      <c r="H5" s="51" t="str">
        <f>IFERROR(VLOOKUP($B5,'Tabelas auxiliares'!$A$65:$C$102,3,FALSE),"")</f>
        <v/>
      </c>
      <c r="I5" t="s">
        <v>788</v>
      </c>
      <c r="J5" t="s">
        <v>795</v>
      </c>
      <c r="K5" t="s">
        <v>796</v>
      </c>
      <c r="L5" t="s">
        <v>797</v>
      </c>
      <c r="M5" t="s">
        <v>792</v>
      </c>
      <c r="N5" t="s">
        <v>798</v>
      </c>
      <c r="O5" t="s">
        <v>794</v>
      </c>
      <c r="P5" s="51" t="str">
        <f t="shared" si="0"/>
        <v>3</v>
      </c>
      <c r="Q5" s="51" t="str">
        <f>IFERROR(VLOOKUP(O5,'Tabelas auxiliares'!$A$224:$E$233,5,FALSE),"")</f>
        <v/>
      </c>
      <c r="R5" s="51" t="str">
        <f>IF(Q5&lt;&gt;"",Q5,IF(P5='Tabelas auxiliares'!$A$237,"CUSTEIO",IF(P5='Tabelas auxiliares'!$A$236,"INVESTIMENTO","")))</f>
        <v>CUSTEIO</v>
      </c>
      <c r="S5" s="44">
        <v>117580</v>
      </c>
    </row>
    <row r="6" spans="1:19" ht="14.45" customHeight="1" x14ac:dyDescent="0.25">
      <c r="A6">
        <v>2</v>
      </c>
      <c r="B6" s="72" t="s">
        <v>770</v>
      </c>
      <c r="C6" s="72">
        <v>7</v>
      </c>
      <c r="D6" t="s">
        <v>21</v>
      </c>
      <c r="E6">
        <v>8</v>
      </c>
      <c r="F6" s="51" t="str">
        <f>IF(D6="","",IFERROR(VLOOKUP(D6,'Tabelas auxiliares'!$A$3:$B$61,2,FALSE),"DESCENTRALIZAÇÃO"))</f>
        <v>NÚCLEOS ESTRATÉGICOS</v>
      </c>
      <c r="G6" s="51" t="str">
        <f>IFERROR(VLOOKUP($B6,'Tabelas auxiliares'!$A$65:$C$102,2,FALSE),"")</f>
        <v/>
      </c>
      <c r="H6" s="51" t="str">
        <f>IFERROR(VLOOKUP($B6,'Tabelas auxiliares'!$A$65:$C$102,3,FALSE),"")</f>
        <v/>
      </c>
      <c r="I6" t="s">
        <v>799</v>
      </c>
      <c r="J6" t="s">
        <v>800</v>
      </c>
      <c r="K6" t="s">
        <v>801</v>
      </c>
      <c r="L6" t="s">
        <v>802</v>
      </c>
      <c r="M6" t="s">
        <v>792</v>
      </c>
      <c r="N6" t="s">
        <v>793</v>
      </c>
      <c r="O6" t="s">
        <v>794</v>
      </c>
      <c r="P6" s="51" t="str">
        <f t="shared" si="0"/>
        <v>3</v>
      </c>
      <c r="Q6" s="51" t="str">
        <f>IFERROR(VLOOKUP(O6,'Tabelas auxiliares'!$A$224:$E$233,5,FALSE),"")</f>
        <v/>
      </c>
      <c r="R6" s="51" t="str">
        <f>IF(Q6&lt;&gt;"",Q6,IF(P6='Tabelas auxiliares'!$A$237,"CUSTEIO",IF(P6='Tabelas auxiliares'!$A$236,"INVESTIMENTO","")))</f>
        <v>CUSTEIO</v>
      </c>
      <c r="S6" s="44">
        <v>194420</v>
      </c>
    </row>
    <row r="7" spans="1:19" ht="14.45" customHeight="1" x14ac:dyDescent="0.25">
      <c r="A7">
        <v>2</v>
      </c>
      <c r="B7" s="72" t="s">
        <v>770</v>
      </c>
      <c r="C7" s="72">
        <v>7</v>
      </c>
      <c r="D7" t="s">
        <v>21</v>
      </c>
      <c r="E7">
        <v>8</v>
      </c>
      <c r="F7" s="51" t="str">
        <f>IF(D7="","",IFERROR(VLOOKUP(D7,'Tabelas auxiliares'!$A$3:$B$61,2,FALSE),"DESCENTRALIZAÇÃO"))</f>
        <v>NÚCLEOS ESTRATÉGICOS</v>
      </c>
      <c r="G7" s="51" t="str">
        <f>IFERROR(VLOOKUP($B7,'Tabelas auxiliares'!$A$65:$C$102,2,FALSE),"")</f>
        <v/>
      </c>
      <c r="H7" s="51" t="str">
        <f>IFERROR(VLOOKUP($B7,'Tabelas auxiliares'!$A$65:$C$102,3,FALSE),"")</f>
        <v/>
      </c>
      <c r="I7" t="s">
        <v>803</v>
      </c>
      <c r="J7" t="s">
        <v>804</v>
      </c>
      <c r="K7" t="s">
        <v>805</v>
      </c>
      <c r="L7" t="s">
        <v>806</v>
      </c>
      <c r="M7" t="s">
        <v>792</v>
      </c>
      <c r="N7" t="s">
        <v>793</v>
      </c>
      <c r="O7" t="s">
        <v>794</v>
      </c>
      <c r="P7" s="51" t="str">
        <f t="shared" si="0"/>
        <v>3</v>
      </c>
      <c r="Q7" s="51" t="str">
        <f>IFERROR(VLOOKUP(O7,'Tabelas auxiliares'!$A$224:$E$233,5,FALSE),"")</f>
        <v/>
      </c>
      <c r="R7" s="51" t="str">
        <f>IF(Q7&lt;&gt;"",Q7,IF(P7='Tabelas auxiliares'!$A$237,"CUSTEIO",IF(P7='Tabelas auxiliares'!$A$236,"INVESTIMENTO","")))</f>
        <v>CUSTEIO</v>
      </c>
      <c r="S7" s="44">
        <v>214090</v>
      </c>
    </row>
    <row r="8" spans="1:19" ht="14.45" customHeight="1" x14ac:dyDescent="0.25">
      <c r="A8" t="s">
        <v>771</v>
      </c>
      <c r="B8" s="72" t="s">
        <v>166</v>
      </c>
      <c r="C8" s="72" t="s">
        <v>772</v>
      </c>
      <c r="D8" t="s">
        <v>773</v>
      </c>
      <c r="E8" t="s">
        <v>117</v>
      </c>
      <c r="F8" s="51" t="str">
        <f>IF(D8="","",IFERROR(VLOOKUP(D8,'Tabelas auxiliares'!$A$3:$B$61,2,FALSE),"DESCENTRALIZAÇÃO"))</f>
        <v>DESCENTRALIZAÇÃO</v>
      </c>
      <c r="G8" s="51" t="str">
        <f>IFERROR(VLOOKUP($B8,'Tabelas auxiliares'!$A$65:$C$102,2,FALSE),"")</f>
        <v/>
      </c>
      <c r="H8" s="51" t="str">
        <f>IFERROR(VLOOKUP($B8,'Tabelas auxiliares'!$A$65:$C$102,3,FALSE),"")</f>
        <v/>
      </c>
      <c r="I8" t="s">
        <v>807</v>
      </c>
      <c r="J8" t="s">
        <v>808</v>
      </c>
      <c r="K8" t="s">
        <v>809</v>
      </c>
      <c r="L8" t="s">
        <v>810</v>
      </c>
      <c r="M8" t="s">
        <v>119</v>
      </c>
      <c r="N8" t="s">
        <v>811</v>
      </c>
      <c r="O8" t="s">
        <v>812</v>
      </c>
      <c r="P8" s="51" t="str">
        <f t="shared" si="0"/>
        <v>4</v>
      </c>
      <c r="Q8" s="51" t="str">
        <f>IFERROR(VLOOKUP(O8,'Tabelas auxiliares'!$A$224:$E$233,5,FALSE),"")</f>
        <v/>
      </c>
      <c r="R8" s="51" t="str">
        <f>IF(Q8&lt;&gt;"",Q8,IF(P8='Tabelas auxiliares'!$A$237,"CUSTEIO",IF(P8='Tabelas auxiliares'!$A$236,"INVESTIMENTO","")))</f>
        <v>INVESTIMENTO</v>
      </c>
      <c r="S8" s="44">
        <v>218133.84</v>
      </c>
    </row>
    <row r="9" spans="1:19" x14ac:dyDescent="0.25">
      <c r="A9" t="s">
        <v>771</v>
      </c>
      <c r="B9" s="72" t="s">
        <v>774</v>
      </c>
      <c r="C9" s="72" t="s">
        <v>775</v>
      </c>
      <c r="D9" t="s">
        <v>776</v>
      </c>
      <c r="E9" t="s">
        <v>117</v>
      </c>
      <c r="F9" s="51" t="str">
        <f>IF(D9="","",IFERROR(VLOOKUP(D9,'Tabelas auxiliares'!$A$3:$B$61,2,FALSE),"DESCENTRALIZAÇÃO"))</f>
        <v>DESCENTRALIZAÇÃO</v>
      </c>
      <c r="G9" s="51" t="str">
        <f>IFERROR(VLOOKUP($B9,'Tabelas auxiliares'!$A$65:$C$102,2,FALSE),"")</f>
        <v/>
      </c>
      <c r="H9" s="51" t="str">
        <f>IFERROR(VLOOKUP($B9,'Tabelas auxiliares'!$A$65:$C$102,3,FALSE),"")</f>
        <v/>
      </c>
      <c r="I9" t="s">
        <v>813</v>
      </c>
      <c r="J9" t="s">
        <v>814</v>
      </c>
      <c r="K9" t="s">
        <v>815</v>
      </c>
      <c r="L9" t="s">
        <v>816</v>
      </c>
      <c r="M9" t="s">
        <v>597</v>
      </c>
      <c r="N9" t="s">
        <v>811</v>
      </c>
      <c r="O9" t="s">
        <v>817</v>
      </c>
      <c r="P9" s="51" t="str">
        <f t="shared" si="0"/>
        <v>4</v>
      </c>
      <c r="Q9" s="51" t="str">
        <f>IFERROR(VLOOKUP(O9,'Tabelas auxiliares'!$A$224:$E$233,5,FALSE),"")</f>
        <v/>
      </c>
      <c r="R9" s="51" t="str">
        <f>IF(Q9&lt;&gt;"",Q9,IF(P9='Tabelas auxiliares'!$A$237,"CUSTEIO",IF(P9='Tabelas auxiliares'!$A$236,"INVESTIMENTO","")))</f>
        <v>INVESTIMENTO</v>
      </c>
      <c r="S9" s="44">
        <v>90909.09</v>
      </c>
    </row>
    <row r="10" spans="1:19" ht="14.45" customHeight="1" x14ac:dyDescent="0.25">
      <c r="A10" t="s">
        <v>771</v>
      </c>
      <c r="B10" s="72" t="s">
        <v>774</v>
      </c>
      <c r="C10" s="72" t="s">
        <v>775</v>
      </c>
      <c r="D10" t="s">
        <v>776</v>
      </c>
      <c r="E10" t="s">
        <v>117</v>
      </c>
      <c r="F10" s="51" t="str">
        <f>IF(D10="","",IFERROR(VLOOKUP(D10,'Tabelas auxiliares'!$A$3:$B$61,2,FALSE),"DESCENTRALIZAÇÃO"))</f>
        <v>DESCENTRALIZAÇÃO</v>
      </c>
      <c r="G10" s="51" t="str">
        <f>IFERROR(VLOOKUP($B10,'Tabelas auxiliares'!$A$65:$C$102,2,FALSE),"")</f>
        <v/>
      </c>
      <c r="H10" s="51" t="str">
        <f>IFERROR(VLOOKUP($B10,'Tabelas auxiliares'!$A$65:$C$102,3,FALSE),"")</f>
        <v/>
      </c>
      <c r="I10" t="s">
        <v>813</v>
      </c>
      <c r="J10" t="s">
        <v>818</v>
      </c>
      <c r="K10" t="s">
        <v>819</v>
      </c>
      <c r="L10" t="s">
        <v>820</v>
      </c>
      <c r="M10" t="s">
        <v>597</v>
      </c>
      <c r="N10" t="s">
        <v>821</v>
      </c>
      <c r="O10" t="s">
        <v>817</v>
      </c>
      <c r="P10" s="51" t="str">
        <f t="shared" si="0"/>
        <v>4</v>
      </c>
      <c r="Q10" s="51" t="str">
        <f>IFERROR(VLOOKUP(O10,'Tabelas auxiliares'!$A$224:$E$233,5,FALSE),"")</f>
        <v/>
      </c>
      <c r="R10" s="51" t="str">
        <f>IF(Q10&lt;&gt;"",Q10,IF(P10='Tabelas auxiliares'!$A$237,"CUSTEIO",IF(P10='Tabelas auxiliares'!$A$236,"INVESTIMENTO","")))</f>
        <v>INVESTIMENTO</v>
      </c>
      <c r="S10" s="44">
        <v>9090.91</v>
      </c>
    </row>
    <row r="11" spans="1:19" ht="14.45" customHeight="1" x14ac:dyDescent="0.25">
      <c r="A11" t="s">
        <v>777</v>
      </c>
      <c r="B11" s="72" t="s">
        <v>778</v>
      </c>
      <c r="C11" s="72" t="s">
        <v>779</v>
      </c>
      <c r="D11">
        <v>1</v>
      </c>
      <c r="E11" t="s">
        <v>117</v>
      </c>
      <c r="F11" s="51" t="str">
        <f>IF(D11="","",IFERROR(VLOOKUP(D11,'Tabelas auxiliares'!$A$3:$B$61,2,FALSE),"DESCENTRALIZAÇÃO"))</f>
        <v>DESCENTRALIZAÇÃO</v>
      </c>
      <c r="G11" s="51" t="str">
        <f>IFERROR(VLOOKUP($B11,'Tabelas auxiliares'!$A$65:$C$102,2,FALSE),"")</f>
        <v/>
      </c>
      <c r="H11" s="51" t="str">
        <f>IFERROR(VLOOKUP($B11,'Tabelas auxiliares'!$A$65:$C$102,3,FALSE),"")</f>
        <v/>
      </c>
      <c r="I11" t="s">
        <v>813</v>
      </c>
      <c r="J11" t="s">
        <v>822</v>
      </c>
      <c r="K11" t="s">
        <v>823</v>
      </c>
      <c r="L11" t="s">
        <v>824</v>
      </c>
      <c r="M11" t="s">
        <v>825</v>
      </c>
      <c r="N11" t="s">
        <v>793</v>
      </c>
      <c r="O11" t="s">
        <v>826</v>
      </c>
      <c r="P11" s="51" t="str">
        <f t="shared" si="0"/>
        <v>3</v>
      </c>
      <c r="Q11" s="51" t="str">
        <f>IFERROR(VLOOKUP(O11,'Tabelas auxiliares'!$A$224:$E$233,5,FALSE),"")</f>
        <v/>
      </c>
      <c r="R11" s="51" t="str">
        <f>IF(Q11&lt;&gt;"",Q11,IF(P11='Tabelas auxiliares'!$A$237,"CUSTEIO",IF(P11='Tabelas auxiliares'!$A$236,"INVESTIMENTO","")))</f>
        <v>CUSTEIO</v>
      </c>
      <c r="S11" s="44">
        <v>75000</v>
      </c>
    </row>
    <row r="12" spans="1:19" ht="14.45" customHeight="1" x14ac:dyDescent="0.25">
      <c r="A12" t="s">
        <v>771</v>
      </c>
      <c r="B12" s="72" t="s">
        <v>296</v>
      </c>
      <c r="C12" s="72" t="s">
        <v>780</v>
      </c>
      <c r="D12" t="s">
        <v>41</v>
      </c>
      <c r="E12" t="s">
        <v>117</v>
      </c>
      <c r="F12" s="51" t="str">
        <f>IF(D12="","",IFERROR(VLOOKUP(D12,'Tabelas auxiliares'!$A$3:$B$61,2,FALSE),"DESCENTRALIZAÇÃO"))</f>
        <v>CECS - CENTRO DE ENG., MODELAGEM E CIÊNCIAS SOCIAIS APLICADAS</v>
      </c>
      <c r="G12" s="51" t="str">
        <f>IFERROR(VLOOKUP($B12,'Tabelas auxiliares'!$A$65:$C$102,2,FALSE),"")</f>
        <v>Equipamentos - Laboratórios</v>
      </c>
      <c r="H12" s="51" t="str">
        <f>IFERROR(VLOOKUP($B12,'Tabelas auxiliares'!$A$65:$C$102,3,FALSE),"")</f>
        <v>AQUISICAO POR IMPORTACAO / EQUIPAMENTOS NOVOS / MANUTENÇÃO DE EQUIPAMENTOS LABORATORIAIS</v>
      </c>
      <c r="I12" t="s">
        <v>600</v>
      </c>
      <c r="J12" t="s">
        <v>827</v>
      </c>
      <c r="K12" t="s">
        <v>828</v>
      </c>
      <c r="L12" t="s">
        <v>829</v>
      </c>
      <c r="M12" t="s">
        <v>597</v>
      </c>
      <c r="N12" t="s">
        <v>811</v>
      </c>
      <c r="O12" t="s">
        <v>830</v>
      </c>
      <c r="P12" s="51" t="str">
        <f t="shared" si="0"/>
        <v>4</v>
      </c>
      <c r="Q12" s="51" t="str">
        <f>IFERROR(VLOOKUP(O12,'Tabelas auxiliares'!$A$224:$E$233,5,FALSE),"")</f>
        <v/>
      </c>
      <c r="R12" s="51" t="str">
        <f>IF(Q12&lt;&gt;"",Q12,IF(P12='Tabelas auxiliares'!$A$237,"CUSTEIO",IF(P12='Tabelas auxiliares'!$A$236,"INVESTIMENTO","")))</f>
        <v>INVESTIMENTO</v>
      </c>
      <c r="S12" s="44">
        <v>112340.84</v>
      </c>
    </row>
    <row r="13" spans="1:19" ht="14.45" customHeight="1" x14ac:dyDescent="0.25">
      <c r="A13" t="s">
        <v>771</v>
      </c>
      <c r="B13" s="72" t="s">
        <v>312</v>
      </c>
      <c r="C13" s="72" t="s">
        <v>780</v>
      </c>
      <c r="D13" t="s">
        <v>43</v>
      </c>
      <c r="E13" t="s">
        <v>117</v>
      </c>
      <c r="F13" s="51" t="str">
        <f>IF(D13="","",IFERROR(VLOOKUP(D13,'Tabelas auxiliares'!$A$3:$B$61,2,FALSE),"DESCENTRALIZAÇÃO"))</f>
        <v>CECS - COMPRAS COMPARTILHADAS</v>
      </c>
      <c r="G13" s="51" t="str">
        <f>IFERROR(VLOOKUP($B13,'Tabelas auxiliares'!$A$65:$C$102,2,FALSE),"")</f>
        <v>Materiais didáticos e serviços - Graduação</v>
      </c>
      <c r="H13" s="51" t="str">
        <f>IFERROR(VLOOKUP($B13,'Tabelas auxiliares'!$A$65:$C$102,3,FALSE),"")</f>
        <v xml:space="preserve">VIDRARIAS / MATERIAL DE CONSUMO / MANUTENÇÃO DE EQUIPAMENTOS / REAGENTES QUIMICOS / MATERIAIS E SERVIÇOS DIVERSOS PARA LABORATORIOS DIDÁTICOS E CURSOS DE GRADUAÇÃO / EPIS PARA LABORATÓRIOS </v>
      </c>
      <c r="I13" t="s">
        <v>831</v>
      </c>
      <c r="J13" t="s">
        <v>832</v>
      </c>
      <c r="K13" t="s">
        <v>833</v>
      </c>
      <c r="L13" t="s">
        <v>834</v>
      </c>
      <c r="M13" t="s">
        <v>119</v>
      </c>
      <c r="N13" t="s">
        <v>798</v>
      </c>
      <c r="O13" t="s">
        <v>602</v>
      </c>
      <c r="P13" s="51" t="str">
        <f t="shared" si="0"/>
        <v>3</v>
      </c>
      <c r="Q13" s="51" t="str">
        <f>IFERROR(VLOOKUP(O13,'Tabelas auxiliares'!$A$224:$E$233,5,FALSE),"")</f>
        <v/>
      </c>
      <c r="R13" s="51" t="str">
        <f>IF(Q13&lt;&gt;"",Q13,IF(P13='Tabelas auxiliares'!$A$237,"CUSTEIO",IF(P13='Tabelas auxiliares'!$A$236,"INVESTIMENTO","")))</f>
        <v>CUSTEIO</v>
      </c>
      <c r="S13" s="44">
        <v>58860.74</v>
      </c>
    </row>
    <row r="14" spans="1:19" ht="14.45" customHeight="1" x14ac:dyDescent="0.25">
      <c r="A14" t="s">
        <v>771</v>
      </c>
      <c r="B14" s="72" t="s">
        <v>321</v>
      </c>
      <c r="C14" s="72" t="s">
        <v>781</v>
      </c>
      <c r="D14" t="s">
        <v>55</v>
      </c>
      <c r="E14" t="s">
        <v>117</v>
      </c>
      <c r="F14" s="51" t="str">
        <f>IF(D14="","",IFERROR(VLOOKUP(D14,'Tabelas auxiliares'!$A$3:$B$61,2,FALSE),"DESCENTRALIZAÇÃO"))</f>
        <v>PROEC - PRÓ-REITORIA DE EXTENSÃO E CULTURA</v>
      </c>
      <c r="G14" s="51" t="str">
        <f>IFERROR(VLOOKUP($B14,'Tabelas auxiliares'!$A$65:$C$102,2,FALSE),"")</f>
        <v>Materiais didáticos e serviços - Extensão</v>
      </c>
      <c r="H14" s="51" t="str">
        <f>IFERROR(VLOOKUP($B14,'Tabelas auxiliares'!$A$65:$C$102,3,FALSE),"")</f>
        <v>MATERIAL DE CONSUMO / MATERIAIS E SERVIÇOS DIVERSOS PARA ATIVIDADES CULTURAIS E DE EXTENSÃO / SERVIÇOS CORO</v>
      </c>
      <c r="I14" t="s">
        <v>835</v>
      </c>
      <c r="J14" t="s">
        <v>836</v>
      </c>
      <c r="K14" t="s">
        <v>837</v>
      </c>
      <c r="L14" t="s">
        <v>838</v>
      </c>
      <c r="M14" t="s">
        <v>597</v>
      </c>
      <c r="N14" t="s">
        <v>798</v>
      </c>
      <c r="O14" t="s">
        <v>118</v>
      </c>
      <c r="P14" s="51" t="str">
        <f t="shared" si="0"/>
        <v>3</v>
      </c>
      <c r="Q14" s="51" t="str">
        <f>IFERROR(VLOOKUP(O14,'Tabelas auxiliares'!$A$224:$E$233,5,FALSE),"")</f>
        <v/>
      </c>
      <c r="R14" s="51" t="str">
        <f>IF(Q14&lt;&gt;"",Q14,IF(P14='Tabelas auxiliares'!$A$237,"CUSTEIO",IF(P14='Tabelas auxiliares'!$A$236,"INVESTIMENTO","")))</f>
        <v>CUSTEIO</v>
      </c>
      <c r="S14" s="44">
        <v>354.68</v>
      </c>
    </row>
    <row r="15" spans="1:19" ht="14.45" customHeight="1" x14ac:dyDescent="0.25">
      <c r="A15" t="s">
        <v>771</v>
      </c>
      <c r="B15" s="72" t="s">
        <v>321</v>
      </c>
      <c r="C15" s="72" t="s">
        <v>781</v>
      </c>
      <c r="D15" t="s">
        <v>55</v>
      </c>
      <c r="E15" t="s">
        <v>117</v>
      </c>
      <c r="F15" s="51" t="str">
        <f>IF(D15="","",IFERROR(VLOOKUP(D15,'Tabelas auxiliares'!$A$3:$B$61,2,FALSE),"DESCENTRALIZAÇÃO"))</f>
        <v>PROEC - PRÓ-REITORIA DE EXTENSÃO E CULTURA</v>
      </c>
      <c r="G15" s="51" t="str">
        <f>IFERROR(VLOOKUP($B15,'Tabelas auxiliares'!$A$65:$C$102,2,FALSE),"")</f>
        <v>Materiais didáticos e serviços - Extensão</v>
      </c>
      <c r="H15" s="51" t="str">
        <f>IFERROR(VLOOKUP($B15,'Tabelas auxiliares'!$A$65:$C$102,3,FALSE),"")</f>
        <v>MATERIAL DE CONSUMO / MATERIAIS E SERVIÇOS DIVERSOS PARA ATIVIDADES CULTURAIS E DE EXTENSÃO / SERVIÇOS CORO</v>
      </c>
      <c r="I15" t="s">
        <v>835</v>
      </c>
      <c r="J15" t="s">
        <v>836</v>
      </c>
      <c r="K15" t="s">
        <v>839</v>
      </c>
      <c r="L15" t="s">
        <v>838</v>
      </c>
      <c r="M15" t="s">
        <v>597</v>
      </c>
      <c r="N15" t="s">
        <v>798</v>
      </c>
      <c r="O15" t="s">
        <v>118</v>
      </c>
      <c r="P15" s="51" t="str">
        <f t="shared" si="0"/>
        <v>3</v>
      </c>
      <c r="Q15" s="51" t="str">
        <f>IFERROR(VLOOKUP(O15,'Tabelas auxiliares'!$A$224:$E$233,5,FALSE),"")</f>
        <v/>
      </c>
      <c r="R15" s="51" t="str">
        <f>IF(Q15&lt;&gt;"",Q15,IF(P15='Tabelas auxiliares'!$A$237,"CUSTEIO",IF(P15='Tabelas auxiliares'!$A$236,"INVESTIMENTO","")))</f>
        <v>CUSTEIO</v>
      </c>
      <c r="S15" s="44">
        <v>481.62</v>
      </c>
    </row>
    <row r="16" spans="1:19" ht="14.45" customHeight="1" x14ac:dyDescent="0.25">
      <c r="A16" t="s">
        <v>771</v>
      </c>
      <c r="B16" s="72" t="s">
        <v>321</v>
      </c>
      <c r="C16" s="72" t="s">
        <v>781</v>
      </c>
      <c r="D16" t="s">
        <v>55</v>
      </c>
      <c r="E16" t="s">
        <v>117</v>
      </c>
      <c r="F16" s="51" t="str">
        <f>IF(D16="","",IFERROR(VLOOKUP(D16,'Tabelas auxiliares'!$A$3:$B$61,2,FALSE),"DESCENTRALIZAÇÃO"))</f>
        <v>PROEC - PRÓ-REITORIA DE EXTENSÃO E CULTURA</v>
      </c>
      <c r="G16" s="51" t="str">
        <f>IFERROR(VLOOKUP($B16,'Tabelas auxiliares'!$A$65:$C$102,2,FALSE),"")</f>
        <v>Materiais didáticos e serviços - Extensão</v>
      </c>
      <c r="H16" s="51" t="str">
        <f>IFERROR(VLOOKUP($B16,'Tabelas auxiliares'!$A$65:$C$102,3,FALSE),"")</f>
        <v>MATERIAL DE CONSUMO / MATERIAIS E SERVIÇOS DIVERSOS PARA ATIVIDADES CULTURAIS E DE EXTENSÃO / SERVIÇOS CORO</v>
      </c>
      <c r="I16" t="s">
        <v>835</v>
      </c>
      <c r="J16" t="s">
        <v>836</v>
      </c>
      <c r="K16" t="s">
        <v>840</v>
      </c>
      <c r="L16" t="s">
        <v>838</v>
      </c>
      <c r="M16" t="s">
        <v>597</v>
      </c>
      <c r="N16" t="s">
        <v>798</v>
      </c>
      <c r="O16" t="s">
        <v>118</v>
      </c>
      <c r="P16" s="51" t="str">
        <f t="shared" si="0"/>
        <v>3</v>
      </c>
      <c r="Q16" s="51" t="str">
        <f>IFERROR(VLOOKUP(O16,'Tabelas auxiliares'!$A$224:$E$233,5,FALSE),"")</f>
        <v/>
      </c>
      <c r="R16" s="51" t="str">
        <f>IF(Q16&lt;&gt;"",Q16,IF(P16='Tabelas auxiliares'!$A$237,"CUSTEIO",IF(P16='Tabelas auxiliares'!$A$236,"INVESTIMENTO","")))</f>
        <v>CUSTEIO</v>
      </c>
      <c r="S16" s="44">
        <v>30.31</v>
      </c>
    </row>
    <row r="17" spans="1:19" ht="14.45" customHeight="1" x14ac:dyDescent="0.25">
      <c r="A17" t="s">
        <v>594</v>
      </c>
      <c r="B17" s="72" t="s">
        <v>262</v>
      </c>
      <c r="C17" s="72" t="s">
        <v>595</v>
      </c>
      <c r="D17" t="s">
        <v>71</v>
      </c>
      <c r="E17" t="s">
        <v>117</v>
      </c>
      <c r="F17" s="51" t="str">
        <f>IF(D17="","",IFERROR(VLOOKUP(D17,'Tabelas auxiliares'!$A$3:$B$61,2,FALSE),"DESCENTRALIZAÇÃO"))</f>
        <v>ARI - ASSESSORIA DE RELAÇÕES INTERNACIONAIS</v>
      </c>
      <c r="G17" s="51" t="str">
        <f>IFERROR(VLOOKUP($B17,'Tabelas auxiliares'!$A$65:$C$102,2,FALSE),"")</f>
        <v>Administração geral</v>
      </c>
      <c r="H17" s="51" t="str">
        <f>IFERROR(VLOOKUP($B17,'Tabelas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 t="s">
        <v>841</v>
      </c>
      <c r="J17" t="s">
        <v>842</v>
      </c>
      <c r="K17" t="s">
        <v>843</v>
      </c>
      <c r="L17" t="s">
        <v>844</v>
      </c>
      <c r="M17" t="s">
        <v>119</v>
      </c>
      <c r="N17" t="s">
        <v>845</v>
      </c>
      <c r="O17" t="s">
        <v>846</v>
      </c>
      <c r="P17" s="51" t="str">
        <f t="shared" si="0"/>
        <v>3</v>
      </c>
      <c r="Q17" s="51" t="str">
        <f>IFERROR(VLOOKUP(O17,'Tabelas auxiliares'!$A$224:$E$233,5,FALSE),"")</f>
        <v/>
      </c>
      <c r="R17" s="51" t="str">
        <f>IF(Q17&lt;&gt;"",Q17,IF(P17='Tabelas auxiliares'!$A$237,"CUSTEIO",IF(P17='Tabelas auxiliares'!$A$236,"INVESTIMENTO","")))</f>
        <v>CUSTEIO</v>
      </c>
      <c r="S17" s="44">
        <v>15368.15</v>
      </c>
    </row>
    <row r="18" spans="1:19" ht="14.45" customHeight="1" x14ac:dyDescent="0.25">
      <c r="A18" t="s">
        <v>594</v>
      </c>
      <c r="B18" s="72" t="s">
        <v>262</v>
      </c>
      <c r="C18" s="72" t="s">
        <v>595</v>
      </c>
      <c r="D18" t="s">
        <v>83</v>
      </c>
      <c r="E18" t="s">
        <v>117</v>
      </c>
      <c r="F18" s="51" t="str">
        <f>IF(D18="","",IFERROR(VLOOKUP(D18,'Tabelas auxiliares'!$A$3:$B$61,2,FALSE),"DESCENTRALIZAÇÃO"))</f>
        <v>NETEL - NÚCLEO EDUCACIONAL DE TECNOLOGIAS E LÍNGUAS</v>
      </c>
      <c r="G18" s="51" t="str">
        <f>IFERROR(VLOOKUP($B18,'Tabelas auxiliares'!$A$65:$C$102,2,FALSE),"")</f>
        <v>Administração geral</v>
      </c>
      <c r="H18" s="51" t="str">
        <f>IFERROR(VLOOKUP($B18,'Tabelas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 t="s">
        <v>803</v>
      </c>
      <c r="J18" t="s">
        <v>847</v>
      </c>
      <c r="K18" t="s">
        <v>848</v>
      </c>
      <c r="L18" t="s">
        <v>849</v>
      </c>
      <c r="M18" t="s">
        <v>119</v>
      </c>
      <c r="N18" t="s">
        <v>845</v>
      </c>
      <c r="O18" t="s">
        <v>850</v>
      </c>
      <c r="P18" s="51" t="str">
        <f t="shared" si="0"/>
        <v>3</v>
      </c>
      <c r="Q18" s="51" t="str">
        <f>IFERROR(VLOOKUP(O18,'Tabelas auxiliares'!$A$224:$E$233,5,FALSE),"")</f>
        <v/>
      </c>
      <c r="R18" s="51" t="str">
        <f>IF(Q18&lt;&gt;"",Q18,IF(P18='Tabelas auxiliares'!$A$237,"CUSTEIO",IF(P18='Tabelas auxiliares'!$A$236,"INVESTIMENTO","")))</f>
        <v>CUSTEIO</v>
      </c>
      <c r="S18" s="44">
        <v>2000</v>
      </c>
    </row>
    <row r="19" spans="1:19" ht="14.45" customHeight="1" x14ac:dyDescent="0.25">
      <c r="A19" t="s">
        <v>594</v>
      </c>
      <c r="B19" s="72" t="s">
        <v>284</v>
      </c>
      <c r="C19" s="72" t="s">
        <v>595</v>
      </c>
      <c r="D19" t="s">
        <v>75</v>
      </c>
      <c r="E19" t="s">
        <v>117</v>
      </c>
      <c r="F19" s="51" t="str">
        <f>IF(D19="","",IFERROR(VLOOKUP(D19,'Tabelas auxiliares'!$A$3:$B$61,2,FALSE),"DESCENTRALIZAÇÃO"))</f>
        <v>BIBLIOTECA</v>
      </c>
      <c r="G19" s="51" t="str">
        <f>IFERROR(VLOOKUP($B19,'Tabelas auxiliares'!$A$65:$C$102,2,FALSE),"")</f>
        <v>Acervo bibliográfico</v>
      </c>
      <c r="H19" s="51" t="str">
        <f>IFERROR(VLOOKUP($B19,'Tabelas auxiliares'!$A$65:$C$102,3,FALSE),"")</f>
        <v>LIVROS / ASSINATURA DE JORNAIS E REVISTAS / PERIÓDICOS / BASES ACADÊMICAS/ENCADERNAÇÃO E REENCADERNAÇÃO DE LIVROS DO ACERVO</v>
      </c>
      <c r="I19" t="s">
        <v>851</v>
      </c>
      <c r="J19" t="s">
        <v>852</v>
      </c>
      <c r="K19" t="s">
        <v>853</v>
      </c>
      <c r="L19" t="s">
        <v>854</v>
      </c>
      <c r="M19" t="s">
        <v>597</v>
      </c>
      <c r="N19" t="s">
        <v>793</v>
      </c>
      <c r="O19" t="s">
        <v>118</v>
      </c>
      <c r="P19" s="51" t="str">
        <f t="shared" si="0"/>
        <v>3</v>
      </c>
      <c r="Q19" s="51" t="str">
        <f>IFERROR(VLOOKUP(O19,'Tabelas auxiliares'!$A$224:$E$233,5,FALSE),"")</f>
        <v/>
      </c>
      <c r="R19" s="51" t="str">
        <f>IF(Q19&lt;&gt;"",Q19,IF(P19='Tabelas auxiliares'!$A$237,"CUSTEIO",IF(P19='Tabelas auxiliares'!$A$236,"INVESTIMENTO","")))</f>
        <v>CUSTEIO</v>
      </c>
      <c r="S19" s="44">
        <v>409552.76</v>
      </c>
    </row>
    <row r="20" spans="1:19" ht="14.45" customHeight="1" x14ac:dyDescent="0.25">
      <c r="A20" t="s">
        <v>594</v>
      </c>
      <c r="B20" s="72" t="s">
        <v>284</v>
      </c>
      <c r="C20" s="72" t="s">
        <v>782</v>
      </c>
      <c r="D20" t="s">
        <v>75</v>
      </c>
      <c r="E20" t="s">
        <v>117</v>
      </c>
      <c r="F20" s="51" t="str">
        <f>IF(D20="","",IFERROR(VLOOKUP(D20,'Tabelas auxiliares'!$A$3:$B$61,2,FALSE),"DESCENTRALIZAÇÃO"))</f>
        <v>BIBLIOTECA</v>
      </c>
      <c r="G20" s="51" t="str">
        <f>IFERROR(VLOOKUP($B20,'Tabelas auxiliares'!$A$65:$C$102,2,FALSE),"")</f>
        <v>Acervo bibliográfico</v>
      </c>
      <c r="H20" s="51" t="str">
        <f>IFERROR(VLOOKUP($B20,'Tabelas auxiliares'!$A$65:$C$102,3,FALSE),"")</f>
        <v>LIVROS / ASSINATURA DE JORNAIS E REVISTAS / PERIÓDICOS / BASES ACADÊMICAS/ENCADERNAÇÃO E REENCADERNAÇÃO DE LIVROS DO ACERVO</v>
      </c>
      <c r="I20" t="s">
        <v>855</v>
      </c>
      <c r="J20" t="s">
        <v>856</v>
      </c>
      <c r="K20" t="s">
        <v>857</v>
      </c>
      <c r="L20" t="s">
        <v>858</v>
      </c>
      <c r="M20" t="s">
        <v>119</v>
      </c>
      <c r="N20" t="s">
        <v>811</v>
      </c>
      <c r="O20" t="s">
        <v>830</v>
      </c>
      <c r="P20" s="51" t="str">
        <f t="shared" si="0"/>
        <v>4</v>
      </c>
      <c r="Q20" s="51" t="str">
        <f>IFERROR(VLOOKUP(O20,'Tabelas auxiliares'!$A$224:$E$233,5,FALSE),"")</f>
        <v/>
      </c>
      <c r="R20" s="51" t="str">
        <f>IF(Q20&lt;&gt;"",Q20,IF(P20='Tabelas auxiliares'!$A$237,"CUSTEIO",IF(P20='Tabelas auxiliares'!$A$236,"INVESTIMENTO","")))</f>
        <v>INVESTIMENTO</v>
      </c>
      <c r="S20" s="44">
        <v>27298.5</v>
      </c>
    </row>
    <row r="21" spans="1:19" ht="14.45" customHeight="1" x14ac:dyDescent="0.25">
      <c r="A21" t="s">
        <v>594</v>
      </c>
      <c r="B21" s="72" t="s">
        <v>287</v>
      </c>
      <c r="C21" s="72" t="s">
        <v>595</v>
      </c>
      <c r="D21" t="s">
        <v>77</v>
      </c>
      <c r="E21" t="s">
        <v>117</v>
      </c>
      <c r="F21" s="51" t="str">
        <f>IF(D21="","",IFERROR(VLOOKUP(D21,'Tabelas auxiliares'!$A$3:$B$61,2,FALSE),"DESCENTRALIZAÇÃO"))</f>
        <v>NTI - NÚCLEO DE TECNOLOGIA DA INFORMAÇÃO</v>
      </c>
      <c r="G21" s="51" t="str">
        <f>IFERROR(VLOOKUP($B21,'Tabelas auxiliares'!$A$65:$C$102,2,FALSE),"")</f>
        <v>Capacitação de servidores</v>
      </c>
      <c r="H21" s="51" t="str">
        <f>IFERROR(VLOOKUP($B21,'Tabelas auxiliares'!$A$65:$C$102,3,FALSE),"")</f>
        <v>CURSO EXTERNO / INSCRICOES PARA CURSO / CURSOS IN COMPANY</v>
      </c>
      <c r="I21" t="s">
        <v>859</v>
      </c>
      <c r="J21" t="s">
        <v>860</v>
      </c>
      <c r="K21" t="s">
        <v>861</v>
      </c>
      <c r="L21" t="s">
        <v>862</v>
      </c>
      <c r="M21" t="s">
        <v>597</v>
      </c>
      <c r="N21" t="s">
        <v>793</v>
      </c>
      <c r="O21" t="s">
        <v>118</v>
      </c>
      <c r="P21" s="51" t="str">
        <f t="shared" si="0"/>
        <v>3</v>
      </c>
      <c r="Q21" s="51" t="str">
        <f>IFERROR(VLOOKUP(O21,'Tabelas auxiliares'!$A$224:$E$233,5,FALSE),"")</f>
        <v/>
      </c>
      <c r="R21" s="51" t="str">
        <f>IF(Q21&lt;&gt;"",Q21,IF(P21='Tabelas auxiliares'!$A$237,"CUSTEIO",IF(P21='Tabelas auxiliares'!$A$236,"INVESTIMENTO","")))</f>
        <v>CUSTEIO</v>
      </c>
      <c r="S21" s="44">
        <v>7460</v>
      </c>
    </row>
    <row r="22" spans="1:19" ht="14.45" customHeight="1" x14ac:dyDescent="0.25">
      <c r="A22" t="s">
        <v>594</v>
      </c>
      <c r="B22" s="72" t="s">
        <v>290</v>
      </c>
      <c r="C22" s="72" t="s">
        <v>595</v>
      </c>
      <c r="D22" t="s">
        <v>88</v>
      </c>
      <c r="E22" t="s">
        <v>117</v>
      </c>
      <c r="F22" s="51" t="str">
        <f>IF(D22="","",IFERROR(VLOOKUP(D22,'Tabelas auxiliares'!$A$3:$B$61,2,FALSE),"DESCENTRALIZAÇÃO"))</f>
        <v>SUGEPE - SUPERINTENDÊNCIA DE GESTÃO DE PESSOAS</v>
      </c>
      <c r="G22" s="51" t="str">
        <f>IFERROR(VLOOKUP($B22,'Tabelas auxiliares'!$A$65:$C$102,2,FALSE),"")</f>
        <v>Cursos e concursos</v>
      </c>
      <c r="H22" s="51" t="str">
        <f>IFERROR(VLOOKUP($B22,'Tabelas auxiliares'!$A$65:$C$102,3,FALSE),"")</f>
        <v>FOLHA DE PAGAMENTO (ENCARGOS DE CURSO E CONCURSO)</v>
      </c>
      <c r="I22" t="s">
        <v>863</v>
      </c>
      <c r="J22" t="s">
        <v>864</v>
      </c>
      <c r="K22" t="s">
        <v>865</v>
      </c>
      <c r="L22" t="s">
        <v>866</v>
      </c>
      <c r="M22" t="s">
        <v>119</v>
      </c>
      <c r="N22" t="s">
        <v>867</v>
      </c>
      <c r="O22" t="s">
        <v>118</v>
      </c>
      <c r="P22" s="51" t="str">
        <f t="shared" si="0"/>
        <v>3</v>
      </c>
      <c r="Q22" s="51" t="str">
        <f>IFERROR(VLOOKUP(O22,'Tabelas auxiliares'!$A$224:$E$233,5,FALSE),"")</f>
        <v/>
      </c>
      <c r="R22" s="51" t="str">
        <f>IF(Q22&lt;&gt;"",Q22,IF(P22='Tabelas auxiliares'!$A$237,"CUSTEIO",IF(P22='Tabelas auxiliares'!$A$236,"INVESTIMENTO","")))</f>
        <v>CUSTEIO</v>
      </c>
      <c r="S22" s="44">
        <v>12000</v>
      </c>
    </row>
    <row r="23" spans="1:19" ht="14.45" customHeight="1" x14ac:dyDescent="0.25">
      <c r="A23" t="s">
        <v>594</v>
      </c>
      <c r="B23" s="72" t="s">
        <v>356</v>
      </c>
      <c r="C23" s="72" t="s">
        <v>595</v>
      </c>
      <c r="D23" t="s">
        <v>55</v>
      </c>
      <c r="E23" t="s">
        <v>117</v>
      </c>
      <c r="F23" s="51" t="str">
        <f>IF(D23="","",IFERROR(VLOOKUP(D23,'Tabelas auxiliares'!$A$3:$B$61,2,FALSE),"DESCENTRALIZAÇÃO"))</f>
        <v>PROEC - PRÓ-REITORIA DE EXTENSÃO E CULTURA</v>
      </c>
      <c r="G23" s="51" t="str">
        <f>IFERROR(VLOOKUP($B23,'Tabelas auxiliares'!$A$65:$C$102,2,FALSE),"")</f>
        <v>Convênios</v>
      </c>
      <c r="H23" s="51" t="str">
        <f>IFERROR(VLOOKUP($B23,'Tabelas auxiliares'!$A$65:$C$102,3,FALSE),"")</f>
        <v>BOLSA CONVENIOS / PARCERIAS ACIC / FUNDAÇÃO DE APOIO</v>
      </c>
      <c r="I23" t="s">
        <v>868</v>
      </c>
      <c r="J23" t="s">
        <v>869</v>
      </c>
      <c r="K23" t="s">
        <v>870</v>
      </c>
      <c r="L23" t="s">
        <v>871</v>
      </c>
      <c r="M23" t="s">
        <v>119</v>
      </c>
      <c r="N23" t="s">
        <v>793</v>
      </c>
      <c r="O23" t="s">
        <v>872</v>
      </c>
      <c r="P23" s="51" t="str">
        <f t="shared" si="0"/>
        <v>3</v>
      </c>
      <c r="Q23" s="51" t="str">
        <f>IFERROR(VLOOKUP(O23,'Tabelas auxiliares'!$A$224:$E$233,5,FALSE),"")</f>
        <v/>
      </c>
      <c r="R23" s="51" t="str">
        <f>IF(Q23&lt;&gt;"",Q23,IF(P23='Tabelas auxiliares'!$A$237,"CUSTEIO",IF(P23='Tabelas auxiliares'!$A$236,"INVESTIMENTO","")))</f>
        <v>CUSTEIO</v>
      </c>
      <c r="S23" s="44">
        <v>400000</v>
      </c>
    </row>
    <row r="24" spans="1:19" ht="14.45" customHeight="1" x14ac:dyDescent="0.25">
      <c r="A24" t="s">
        <v>594</v>
      </c>
      <c r="B24" s="72" t="s">
        <v>783</v>
      </c>
      <c r="C24" s="72" t="s">
        <v>595</v>
      </c>
      <c r="D24" t="s">
        <v>27</v>
      </c>
      <c r="E24" t="s">
        <v>117</v>
      </c>
      <c r="F24" s="51" t="str">
        <f>IF(D24="","",IFERROR(VLOOKUP(D24,'Tabelas auxiliares'!$A$3:$B$61,2,FALSE),"DESCENTRALIZAÇÃO"))</f>
        <v>ACI - ASSESSORIA DE COMUNICAÇÃO E IMPRENSA</v>
      </c>
      <c r="G24" s="51" t="str">
        <f>IFERROR(VLOOKUP($B24,'Tabelas auxiliares'!$A$65:$C$102,2,FALSE),"")</f>
        <v/>
      </c>
      <c r="H24" s="51" t="str">
        <f>IFERROR(VLOOKUP($B24,'Tabelas auxiliares'!$A$65:$C$102,3,FALSE),"")</f>
        <v/>
      </c>
      <c r="I24" t="s">
        <v>873</v>
      </c>
      <c r="J24" t="s">
        <v>874</v>
      </c>
      <c r="K24" t="s">
        <v>875</v>
      </c>
      <c r="L24" t="s">
        <v>876</v>
      </c>
      <c r="M24" t="s">
        <v>119</v>
      </c>
      <c r="N24" t="s">
        <v>793</v>
      </c>
      <c r="O24" t="s">
        <v>118</v>
      </c>
      <c r="P24" s="51" t="str">
        <f t="shared" si="0"/>
        <v>3</v>
      </c>
      <c r="Q24" s="51" t="str">
        <f>IFERROR(VLOOKUP(O24,'Tabelas auxiliares'!$A$224:$E$233,5,FALSE),"")</f>
        <v/>
      </c>
      <c r="R24" s="51" t="str">
        <f>IF(Q24&lt;&gt;"",Q24,IF(P24='Tabelas auxiliares'!$A$237,"CUSTEIO",IF(P24='Tabelas auxiliares'!$A$236,"INVESTIMENTO","")))</f>
        <v>CUSTEIO</v>
      </c>
      <c r="S24" s="44">
        <v>23457.96</v>
      </c>
    </row>
    <row r="25" spans="1:19" ht="14.45" customHeight="1" x14ac:dyDescent="0.25">
      <c r="A25" t="s">
        <v>594</v>
      </c>
      <c r="B25" s="72" t="s">
        <v>293</v>
      </c>
      <c r="C25" s="72" t="s">
        <v>595</v>
      </c>
      <c r="D25" t="s">
        <v>150</v>
      </c>
      <c r="E25" t="s">
        <v>117</v>
      </c>
      <c r="F25" s="51" t="str">
        <f>IF(D25="","",IFERROR(VLOOKUP(D25,'Tabelas auxiliares'!$A$3:$B$61,2,FALSE),"DESCENTRALIZAÇÃO"))</f>
        <v>PU - MOBILIÁRIOS * D.U.C</v>
      </c>
      <c r="G25" s="51" t="str">
        <f>IFERROR(VLOOKUP($B25,'Tabelas auxiliares'!$A$65:$C$102,2,FALSE),"")</f>
        <v>Equipamentos - Áreas comuns</v>
      </c>
      <c r="H25" s="51" t="str">
        <f>IFERROR(VLOOKUP($B25,'Tabelas auxiliares'!$A$65:$C$102,3,FALSE),"")</f>
        <v>MOBILIÁRIO / LINHA BRANCA / QUADROS DE AVISO / DISPLAYS / VENTILADORES / BEBEDOUROS / EQUIPAMENTO DE SOM / PROJETORES / CORTINAS E PERSIANAS/DRONER</v>
      </c>
      <c r="I25" t="s">
        <v>877</v>
      </c>
      <c r="J25" t="s">
        <v>878</v>
      </c>
      <c r="K25" t="s">
        <v>879</v>
      </c>
      <c r="L25" t="s">
        <v>880</v>
      </c>
      <c r="M25" t="s">
        <v>119</v>
      </c>
      <c r="N25" t="s">
        <v>811</v>
      </c>
      <c r="O25" t="s">
        <v>830</v>
      </c>
      <c r="P25" s="51" t="str">
        <f t="shared" si="0"/>
        <v>4</v>
      </c>
      <c r="Q25" s="51" t="str">
        <f>IFERROR(VLOOKUP(O25,'Tabelas auxiliares'!$A$224:$E$233,5,FALSE),"")</f>
        <v/>
      </c>
      <c r="R25" s="51" t="str">
        <f>IF(Q25&lt;&gt;"",Q25,IF(P25='Tabelas auxiliares'!$A$237,"CUSTEIO",IF(P25='Tabelas auxiliares'!$A$236,"INVESTIMENTO","")))</f>
        <v>INVESTIMENTO</v>
      </c>
      <c r="S25" s="44">
        <v>5464.4</v>
      </c>
    </row>
    <row r="26" spans="1:19" ht="14.45" customHeight="1" x14ac:dyDescent="0.25">
      <c r="A26" t="s">
        <v>594</v>
      </c>
      <c r="B26" s="72" t="s">
        <v>293</v>
      </c>
      <c r="C26" s="72" t="s">
        <v>595</v>
      </c>
      <c r="D26" t="s">
        <v>88</v>
      </c>
      <c r="E26" t="s">
        <v>117</v>
      </c>
      <c r="F26" s="51" t="str">
        <f>IF(D26="","",IFERROR(VLOOKUP(D26,'Tabelas auxiliares'!$A$3:$B$61,2,FALSE),"DESCENTRALIZAÇÃO"))</f>
        <v>SUGEPE - SUPERINTENDÊNCIA DE GESTÃO DE PESSOAS</v>
      </c>
      <c r="G26" s="51" t="str">
        <f>IFERROR(VLOOKUP($B26,'Tabelas auxiliares'!$A$65:$C$102,2,FALSE),"")</f>
        <v>Equipamentos - Áreas comuns</v>
      </c>
      <c r="H26" s="51" t="str">
        <f>IFERROR(VLOOKUP($B26,'Tabelas auxiliares'!$A$65:$C$102,3,FALSE),"")</f>
        <v>MOBILIÁRIO / LINHA BRANCA / QUADROS DE AVISO / DISPLAYS / VENTILADORES / BEBEDOUROS / EQUIPAMENTO DE SOM / PROJETORES / CORTINAS E PERSIANAS/DRONER</v>
      </c>
      <c r="I26" t="s">
        <v>881</v>
      </c>
      <c r="J26" t="s">
        <v>882</v>
      </c>
      <c r="K26" t="s">
        <v>883</v>
      </c>
      <c r="L26" t="s">
        <v>884</v>
      </c>
      <c r="M26" t="s">
        <v>119</v>
      </c>
      <c r="N26" t="s">
        <v>811</v>
      </c>
      <c r="O26" t="s">
        <v>830</v>
      </c>
      <c r="P26" s="51" t="str">
        <f t="shared" si="0"/>
        <v>4</v>
      </c>
      <c r="Q26" s="51" t="str">
        <f>IFERROR(VLOOKUP(O26,'Tabelas auxiliares'!$A$224:$E$233,5,FALSE),"")</f>
        <v/>
      </c>
      <c r="R26" s="51" t="str">
        <f>IF(Q26&lt;&gt;"",Q26,IF(P26='Tabelas auxiliares'!$A$237,"CUSTEIO",IF(P26='Tabelas auxiliares'!$A$236,"INVESTIMENTO","")))</f>
        <v>INVESTIMENTO</v>
      </c>
      <c r="S26" s="44">
        <v>16780.68</v>
      </c>
    </row>
    <row r="27" spans="1:19" ht="14.45" customHeight="1" x14ac:dyDescent="0.25">
      <c r="A27" t="s">
        <v>594</v>
      </c>
      <c r="B27" s="72" t="s">
        <v>296</v>
      </c>
      <c r="C27" s="72" t="s">
        <v>780</v>
      </c>
      <c r="D27" t="s">
        <v>49</v>
      </c>
      <c r="E27" t="s">
        <v>117</v>
      </c>
      <c r="F27" s="51" t="str">
        <f>IF(D27="","",IFERROR(VLOOKUP(D27,'Tabelas auxiliares'!$A$3:$B$61,2,FALSE),"DESCENTRALIZAÇÃO"))</f>
        <v>CCNH - CENTRO DE CIÊNCIAS NATURAIS E HUMANAS</v>
      </c>
      <c r="G27" s="51" t="str">
        <f>IFERROR(VLOOKUP($B27,'Tabelas auxiliares'!$A$65:$C$102,2,FALSE),"")</f>
        <v>Equipamentos - Laboratórios</v>
      </c>
      <c r="H27" s="51" t="str">
        <f>IFERROR(VLOOKUP($B27,'Tabelas auxiliares'!$A$65:$C$102,3,FALSE),"")</f>
        <v>AQUISICAO POR IMPORTACAO / EQUIPAMENTOS NOVOS / MANUTENÇÃO DE EQUIPAMENTOS LABORATORIAIS</v>
      </c>
      <c r="I27" t="s">
        <v>885</v>
      </c>
      <c r="J27" t="s">
        <v>886</v>
      </c>
      <c r="K27" t="s">
        <v>887</v>
      </c>
      <c r="L27" t="s">
        <v>888</v>
      </c>
      <c r="M27" t="s">
        <v>597</v>
      </c>
      <c r="N27" t="s">
        <v>811</v>
      </c>
      <c r="O27" t="s">
        <v>830</v>
      </c>
      <c r="P27" s="51" t="str">
        <f t="shared" si="0"/>
        <v>4</v>
      </c>
      <c r="Q27" s="51" t="str">
        <f>IFERROR(VLOOKUP(O27,'Tabelas auxiliares'!$A$224:$E$233,5,FALSE),"")</f>
        <v/>
      </c>
      <c r="R27" s="51" t="str">
        <f>IF(Q27&lt;&gt;"",Q27,IF(P27='Tabelas auxiliares'!$A$237,"CUSTEIO",IF(P27='Tabelas auxiliares'!$A$236,"INVESTIMENTO","")))</f>
        <v>INVESTIMENTO</v>
      </c>
      <c r="S27" s="44">
        <v>2944.45</v>
      </c>
    </row>
    <row r="28" spans="1:19" ht="14.45" customHeight="1" x14ac:dyDescent="0.25">
      <c r="A28" t="s">
        <v>594</v>
      </c>
      <c r="B28" s="72" t="s">
        <v>296</v>
      </c>
      <c r="C28" s="72" t="s">
        <v>595</v>
      </c>
      <c r="D28" t="s">
        <v>41</v>
      </c>
      <c r="E28" t="s">
        <v>117</v>
      </c>
      <c r="F28" s="51" t="str">
        <f>IF(D28="","",IFERROR(VLOOKUP(D28,'Tabelas auxiliares'!$A$3:$B$61,2,FALSE),"DESCENTRALIZAÇÃO"))</f>
        <v>CECS - CENTRO DE ENG., MODELAGEM E CIÊNCIAS SOCIAIS APLICADAS</v>
      </c>
      <c r="G28" s="51" t="str">
        <f>IFERROR(VLOOKUP($B28,'Tabelas auxiliares'!$A$65:$C$102,2,FALSE),"")</f>
        <v>Equipamentos - Laboratórios</v>
      </c>
      <c r="H28" s="51" t="str">
        <f>IFERROR(VLOOKUP($B28,'Tabelas auxiliares'!$A$65:$C$102,3,FALSE),"")</f>
        <v>AQUISICAO POR IMPORTACAO / EQUIPAMENTOS NOVOS / MANUTENÇÃO DE EQUIPAMENTOS LABORATORIAIS</v>
      </c>
      <c r="I28" t="s">
        <v>889</v>
      </c>
      <c r="J28" t="s">
        <v>890</v>
      </c>
      <c r="K28" t="s">
        <v>891</v>
      </c>
      <c r="L28" t="s">
        <v>892</v>
      </c>
      <c r="M28" t="s">
        <v>597</v>
      </c>
      <c r="N28" t="s">
        <v>811</v>
      </c>
      <c r="O28" t="s">
        <v>830</v>
      </c>
      <c r="P28" s="51" t="str">
        <f t="shared" si="0"/>
        <v>4</v>
      </c>
      <c r="Q28" s="51" t="str">
        <f>IFERROR(VLOOKUP(O28,'Tabelas auxiliares'!$A$224:$E$233,5,FALSE),"")</f>
        <v/>
      </c>
      <c r="R28" s="51" t="str">
        <f>IF(Q28&lt;&gt;"",Q28,IF(P28='Tabelas auxiliares'!$A$237,"CUSTEIO",IF(P28='Tabelas auxiliares'!$A$236,"INVESTIMENTO","")))</f>
        <v>INVESTIMENTO</v>
      </c>
      <c r="S28" s="44">
        <v>10740.62</v>
      </c>
    </row>
    <row r="29" spans="1:19" ht="14.45" customHeight="1" x14ac:dyDescent="0.25">
      <c r="A29" t="s">
        <v>594</v>
      </c>
      <c r="B29" s="72" t="s">
        <v>296</v>
      </c>
      <c r="C29" s="72" t="s">
        <v>595</v>
      </c>
      <c r="D29" t="s">
        <v>49</v>
      </c>
      <c r="E29" t="s">
        <v>117</v>
      </c>
      <c r="F29" s="51" t="str">
        <f>IF(D29="","",IFERROR(VLOOKUP(D29,'Tabelas auxiliares'!$A$3:$B$61,2,FALSE),"DESCENTRALIZAÇÃO"))</f>
        <v>CCNH - CENTRO DE CIÊNCIAS NATURAIS E HUMANAS</v>
      </c>
      <c r="G29" s="51" t="str">
        <f>IFERROR(VLOOKUP($B29,'Tabelas auxiliares'!$A$65:$C$102,2,FALSE),"")</f>
        <v>Equipamentos - Laboratórios</v>
      </c>
      <c r="H29" s="51" t="str">
        <f>IFERROR(VLOOKUP($B29,'Tabelas auxiliares'!$A$65:$C$102,3,FALSE),"")</f>
        <v>AQUISICAO POR IMPORTACAO / EQUIPAMENTOS NOVOS / MANUTENÇÃO DE EQUIPAMENTOS LABORATORIAIS</v>
      </c>
      <c r="I29" t="s">
        <v>596</v>
      </c>
      <c r="J29" t="s">
        <v>893</v>
      </c>
      <c r="K29" t="s">
        <v>894</v>
      </c>
      <c r="L29" t="s">
        <v>895</v>
      </c>
      <c r="M29" t="s">
        <v>597</v>
      </c>
      <c r="N29" t="s">
        <v>811</v>
      </c>
      <c r="O29" t="s">
        <v>830</v>
      </c>
      <c r="P29" s="51" t="str">
        <f t="shared" si="0"/>
        <v>4</v>
      </c>
      <c r="Q29" s="51" t="str">
        <f>IFERROR(VLOOKUP(O29,'Tabelas auxiliares'!$A$224:$E$233,5,FALSE),"")</f>
        <v/>
      </c>
      <c r="R29" s="51" t="str">
        <f>IF(Q29&lt;&gt;"",Q29,IF(P29='Tabelas auxiliares'!$A$237,"CUSTEIO",IF(P29='Tabelas auxiliares'!$A$236,"INVESTIMENTO","")))</f>
        <v>INVESTIMENTO</v>
      </c>
      <c r="S29" s="44">
        <v>21513.360000000001</v>
      </c>
    </row>
    <row r="30" spans="1:19" ht="14.45" customHeight="1" x14ac:dyDescent="0.25">
      <c r="A30" t="s">
        <v>594</v>
      </c>
      <c r="B30" s="72" t="s">
        <v>296</v>
      </c>
      <c r="C30" s="72" t="s">
        <v>595</v>
      </c>
      <c r="D30" t="s">
        <v>53</v>
      </c>
      <c r="E30" t="s">
        <v>117</v>
      </c>
      <c r="F30" s="51" t="str">
        <f>IF(D30="","",IFERROR(VLOOKUP(D30,'Tabelas auxiliares'!$A$3:$B$61,2,FALSE),"DESCENTRALIZAÇÃO"))</f>
        <v>PROGRAD - PRÓ-REITORIA DE GRADUAÇÃO</v>
      </c>
      <c r="G30" s="51" t="str">
        <f>IFERROR(VLOOKUP($B30,'Tabelas auxiliares'!$A$65:$C$102,2,FALSE),"")</f>
        <v>Equipamentos - Laboratórios</v>
      </c>
      <c r="H30" s="51" t="str">
        <f>IFERROR(VLOOKUP($B30,'Tabelas auxiliares'!$A$65:$C$102,3,FALSE),"")</f>
        <v>AQUISICAO POR IMPORTACAO / EQUIPAMENTOS NOVOS / MANUTENÇÃO DE EQUIPAMENTOS LABORATORIAIS</v>
      </c>
      <c r="I30" t="s">
        <v>877</v>
      </c>
      <c r="J30" t="s">
        <v>896</v>
      </c>
      <c r="K30" t="s">
        <v>897</v>
      </c>
      <c r="L30" t="s">
        <v>898</v>
      </c>
      <c r="M30" t="s">
        <v>597</v>
      </c>
      <c r="N30" t="s">
        <v>811</v>
      </c>
      <c r="O30" t="s">
        <v>830</v>
      </c>
      <c r="P30" s="51" t="str">
        <f t="shared" si="0"/>
        <v>4</v>
      </c>
      <c r="Q30" s="51" t="str">
        <f>IFERROR(VLOOKUP(O30,'Tabelas auxiliares'!$A$224:$E$233,5,FALSE),"")</f>
        <v/>
      </c>
      <c r="R30" s="51" t="str">
        <f>IF(Q30&lt;&gt;"",Q30,IF(P30='Tabelas auxiliares'!$A$237,"CUSTEIO",IF(P30='Tabelas auxiliares'!$A$236,"INVESTIMENTO","")))</f>
        <v>INVESTIMENTO</v>
      </c>
      <c r="S30" s="44">
        <v>136232.72</v>
      </c>
    </row>
    <row r="31" spans="1:19" ht="14.45" customHeight="1" x14ac:dyDescent="0.25">
      <c r="A31" t="s">
        <v>594</v>
      </c>
      <c r="B31" s="72" t="s">
        <v>296</v>
      </c>
      <c r="C31" s="72" t="s">
        <v>595</v>
      </c>
      <c r="D31" t="s">
        <v>53</v>
      </c>
      <c r="E31" t="s">
        <v>117</v>
      </c>
      <c r="F31" s="51" t="str">
        <f>IF(D31="","",IFERROR(VLOOKUP(D31,'Tabelas auxiliares'!$A$3:$B$61,2,FALSE),"DESCENTRALIZAÇÃO"))</f>
        <v>PROGRAD - PRÓ-REITORIA DE GRADUAÇÃO</v>
      </c>
      <c r="G31" s="51" t="str">
        <f>IFERROR(VLOOKUP($B31,'Tabelas auxiliares'!$A$65:$C$102,2,FALSE),"")</f>
        <v>Equipamentos - Laboratórios</v>
      </c>
      <c r="H31" s="51" t="str">
        <f>IFERROR(VLOOKUP($B31,'Tabelas auxiliares'!$A$65:$C$102,3,FALSE),"")</f>
        <v>AQUISICAO POR IMPORTACAO / EQUIPAMENTOS NOVOS / MANUTENÇÃO DE EQUIPAMENTOS LABORATORIAIS</v>
      </c>
      <c r="I31" t="s">
        <v>877</v>
      </c>
      <c r="J31" t="s">
        <v>896</v>
      </c>
      <c r="K31" t="s">
        <v>899</v>
      </c>
      <c r="L31" t="s">
        <v>898</v>
      </c>
      <c r="M31" t="s">
        <v>119</v>
      </c>
      <c r="N31" t="s">
        <v>811</v>
      </c>
      <c r="O31" t="s">
        <v>830</v>
      </c>
      <c r="P31" s="51" t="str">
        <f t="shared" si="0"/>
        <v>4</v>
      </c>
      <c r="Q31" s="51" t="str">
        <f>IFERROR(VLOOKUP(O31,'Tabelas auxiliares'!$A$224:$E$233,5,FALSE),"")</f>
        <v/>
      </c>
      <c r="R31" s="51" t="str">
        <f>IF(Q31&lt;&gt;"",Q31,IF(P31='Tabelas auxiliares'!$A$237,"CUSTEIO",IF(P31='Tabelas auxiliares'!$A$236,"INVESTIMENTO","")))</f>
        <v>INVESTIMENTO</v>
      </c>
      <c r="S31" s="44">
        <v>239274.28</v>
      </c>
    </row>
    <row r="32" spans="1:19" ht="14.45" customHeight="1" x14ac:dyDescent="0.25">
      <c r="A32" t="s">
        <v>594</v>
      </c>
      <c r="B32" s="72" t="s">
        <v>302</v>
      </c>
      <c r="C32" s="72" t="s">
        <v>595</v>
      </c>
      <c r="D32" t="s">
        <v>90</v>
      </c>
      <c r="E32" t="s">
        <v>117</v>
      </c>
      <c r="F32" s="51" t="str">
        <f>IF(D32="","",IFERROR(VLOOKUP(D32,'Tabelas auxiliares'!$A$3:$B$61,2,FALSE),"DESCENTRALIZAÇÃO"))</f>
        <v>SUGEPE-FOLHA - PASEP + AUX. MORADIA</v>
      </c>
      <c r="G32" s="51" t="str">
        <f>IFERROR(VLOOKUP($B32,'Tabelas auxiliares'!$A$65:$C$102,2,FALSE),"")</f>
        <v>Folha de pagamento - Ativos, Previdência, PASEP</v>
      </c>
      <c r="H32" s="51" t="str">
        <f>IFERROR(VLOOKUP($B32,'Tabelas auxiliares'!$A$65:$C$102,3,FALSE),"")</f>
        <v>FOLHA DE PAGAMENTO / CONTRIBUICAO PARA O PSS / SUBSTITUICOES / INSS PATRONAL / PASEP</v>
      </c>
      <c r="I32" t="s">
        <v>606</v>
      </c>
      <c r="J32" t="s">
        <v>900</v>
      </c>
      <c r="K32" t="s">
        <v>901</v>
      </c>
      <c r="L32" t="s">
        <v>902</v>
      </c>
      <c r="M32" t="s">
        <v>119</v>
      </c>
      <c r="N32" t="s">
        <v>903</v>
      </c>
      <c r="O32" t="s">
        <v>120</v>
      </c>
      <c r="P32" s="51" t="str">
        <f t="shared" si="0"/>
        <v>3</v>
      </c>
      <c r="Q32" s="51" t="str">
        <f>IFERROR(VLOOKUP(O32,'Tabelas auxiliares'!$A$224:$E$233,5,FALSE),"")</f>
        <v>FOLHA DE PESSOAL</v>
      </c>
      <c r="R32" s="51" t="str">
        <f>IF(Q32&lt;&gt;"",Q32,IF(P32='Tabelas auxiliares'!$A$237,"CUSTEIO",IF(P32='Tabelas auxiliares'!$A$236,"INVESTIMENTO","")))</f>
        <v>FOLHA DE PESSOAL</v>
      </c>
      <c r="S32" s="44">
        <v>5263.32</v>
      </c>
    </row>
    <row r="33" spans="1:19" ht="14.45" customHeight="1" x14ac:dyDescent="0.25">
      <c r="A33" t="s">
        <v>594</v>
      </c>
      <c r="B33" s="72" t="s">
        <v>302</v>
      </c>
      <c r="C33" s="72" t="s">
        <v>595</v>
      </c>
      <c r="D33" t="s">
        <v>90</v>
      </c>
      <c r="E33" t="s">
        <v>117</v>
      </c>
      <c r="F33" s="51" t="str">
        <f>IF(D33="","",IFERROR(VLOOKUP(D33,'Tabelas auxiliares'!$A$3:$B$61,2,FALSE),"DESCENTRALIZAÇÃO"))</f>
        <v>SUGEPE-FOLHA - PASEP + AUX. MORADIA</v>
      </c>
      <c r="G33" s="51" t="str">
        <f>IFERROR(VLOOKUP($B33,'Tabelas auxiliares'!$A$65:$C$102,2,FALSE),"")</f>
        <v>Folha de pagamento - Ativos, Previdência, PASEP</v>
      </c>
      <c r="H33" s="51" t="str">
        <f>IFERROR(VLOOKUP($B33,'Tabelas auxiliares'!$A$65:$C$102,3,FALSE),"")</f>
        <v>FOLHA DE PAGAMENTO / CONTRIBUICAO PARA O PSS / SUBSTITUICOES / INSS PATRONAL / PASEP</v>
      </c>
      <c r="I33" t="s">
        <v>904</v>
      </c>
      <c r="J33" t="s">
        <v>905</v>
      </c>
      <c r="K33" t="s">
        <v>906</v>
      </c>
      <c r="L33" t="s">
        <v>907</v>
      </c>
      <c r="M33" t="s">
        <v>119</v>
      </c>
      <c r="N33" t="s">
        <v>903</v>
      </c>
      <c r="O33" t="s">
        <v>120</v>
      </c>
      <c r="P33" s="51" t="str">
        <f t="shared" si="0"/>
        <v>3</v>
      </c>
      <c r="Q33" s="51" t="str">
        <f>IFERROR(VLOOKUP(O33,'Tabelas auxiliares'!$A$224:$E$233,5,FALSE),"")</f>
        <v>FOLHA DE PESSOAL</v>
      </c>
      <c r="R33" s="51" t="str">
        <f>IF(Q33&lt;&gt;"",Q33,IF(P33='Tabelas auxiliares'!$A$237,"CUSTEIO",IF(P33='Tabelas auxiliares'!$A$236,"INVESTIMENTO","")))</f>
        <v>FOLHA DE PESSOAL</v>
      </c>
      <c r="S33" s="44">
        <v>3508.88</v>
      </c>
    </row>
    <row r="34" spans="1:19" ht="14.45" customHeight="1" x14ac:dyDescent="0.25">
      <c r="A34" t="s">
        <v>594</v>
      </c>
      <c r="B34" s="72" t="s">
        <v>302</v>
      </c>
      <c r="C34" s="72" t="s">
        <v>595</v>
      </c>
      <c r="D34" t="s">
        <v>90</v>
      </c>
      <c r="E34" t="s">
        <v>117</v>
      </c>
      <c r="F34" s="51" t="str">
        <f>IF(D34="","",IFERROR(VLOOKUP(D34,'Tabelas auxiliares'!$A$3:$B$61,2,FALSE),"DESCENTRALIZAÇÃO"))</f>
        <v>SUGEPE-FOLHA - PASEP + AUX. MORADIA</v>
      </c>
      <c r="G34" s="51" t="str">
        <f>IFERROR(VLOOKUP($B34,'Tabelas auxiliares'!$A$65:$C$102,2,FALSE),"")</f>
        <v>Folha de pagamento - Ativos, Previdência, PASEP</v>
      </c>
      <c r="H34" s="51" t="str">
        <f>IFERROR(VLOOKUP($B34,'Tabelas auxiliares'!$A$65:$C$102,3,FALSE),"")</f>
        <v>FOLHA DE PAGAMENTO / CONTRIBUICAO PARA O PSS / SUBSTITUICOES / INSS PATRONAL / PASEP</v>
      </c>
      <c r="I34" t="s">
        <v>607</v>
      </c>
      <c r="J34" t="s">
        <v>908</v>
      </c>
      <c r="K34" t="s">
        <v>909</v>
      </c>
      <c r="L34" t="s">
        <v>910</v>
      </c>
      <c r="M34" t="s">
        <v>119</v>
      </c>
      <c r="N34" t="s">
        <v>903</v>
      </c>
      <c r="O34" t="s">
        <v>120</v>
      </c>
      <c r="P34" s="51" t="str">
        <f t="shared" si="0"/>
        <v>3</v>
      </c>
      <c r="Q34" s="51" t="str">
        <f>IFERROR(VLOOKUP(O34,'Tabelas auxiliares'!$A$224:$E$233,5,FALSE),"")</f>
        <v>FOLHA DE PESSOAL</v>
      </c>
      <c r="R34" s="51" t="str">
        <f>IF(Q34&lt;&gt;"",Q34,IF(P34='Tabelas auxiliares'!$A$237,"CUSTEIO",IF(P34='Tabelas auxiliares'!$A$236,"INVESTIMENTO","")))</f>
        <v>FOLHA DE PESSOAL</v>
      </c>
      <c r="S34" s="44">
        <v>3640.8</v>
      </c>
    </row>
    <row r="35" spans="1:19" x14ac:dyDescent="0.25">
      <c r="A35" t="s">
        <v>594</v>
      </c>
      <c r="B35" t="s">
        <v>302</v>
      </c>
      <c r="C35" t="s">
        <v>595</v>
      </c>
      <c r="D35" t="s">
        <v>90</v>
      </c>
      <c r="E35" t="s">
        <v>117</v>
      </c>
      <c r="F35" s="51" t="str">
        <f>IF(D35="","",IFERROR(VLOOKUP(D35,'Tabelas auxiliares'!$A$3:$B$61,2,FALSE),"DESCENTRALIZAÇÃO"))</f>
        <v>SUGEPE-FOLHA - PASEP + AUX. MORADIA</v>
      </c>
      <c r="G35" s="51" t="str">
        <f>IFERROR(VLOOKUP($B35,'Tabelas auxiliares'!$A$65:$C$102,2,FALSE),"")</f>
        <v>Folha de pagamento - Ativos, Previdência, PASEP</v>
      </c>
      <c r="H35" s="51" t="str">
        <f>IFERROR(VLOOKUP($B35,'Tabelas auxiliares'!$A$65:$C$102,3,FALSE),"")</f>
        <v>FOLHA DE PAGAMENTO / CONTRIBUICAO PARA O PSS / SUBSTITUICOES / INSS PATRONAL / PASEP</v>
      </c>
      <c r="I35" t="s">
        <v>911</v>
      </c>
      <c r="J35" t="s">
        <v>912</v>
      </c>
      <c r="K35" t="s">
        <v>913</v>
      </c>
      <c r="L35" t="s">
        <v>914</v>
      </c>
      <c r="M35" t="s">
        <v>119</v>
      </c>
      <c r="N35" t="s">
        <v>903</v>
      </c>
      <c r="O35" t="s">
        <v>120</v>
      </c>
      <c r="P35" s="51" t="str">
        <f t="shared" si="0"/>
        <v>3</v>
      </c>
      <c r="Q35" s="51" t="str">
        <f>IFERROR(VLOOKUP(O35,'Tabelas auxiliares'!$A$224:$E$233,5,FALSE),"")</f>
        <v>FOLHA DE PESSOAL</v>
      </c>
      <c r="R35" s="51" t="str">
        <f>IF(Q35&lt;&gt;"",Q35,IF(P35='Tabelas auxiliares'!$A$237,"CUSTEIO",IF(P35='Tabelas auxiliares'!$A$236,"INVESTIMENTO","")))</f>
        <v>FOLHA DE PESSOAL</v>
      </c>
      <c r="S35" s="44">
        <v>3508.88</v>
      </c>
    </row>
    <row r="36" spans="1:19" x14ac:dyDescent="0.25">
      <c r="A36" t="s">
        <v>594</v>
      </c>
      <c r="B36" t="s">
        <v>302</v>
      </c>
      <c r="C36" t="s">
        <v>595</v>
      </c>
      <c r="D36" t="s">
        <v>90</v>
      </c>
      <c r="E36" t="s">
        <v>117</v>
      </c>
      <c r="F36" s="51" t="str">
        <f>IF(D36="","",IFERROR(VLOOKUP(D36,'Tabelas auxiliares'!$A$3:$B$61,2,FALSE),"DESCENTRALIZAÇÃO"))</f>
        <v>SUGEPE-FOLHA - PASEP + AUX. MORADIA</v>
      </c>
      <c r="G36" s="51" t="str">
        <f>IFERROR(VLOOKUP($B36,'Tabelas auxiliares'!$A$65:$C$102,2,FALSE),"")</f>
        <v>Folha de pagamento - Ativos, Previdência, PASEP</v>
      </c>
      <c r="H36" s="51" t="str">
        <f>IFERROR(VLOOKUP($B36,'Tabelas auxiliares'!$A$65:$C$102,3,FALSE),"")</f>
        <v>FOLHA DE PAGAMENTO / CONTRIBUICAO PARA O PSS / SUBSTITUICOES / INSS PATRONAL / PASEP</v>
      </c>
      <c r="I36" t="s">
        <v>915</v>
      </c>
      <c r="J36" t="s">
        <v>916</v>
      </c>
      <c r="K36" t="s">
        <v>917</v>
      </c>
      <c r="L36" t="s">
        <v>918</v>
      </c>
      <c r="M36" t="s">
        <v>119</v>
      </c>
      <c r="N36" t="s">
        <v>903</v>
      </c>
      <c r="O36" t="s">
        <v>120</v>
      </c>
      <c r="P36" s="51" t="str">
        <f t="shared" si="0"/>
        <v>3</v>
      </c>
      <c r="Q36" s="51" t="str">
        <f>IFERROR(VLOOKUP(O36,'Tabelas auxiliares'!$A$224:$E$233,5,FALSE),"")</f>
        <v>FOLHA DE PESSOAL</v>
      </c>
      <c r="R36" s="51" t="str">
        <f>IF(Q36&lt;&gt;"",Q36,IF(P36='Tabelas auxiliares'!$A$237,"CUSTEIO",IF(P36='Tabelas auxiliares'!$A$236,"INVESTIMENTO","")))</f>
        <v>FOLHA DE PESSOAL</v>
      </c>
      <c r="S36" s="44">
        <v>2582.46</v>
      </c>
    </row>
    <row r="37" spans="1:19" x14ac:dyDescent="0.25">
      <c r="A37" t="s">
        <v>594</v>
      </c>
      <c r="B37" t="s">
        <v>302</v>
      </c>
      <c r="C37" t="s">
        <v>595</v>
      </c>
      <c r="D37" t="s">
        <v>90</v>
      </c>
      <c r="E37" t="s">
        <v>117</v>
      </c>
      <c r="F37" s="51" t="str">
        <f>IF(D37="","",IFERROR(VLOOKUP(D37,'Tabelas auxiliares'!$A$3:$B$61,2,FALSE),"DESCENTRALIZAÇÃO"))</f>
        <v>SUGEPE-FOLHA - PASEP + AUX. MORADIA</v>
      </c>
      <c r="G37" s="51" t="str">
        <f>IFERROR(VLOOKUP($B37,'Tabelas auxiliares'!$A$65:$C$102,2,FALSE),"")</f>
        <v>Folha de pagamento - Ativos, Previdência, PASEP</v>
      </c>
      <c r="H37" s="51" t="str">
        <f>IFERROR(VLOOKUP($B37,'Tabelas auxiliares'!$A$65:$C$102,3,FALSE),"")</f>
        <v>FOLHA DE PAGAMENTO / CONTRIBUICAO PARA O PSS / SUBSTITUICOES / INSS PATRONAL / PASEP</v>
      </c>
      <c r="I37" t="s">
        <v>608</v>
      </c>
      <c r="J37" t="s">
        <v>919</v>
      </c>
      <c r="K37" t="s">
        <v>920</v>
      </c>
      <c r="L37" t="s">
        <v>921</v>
      </c>
      <c r="M37" t="s">
        <v>119</v>
      </c>
      <c r="N37" t="s">
        <v>903</v>
      </c>
      <c r="O37" t="s">
        <v>120</v>
      </c>
      <c r="P37" s="51" t="str">
        <f t="shared" si="0"/>
        <v>3</v>
      </c>
      <c r="Q37" s="51" t="str">
        <f>IFERROR(VLOOKUP(O37,'Tabelas auxiliares'!$A$224:$E$233,5,FALSE),"")</f>
        <v>FOLHA DE PESSOAL</v>
      </c>
      <c r="R37" s="51" t="str">
        <f>IF(Q37&lt;&gt;"",Q37,IF(P37='Tabelas auxiliares'!$A$237,"CUSTEIO",IF(P37='Tabelas auxiliares'!$A$236,"INVESTIMENTO","")))</f>
        <v>FOLHA DE PESSOAL</v>
      </c>
      <c r="S37" s="44">
        <v>12281.08</v>
      </c>
    </row>
    <row r="38" spans="1:19" x14ac:dyDescent="0.25">
      <c r="A38" t="s">
        <v>594</v>
      </c>
      <c r="B38" t="s">
        <v>302</v>
      </c>
      <c r="C38" t="s">
        <v>595</v>
      </c>
      <c r="D38" t="s">
        <v>90</v>
      </c>
      <c r="E38" t="s">
        <v>117</v>
      </c>
      <c r="F38" s="51" t="str">
        <f>IF(D38="","",IFERROR(VLOOKUP(D38,'Tabelas auxiliares'!$A$3:$B$61,2,FALSE),"DESCENTRALIZAÇÃO"))</f>
        <v>SUGEPE-FOLHA - PASEP + AUX. MORADIA</v>
      </c>
      <c r="G38" s="51" t="str">
        <f>IFERROR(VLOOKUP($B38,'Tabelas auxiliares'!$A$65:$C$102,2,FALSE),"")</f>
        <v>Folha de pagamento - Ativos, Previdência, PASEP</v>
      </c>
      <c r="H38" s="51" t="str">
        <f>IFERROR(VLOOKUP($B38,'Tabelas auxiliares'!$A$65:$C$102,3,FALSE),"")</f>
        <v>FOLHA DE PAGAMENTO / CONTRIBUICAO PARA O PSS / SUBSTITUICOES / INSS PATRONAL / PASEP</v>
      </c>
      <c r="I38" t="s">
        <v>889</v>
      </c>
      <c r="J38" t="s">
        <v>922</v>
      </c>
      <c r="K38" t="s">
        <v>923</v>
      </c>
      <c r="L38" t="s">
        <v>924</v>
      </c>
      <c r="M38" t="s">
        <v>119</v>
      </c>
      <c r="N38" t="s">
        <v>903</v>
      </c>
      <c r="O38" t="s">
        <v>120</v>
      </c>
      <c r="P38" s="51" t="str">
        <f t="shared" si="0"/>
        <v>3</v>
      </c>
      <c r="Q38" s="51" t="str">
        <f>IFERROR(VLOOKUP(O38,'Tabelas auxiliares'!$A$224:$E$233,5,FALSE),"")</f>
        <v>FOLHA DE PESSOAL</v>
      </c>
      <c r="R38" s="51" t="str">
        <f>IF(Q38&lt;&gt;"",Q38,IF(P38='Tabelas auxiliares'!$A$237,"CUSTEIO",IF(P38='Tabelas auxiliares'!$A$236,"INVESTIMENTO","")))</f>
        <v>FOLHA DE PESSOAL</v>
      </c>
      <c r="S38" s="44">
        <v>5269.28</v>
      </c>
    </row>
    <row r="39" spans="1:19" x14ac:dyDescent="0.25">
      <c r="A39" t="s">
        <v>594</v>
      </c>
      <c r="B39" t="s">
        <v>307</v>
      </c>
      <c r="C39" t="s">
        <v>595</v>
      </c>
      <c r="D39" t="s">
        <v>45</v>
      </c>
      <c r="E39" t="s">
        <v>117</v>
      </c>
      <c r="F39" s="51" t="str">
        <f>IF(D39="","",IFERROR(VLOOKUP(D39,'Tabelas auxiliares'!$A$3:$B$61,2,FALSE),"DESCENTRALIZAÇÃO"))</f>
        <v>CMCC - CENTRO DE MATEMÁTICA, COMPUTAÇÃO E COGNIÇÃO</v>
      </c>
      <c r="G39" s="51" t="str">
        <f>IFERROR(VLOOKUP($B39,'Tabelas auxiliares'!$A$65:$C$102,2,FALSE),"")</f>
        <v>Internacionalização</v>
      </c>
      <c r="H39" s="51" t="str">
        <f>IFERROR(VLOOKUP($B39,'Tabelas auxiliares'!$A$65:$C$102,3,FALSE),"")</f>
        <v>DIÁRIAS INTERNACIONAIS / PASSAGENS AÉREAS INTERNACIONAIS / AUXÍLIO PARA EVENTOS INTERNACIONAIS / INSCRIÇÃO PARA  EVENTOS INTERNACIONAIS / ANUIDADES ARI / ENCARGO DE CURSOS E CONCURSOS ARI</v>
      </c>
      <c r="I39" t="s">
        <v>925</v>
      </c>
      <c r="J39" t="s">
        <v>926</v>
      </c>
      <c r="K39" t="s">
        <v>927</v>
      </c>
      <c r="L39" t="s">
        <v>928</v>
      </c>
      <c r="M39" t="s">
        <v>119</v>
      </c>
      <c r="N39" t="s">
        <v>929</v>
      </c>
      <c r="O39" t="s">
        <v>118</v>
      </c>
      <c r="P39" s="51" t="str">
        <f t="shared" si="0"/>
        <v>3</v>
      </c>
      <c r="Q39" s="51" t="str">
        <f>IFERROR(VLOOKUP(O39,'Tabelas auxiliares'!$A$224:$E$233,5,FALSE),"")</f>
        <v/>
      </c>
      <c r="R39" s="51" t="str">
        <f>IF(Q39&lt;&gt;"",Q39,IF(P39='Tabelas auxiliares'!$A$237,"CUSTEIO",IF(P39='Tabelas auxiliares'!$A$236,"INVESTIMENTO","")))</f>
        <v>CUSTEIO</v>
      </c>
      <c r="S39" s="44">
        <v>524.61</v>
      </c>
    </row>
    <row r="40" spans="1:19" x14ac:dyDescent="0.25">
      <c r="A40" t="s">
        <v>594</v>
      </c>
      <c r="B40" t="s">
        <v>309</v>
      </c>
      <c r="C40" t="s">
        <v>595</v>
      </c>
      <c r="D40" t="s">
        <v>35</v>
      </c>
      <c r="E40" t="s">
        <v>117</v>
      </c>
      <c r="F40" s="51" t="str">
        <f>IF(D40="","",IFERROR(VLOOKUP(D40,'Tabelas auxiliares'!$A$3:$B$61,2,FALSE),"DESCENTRALIZAÇÃO"))</f>
        <v>PU - PREFEITURA UNIVERSITÁRIA</v>
      </c>
      <c r="G40" s="51" t="str">
        <f>IFERROR(VLOOKUP($B40,'Tabelas auxiliares'!$A$65:$C$102,2,FALSE),"")</f>
        <v>Limpeza e copeiragem</v>
      </c>
      <c r="H40" s="51" t="str">
        <f>IFERROR(VLOOKUP($B40,'Tabelas auxiliares'!$A$65:$C$102,3,FALSE),"")</f>
        <v>LIMPEZA / COPEIRAGEM / COLETA DE LIXO INFECTANTE /MATERIAIS DE LIMPEZA E COPA (PAPEL TOALHA, HIGIÊNICO) / BOMBONAS RESÍDUOS QUÍMICOS</v>
      </c>
      <c r="I40" t="s">
        <v>598</v>
      </c>
      <c r="J40" t="s">
        <v>930</v>
      </c>
      <c r="K40" t="s">
        <v>931</v>
      </c>
      <c r="L40" t="s">
        <v>932</v>
      </c>
      <c r="M40" t="s">
        <v>119</v>
      </c>
      <c r="N40" t="s">
        <v>793</v>
      </c>
      <c r="O40" t="s">
        <v>118</v>
      </c>
      <c r="P40" s="51" t="str">
        <f t="shared" si="0"/>
        <v>3</v>
      </c>
      <c r="Q40" s="51" t="str">
        <f>IFERROR(VLOOKUP(O40,'Tabelas auxiliares'!$A$224:$E$233,5,FALSE),"")</f>
        <v/>
      </c>
      <c r="R40" s="51" t="str">
        <f>IF(Q40&lt;&gt;"",Q40,IF(P40='Tabelas auxiliares'!$A$237,"CUSTEIO",IF(P40='Tabelas auxiliares'!$A$236,"INVESTIMENTO","")))</f>
        <v>CUSTEIO</v>
      </c>
      <c r="S40" s="44">
        <v>200.88</v>
      </c>
    </row>
    <row r="41" spans="1:19" x14ac:dyDescent="0.25">
      <c r="A41" t="s">
        <v>594</v>
      </c>
      <c r="B41" t="s">
        <v>309</v>
      </c>
      <c r="C41" t="s">
        <v>595</v>
      </c>
      <c r="D41" t="s">
        <v>88</v>
      </c>
      <c r="E41" t="s">
        <v>117</v>
      </c>
      <c r="F41" s="51" t="str">
        <f>IF(D41="","",IFERROR(VLOOKUP(D41,'Tabelas auxiliares'!$A$3:$B$61,2,FALSE),"DESCENTRALIZAÇÃO"))</f>
        <v>SUGEPE - SUPERINTENDÊNCIA DE GESTÃO DE PESSOAS</v>
      </c>
      <c r="G41" s="51" t="str">
        <f>IFERROR(VLOOKUP($B41,'Tabelas auxiliares'!$A$65:$C$102,2,FALSE),"")</f>
        <v>Limpeza e copeiragem</v>
      </c>
      <c r="H41" s="51" t="str">
        <f>IFERROR(VLOOKUP($B41,'Tabelas auxiliares'!$A$65:$C$102,3,FALSE),"")</f>
        <v>LIMPEZA / COPEIRAGEM / COLETA DE LIXO INFECTANTE /MATERIAIS DE LIMPEZA E COPA (PAPEL TOALHA, HIGIÊNICO) / BOMBONAS RESÍDUOS QUÍMICOS</v>
      </c>
      <c r="I41" t="s">
        <v>788</v>
      </c>
      <c r="J41" t="s">
        <v>933</v>
      </c>
      <c r="K41" t="s">
        <v>934</v>
      </c>
      <c r="L41" t="s">
        <v>935</v>
      </c>
      <c r="M41" t="s">
        <v>597</v>
      </c>
      <c r="N41" t="s">
        <v>798</v>
      </c>
      <c r="O41" t="s">
        <v>118</v>
      </c>
      <c r="P41" s="51" t="str">
        <f t="shared" si="0"/>
        <v>3</v>
      </c>
      <c r="Q41" s="51" t="str">
        <f>IFERROR(VLOOKUP(O41,'Tabelas auxiliares'!$A$224:$E$233,5,FALSE),"")</f>
        <v/>
      </c>
      <c r="R41" s="51" t="str">
        <f>IF(Q41&lt;&gt;"",Q41,IF(P41='Tabelas auxiliares'!$A$237,"CUSTEIO",IF(P41='Tabelas auxiliares'!$A$236,"INVESTIMENTO","")))</f>
        <v>CUSTEIO</v>
      </c>
      <c r="S41" s="44">
        <v>5108.3999999999996</v>
      </c>
    </row>
    <row r="42" spans="1:19" x14ac:dyDescent="0.25">
      <c r="A42" t="s">
        <v>594</v>
      </c>
      <c r="B42" t="s">
        <v>312</v>
      </c>
      <c r="C42" t="s">
        <v>595</v>
      </c>
      <c r="D42" t="s">
        <v>43</v>
      </c>
      <c r="E42" t="s">
        <v>117</v>
      </c>
      <c r="F42" s="51" t="str">
        <f>IF(D42="","",IFERROR(VLOOKUP(D42,'Tabelas auxiliares'!$A$3:$B$61,2,FALSE),"DESCENTRALIZAÇÃO"))</f>
        <v>CECS - COMPRAS COMPARTILHADAS</v>
      </c>
      <c r="G42" s="51" t="str">
        <f>IFERROR(VLOOKUP($B42,'Tabelas auxiliares'!$A$65:$C$102,2,FALSE),"")</f>
        <v>Materiais didáticos e serviços - Graduação</v>
      </c>
      <c r="H42" s="51" t="str">
        <f>IFERROR(VLOOKUP($B42,'Tabelas auxiliares'!$A$65:$C$102,3,FALSE),"")</f>
        <v xml:space="preserve">VIDRARIAS / MATERIAL DE CONSUMO / MANUTENÇÃO DE EQUIPAMENTOS / REAGENTES QUIMICOS / MATERIAIS E SERVIÇOS DIVERSOS PARA LABORATORIOS DIDÁTICOS E CURSOS DE GRADUAÇÃO / EPIS PARA LABORATÓRIOS </v>
      </c>
      <c r="I42" t="s">
        <v>609</v>
      </c>
      <c r="J42" t="s">
        <v>936</v>
      </c>
      <c r="K42" t="s">
        <v>937</v>
      </c>
      <c r="L42" t="s">
        <v>938</v>
      </c>
      <c r="M42" t="s">
        <v>119</v>
      </c>
      <c r="N42" t="s">
        <v>798</v>
      </c>
      <c r="O42" t="s">
        <v>118</v>
      </c>
      <c r="P42" s="51" t="str">
        <f t="shared" si="0"/>
        <v>3</v>
      </c>
      <c r="Q42" s="51" t="str">
        <f>IFERROR(VLOOKUP(O42,'Tabelas auxiliares'!$A$224:$E$233,5,FALSE),"")</f>
        <v/>
      </c>
      <c r="R42" s="51" t="str">
        <f>IF(Q42&lt;&gt;"",Q42,IF(P42='Tabelas auxiliares'!$A$237,"CUSTEIO",IF(P42='Tabelas auxiliares'!$A$236,"INVESTIMENTO","")))</f>
        <v>CUSTEIO</v>
      </c>
      <c r="S42" s="44">
        <v>1776.2</v>
      </c>
    </row>
    <row r="43" spans="1:19" x14ac:dyDescent="0.25">
      <c r="A43" t="s">
        <v>594</v>
      </c>
      <c r="B43" t="s">
        <v>312</v>
      </c>
      <c r="C43" t="s">
        <v>595</v>
      </c>
      <c r="D43" t="s">
        <v>43</v>
      </c>
      <c r="E43" t="s">
        <v>117</v>
      </c>
      <c r="F43" s="51" t="str">
        <f>IF(D43="","",IFERROR(VLOOKUP(D43,'Tabelas auxiliares'!$A$3:$B$61,2,FALSE),"DESCENTRALIZAÇÃO"))</f>
        <v>CECS - COMPRAS COMPARTILHADAS</v>
      </c>
      <c r="G43" s="51" t="str">
        <f>IFERROR(VLOOKUP($B43,'Tabelas auxiliares'!$A$65:$C$102,2,FALSE),"")</f>
        <v>Materiais didáticos e serviços - Graduação</v>
      </c>
      <c r="H43" s="51" t="str">
        <f>IFERROR(VLOOKUP($B43,'Tabelas auxiliares'!$A$65:$C$102,3,FALSE),"")</f>
        <v xml:space="preserve">VIDRARIAS / MATERIAL DE CONSUMO / MANUTENÇÃO DE EQUIPAMENTOS / REAGENTES QUIMICOS / MATERIAIS E SERVIÇOS DIVERSOS PARA LABORATORIOS DIDÁTICOS E CURSOS DE GRADUAÇÃO / EPIS PARA LABORATÓRIOS </v>
      </c>
      <c r="I43" t="s">
        <v>939</v>
      </c>
      <c r="J43" t="s">
        <v>940</v>
      </c>
      <c r="K43" t="s">
        <v>941</v>
      </c>
      <c r="L43" t="s">
        <v>942</v>
      </c>
      <c r="M43" t="s">
        <v>119</v>
      </c>
      <c r="N43" t="s">
        <v>798</v>
      </c>
      <c r="O43" t="s">
        <v>118</v>
      </c>
      <c r="P43" s="51" t="str">
        <f t="shared" si="0"/>
        <v>3</v>
      </c>
      <c r="Q43" s="51" t="str">
        <f>IFERROR(VLOOKUP(O43,'Tabelas auxiliares'!$A$224:$E$233,5,FALSE),"")</f>
        <v/>
      </c>
      <c r="R43" s="51" t="str">
        <f>IF(Q43&lt;&gt;"",Q43,IF(P43='Tabelas auxiliares'!$A$237,"CUSTEIO",IF(P43='Tabelas auxiliares'!$A$236,"INVESTIMENTO","")))</f>
        <v>CUSTEIO</v>
      </c>
      <c r="S43" s="44">
        <v>4736.93</v>
      </c>
    </row>
    <row r="44" spans="1:19" x14ac:dyDescent="0.25">
      <c r="A44" t="s">
        <v>594</v>
      </c>
      <c r="B44" t="s">
        <v>312</v>
      </c>
      <c r="C44" t="s">
        <v>595</v>
      </c>
      <c r="D44" t="s">
        <v>45</v>
      </c>
      <c r="E44" t="s">
        <v>117</v>
      </c>
      <c r="F44" s="51" t="str">
        <f>IF(D44="","",IFERROR(VLOOKUP(D44,'Tabelas auxiliares'!$A$3:$B$61,2,FALSE),"DESCENTRALIZAÇÃO"))</f>
        <v>CMCC - CENTRO DE MATEMÁTICA, COMPUTAÇÃO E COGNIÇÃO</v>
      </c>
      <c r="G44" s="51" t="str">
        <f>IFERROR(VLOOKUP($B44,'Tabelas auxiliares'!$A$65:$C$102,2,FALSE),"")</f>
        <v>Materiais didáticos e serviços - Graduação</v>
      </c>
      <c r="H44" s="51" t="str">
        <f>IFERROR(VLOOKUP($B44,'Tabelas auxiliares'!$A$65:$C$102,3,FALSE),"")</f>
        <v xml:space="preserve">VIDRARIAS / MATERIAL DE CONSUMO / MANUTENÇÃO DE EQUIPAMENTOS / REAGENTES QUIMICOS / MATERIAIS E SERVIÇOS DIVERSOS PARA LABORATORIOS DIDÁTICOS E CURSOS DE GRADUAÇÃO / EPIS PARA LABORATÓRIOS </v>
      </c>
      <c r="I44" t="s">
        <v>943</v>
      </c>
      <c r="J44" t="s">
        <v>944</v>
      </c>
      <c r="K44" t="s">
        <v>945</v>
      </c>
      <c r="L44" t="s">
        <v>946</v>
      </c>
      <c r="M44" t="s">
        <v>119</v>
      </c>
      <c r="N44" t="s">
        <v>793</v>
      </c>
      <c r="O44" t="s">
        <v>118</v>
      </c>
      <c r="P44" s="51" t="str">
        <f t="shared" ref="P44:P67" si="1">LEFT(N44,1)</f>
        <v>3</v>
      </c>
      <c r="Q44" s="51" t="str">
        <f>IFERROR(VLOOKUP(O44,'Tabelas auxiliares'!$A$224:$E$233,5,FALSE),"")</f>
        <v/>
      </c>
      <c r="R44" s="51" t="str">
        <f>IF(Q44&lt;&gt;"",Q44,IF(P44='Tabelas auxiliares'!$A$237,"CUSTEIO",IF(P44='Tabelas auxiliares'!$A$236,"INVESTIMENTO","")))</f>
        <v>CUSTEIO</v>
      </c>
      <c r="S44" s="44">
        <v>2849.5</v>
      </c>
    </row>
    <row r="45" spans="1:19" x14ac:dyDescent="0.25">
      <c r="A45" t="s">
        <v>594</v>
      </c>
      <c r="B45" t="s">
        <v>312</v>
      </c>
      <c r="C45" t="s">
        <v>595</v>
      </c>
      <c r="D45" t="s">
        <v>47</v>
      </c>
      <c r="E45" t="s">
        <v>117</v>
      </c>
      <c r="F45" s="51" t="str">
        <f>IF(D45="","",IFERROR(VLOOKUP(D45,'Tabelas auxiliares'!$A$3:$B$61,2,FALSE),"DESCENTRALIZAÇÃO"))</f>
        <v>CMCC - COMPRAS COMPARTILHADAS</v>
      </c>
      <c r="G45" s="51" t="str">
        <f>IFERROR(VLOOKUP($B45,'Tabelas auxiliares'!$A$65:$C$102,2,FALSE),"")</f>
        <v>Materiais didáticos e serviços - Graduação</v>
      </c>
      <c r="H45" s="51" t="str">
        <f>IFERROR(VLOOKUP($B45,'Tabelas auxiliares'!$A$65:$C$102,3,FALSE),"")</f>
        <v xml:space="preserve">VIDRARIAS / MATERIAL DE CONSUMO / MANUTENÇÃO DE EQUIPAMENTOS / REAGENTES QUIMICOS / MATERIAIS E SERVIÇOS DIVERSOS PARA LABORATORIOS DIDÁTICOS E CURSOS DE GRADUAÇÃO / EPIS PARA LABORATÓRIOS </v>
      </c>
      <c r="I45" t="s">
        <v>612</v>
      </c>
      <c r="J45" t="s">
        <v>947</v>
      </c>
      <c r="K45" t="s">
        <v>948</v>
      </c>
      <c r="L45" t="s">
        <v>949</v>
      </c>
      <c r="M45" t="s">
        <v>119</v>
      </c>
      <c r="N45" t="s">
        <v>798</v>
      </c>
      <c r="O45" t="s">
        <v>118</v>
      </c>
      <c r="P45" s="51" t="str">
        <f t="shared" si="1"/>
        <v>3</v>
      </c>
      <c r="Q45" s="51" t="str">
        <f>IFERROR(VLOOKUP(O45,'Tabelas auxiliares'!$A$224:$E$233,5,FALSE),"")</f>
        <v/>
      </c>
      <c r="R45" s="51" t="str">
        <f>IF(Q45&lt;&gt;"",Q45,IF(P45='Tabelas auxiliares'!$A$237,"CUSTEIO",IF(P45='Tabelas auxiliares'!$A$236,"INVESTIMENTO","")))</f>
        <v>CUSTEIO</v>
      </c>
      <c r="S45" s="44">
        <v>102540</v>
      </c>
    </row>
    <row r="46" spans="1:19" x14ac:dyDescent="0.25">
      <c r="A46" t="s">
        <v>594</v>
      </c>
      <c r="B46" t="s">
        <v>312</v>
      </c>
      <c r="C46" t="s">
        <v>595</v>
      </c>
      <c r="D46" t="s">
        <v>49</v>
      </c>
      <c r="E46" t="s">
        <v>117</v>
      </c>
      <c r="F46" s="51" t="str">
        <f>IF(D46="","",IFERROR(VLOOKUP(D46,'Tabelas auxiliares'!$A$3:$B$61,2,FALSE),"DESCENTRALIZAÇÃO"))</f>
        <v>CCNH - CENTRO DE CIÊNCIAS NATURAIS E HUMANAS</v>
      </c>
      <c r="G46" s="51" t="str">
        <f>IFERROR(VLOOKUP($B46,'Tabelas auxiliares'!$A$65:$C$102,2,FALSE),"")</f>
        <v>Materiais didáticos e serviços - Graduação</v>
      </c>
      <c r="H46" s="51" t="str">
        <f>IFERROR(VLOOKUP($B46,'Tabelas auxiliares'!$A$65:$C$102,3,FALSE),"")</f>
        <v xml:space="preserve">VIDRARIAS / MATERIAL DE CONSUMO / MANUTENÇÃO DE EQUIPAMENTOS / REAGENTES QUIMICOS / MATERIAIS E SERVIÇOS DIVERSOS PARA LABORATORIOS DIDÁTICOS E CURSOS DE GRADUAÇÃO / EPIS PARA LABORATÓRIOS </v>
      </c>
      <c r="I46" t="s">
        <v>950</v>
      </c>
      <c r="J46" t="s">
        <v>951</v>
      </c>
      <c r="K46" t="s">
        <v>952</v>
      </c>
      <c r="L46" t="s">
        <v>953</v>
      </c>
      <c r="M46" t="s">
        <v>119</v>
      </c>
      <c r="N46" t="s">
        <v>798</v>
      </c>
      <c r="O46" t="s">
        <v>118</v>
      </c>
      <c r="P46" s="51" t="str">
        <f t="shared" si="1"/>
        <v>3</v>
      </c>
      <c r="Q46" s="51" t="str">
        <f>IFERROR(VLOOKUP(O46,'Tabelas auxiliares'!$A$224:$E$233,5,FALSE),"")</f>
        <v/>
      </c>
      <c r="R46" s="51" t="str">
        <f>IF(Q46&lt;&gt;"",Q46,IF(P46='Tabelas auxiliares'!$A$237,"CUSTEIO",IF(P46='Tabelas auxiliares'!$A$236,"INVESTIMENTO","")))</f>
        <v>CUSTEIO</v>
      </c>
      <c r="S46" s="44">
        <v>10123.76</v>
      </c>
    </row>
    <row r="47" spans="1:19" x14ac:dyDescent="0.25">
      <c r="A47" t="s">
        <v>594</v>
      </c>
      <c r="B47" t="s">
        <v>312</v>
      </c>
      <c r="C47" t="s">
        <v>595</v>
      </c>
      <c r="D47" t="s">
        <v>51</v>
      </c>
      <c r="E47" t="s">
        <v>117</v>
      </c>
      <c r="F47" s="51" t="str">
        <f>IF(D47="","",IFERROR(VLOOKUP(D47,'Tabelas auxiliares'!$A$3:$B$61,2,FALSE),"DESCENTRALIZAÇÃO"))</f>
        <v>CCNH - COMPRAS COMPARTILHADAS</v>
      </c>
      <c r="G47" s="51" t="str">
        <f>IFERROR(VLOOKUP($B47,'Tabelas auxiliares'!$A$65:$C$102,2,FALSE),"")</f>
        <v>Materiais didáticos e serviços - Graduação</v>
      </c>
      <c r="H47" s="51" t="str">
        <f>IFERROR(VLOOKUP($B47,'Tabelas auxiliares'!$A$65:$C$102,3,FALSE),"")</f>
        <v xml:space="preserve">VIDRARIAS / MATERIAL DE CONSUMO / MANUTENÇÃO DE EQUIPAMENTOS / REAGENTES QUIMICOS / MATERIAIS E SERVIÇOS DIVERSOS PARA LABORATORIOS DIDÁTICOS E CURSOS DE GRADUAÇÃO / EPIS PARA LABORATÓRIOS </v>
      </c>
      <c r="I47" t="s">
        <v>877</v>
      </c>
      <c r="J47" t="s">
        <v>951</v>
      </c>
      <c r="K47" t="s">
        <v>954</v>
      </c>
      <c r="L47" t="s">
        <v>955</v>
      </c>
      <c r="M47" t="s">
        <v>119</v>
      </c>
      <c r="N47" t="s">
        <v>798</v>
      </c>
      <c r="O47" t="s">
        <v>118</v>
      </c>
      <c r="P47" s="51" t="str">
        <f t="shared" si="1"/>
        <v>3</v>
      </c>
      <c r="Q47" s="51" t="str">
        <f>IFERROR(VLOOKUP(O47,'Tabelas auxiliares'!$A$224:$E$233,5,FALSE),"")</f>
        <v/>
      </c>
      <c r="R47" s="51" t="str">
        <f>IF(Q47&lt;&gt;"",Q47,IF(P47='Tabelas auxiliares'!$A$237,"CUSTEIO",IF(P47='Tabelas auxiliares'!$A$236,"INVESTIMENTO","")))</f>
        <v>CUSTEIO</v>
      </c>
      <c r="S47" s="44">
        <v>5061.88</v>
      </c>
    </row>
    <row r="48" spans="1:19" x14ac:dyDescent="0.25">
      <c r="A48" t="s">
        <v>594</v>
      </c>
      <c r="B48" t="s">
        <v>318</v>
      </c>
      <c r="C48" t="s">
        <v>595</v>
      </c>
      <c r="D48" t="s">
        <v>15</v>
      </c>
      <c r="E48" t="s">
        <v>117</v>
      </c>
      <c r="F48" s="51" t="str">
        <f>IF(D48="","",IFERROR(VLOOKUP(D48,'Tabelas auxiliares'!$A$3:$B$61,2,FALSE),"DESCENTRALIZAÇÃO"))</f>
        <v>PROPES - PRÓ-REITORIA DE PESQUISA / CEM</v>
      </c>
      <c r="G48" s="51" t="str">
        <f>IFERROR(VLOOKUP($B48,'Tabelas auxiliares'!$A$65:$C$102,2,FALSE),"")</f>
        <v>Materiais didáticos e serviços - Pesquisa</v>
      </c>
      <c r="H48" s="51" t="str">
        <f>IFERROR(VLOOKUP($B48,'Tabelas auxiliares'!$A$65:$C$102,3,FALSE),"")</f>
        <v>VIDRARIAS / MATERIAL DE CONSUMO / MANUTENÇÃO DE EQUIPAMENTOS / REAGENTES QUIMICOS / MATERIAIS E SERVIÇOS DIVERSOS PARA LABORATORIOS / RACAO PARA ANIMAIS / MATERIAIS PESQUISA NÚCLEOS ESTRATÉGICOS / EPIS PARA LABORATÓRIOS</v>
      </c>
      <c r="I48" t="s">
        <v>956</v>
      </c>
      <c r="J48" t="s">
        <v>957</v>
      </c>
      <c r="K48" t="s">
        <v>958</v>
      </c>
      <c r="L48" t="s">
        <v>959</v>
      </c>
      <c r="M48" t="s">
        <v>597</v>
      </c>
      <c r="N48" t="s">
        <v>960</v>
      </c>
      <c r="O48" t="s">
        <v>118</v>
      </c>
      <c r="P48" s="51" t="str">
        <f t="shared" si="1"/>
        <v>3</v>
      </c>
      <c r="Q48" s="51" t="str">
        <f>IFERROR(VLOOKUP(O48,'Tabelas auxiliares'!$A$224:$E$233,5,FALSE),"")</f>
        <v/>
      </c>
      <c r="R48" s="51" t="str">
        <f>IF(Q48&lt;&gt;"",Q48,IF(P48='Tabelas auxiliares'!$A$237,"CUSTEIO",IF(P48='Tabelas auxiliares'!$A$236,"INVESTIMENTO","")))</f>
        <v>CUSTEIO</v>
      </c>
      <c r="S48" s="44">
        <v>50000</v>
      </c>
    </row>
    <row r="49" spans="1:19" x14ac:dyDescent="0.25">
      <c r="A49" t="s">
        <v>594</v>
      </c>
      <c r="B49" t="s">
        <v>321</v>
      </c>
      <c r="C49" t="s">
        <v>595</v>
      </c>
      <c r="D49" t="s">
        <v>55</v>
      </c>
      <c r="E49" t="s">
        <v>117</v>
      </c>
      <c r="F49" s="51" t="str">
        <f>IF(D49="","",IFERROR(VLOOKUP(D49,'Tabelas auxiliares'!$A$3:$B$61,2,FALSE),"DESCENTRALIZAÇÃO"))</f>
        <v>PROEC - PRÓ-REITORIA DE EXTENSÃO E CULTURA</v>
      </c>
      <c r="G49" s="51" t="str">
        <f>IFERROR(VLOOKUP($B49,'Tabelas auxiliares'!$A$65:$C$102,2,FALSE),"")</f>
        <v>Materiais didáticos e serviços - Extensão</v>
      </c>
      <c r="H49" s="51" t="str">
        <f>IFERROR(VLOOKUP($B49,'Tabelas auxiliares'!$A$65:$C$102,3,FALSE),"")</f>
        <v>MATERIAL DE CONSUMO / MATERIAIS E SERVIÇOS DIVERSOS PARA ATIVIDADES CULTURAIS E DE EXTENSÃO / SERVIÇOS CORO</v>
      </c>
      <c r="I49" t="s">
        <v>614</v>
      </c>
      <c r="J49" t="s">
        <v>961</v>
      </c>
      <c r="K49" t="s">
        <v>962</v>
      </c>
      <c r="L49" t="s">
        <v>963</v>
      </c>
      <c r="M49" t="s">
        <v>597</v>
      </c>
      <c r="N49" t="s">
        <v>798</v>
      </c>
      <c r="O49" t="s">
        <v>118</v>
      </c>
      <c r="P49" s="51" t="str">
        <f t="shared" si="1"/>
        <v>3</v>
      </c>
      <c r="Q49" s="51" t="str">
        <f>IFERROR(VLOOKUP(O49,'Tabelas auxiliares'!$A$224:$E$233,5,FALSE),"")</f>
        <v/>
      </c>
      <c r="R49" s="51" t="str">
        <f>IF(Q49&lt;&gt;"",Q49,IF(P49='Tabelas auxiliares'!$A$237,"CUSTEIO",IF(P49='Tabelas auxiliares'!$A$236,"INVESTIMENTO","")))</f>
        <v>CUSTEIO</v>
      </c>
      <c r="S49" s="44">
        <v>1717.92</v>
      </c>
    </row>
    <row r="50" spans="1:19" x14ac:dyDescent="0.25">
      <c r="A50" t="s">
        <v>594</v>
      </c>
      <c r="B50" t="s">
        <v>321</v>
      </c>
      <c r="C50" t="s">
        <v>595</v>
      </c>
      <c r="D50" t="s">
        <v>55</v>
      </c>
      <c r="E50" t="s">
        <v>117</v>
      </c>
      <c r="F50" s="51" t="str">
        <f>IF(D50="","",IFERROR(VLOOKUP(D50,'Tabelas auxiliares'!$A$3:$B$61,2,FALSE),"DESCENTRALIZAÇÃO"))</f>
        <v>PROEC - PRÓ-REITORIA DE EXTENSÃO E CULTURA</v>
      </c>
      <c r="G50" s="51" t="str">
        <f>IFERROR(VLOOKUP($B50,'Tabelas auxiliares'!$A$65:$C$102,2,FALSE),"")</f>
        <v>Materiais didáticos e serviços - Extensão</v>
      </c>
      <c r="H50" s="51" t="str">
        <f>IFERROR(VLOOKUP($B50,'Tabelas auxiliares'!$A$65:$C$102,3,FALSE),"")</f>
        <v>MATERIAL DE CONSUMO / MATERIAIS E SERVIÇOS DIVERSOS PARA ATIVIDADES CULTURAIS E DE EXTENSÃO / SERVIÇOS CORO</v>
      </c>
      <c r="I50" t="s">
        <v>964</v>
      </c>
      <c r="J50" t="s">
        <v>965</v>
      </c>
      <c r="K50" t="s">
        <v>966</v>
      </c>
      <c r="L50" t="s">
        <v>967</v>
      </c>
      <c r="M50" t="s">
        <v>597</v>
      </c>
      <c r="N50" t="s">
        <v>798</v>
      </c>
      <c r="O50" t="s">
        <v>118</v>
      </c>
      <c r="P50" s="51" t="str">
        <f t="shared" si="1"/>
        <v>3</v>
      </c>
      <c r="Q50" s="51" t="str">
        <f>IFERROR(VLOOKUP(O50,'Tabelas auxiliares'!$A$224:$E$233,5,FALSE),"")</f>
        <v/>
      </c>
      <c r="R50" s="51" t="str">
        <f>IF(Q50&lt;&gt;"",Q50,IF(P50='Tabelas auxiliares'!$A$237,"CUSTEIO",IF(P50='Tabelas auxiliares'!$A$236,"INVESTIMENTO","")))</f>
        <v>CUSTEIO</v>
      </c>
      <c r="S50" s="44">
        <v>5911.84</v>
      </c>
    </row>
    <row r="51" spans="1:19" x14ac:dyDescent="0.25">
      <c r="A51" t="s">
        <v>594</v>
      </c>
      <c r="B51" t="s">
        <v>321</v>
      </c>
      <c r="C51" t="s">
        <v>781</v>
      </c>
      <c r="D51" t="s">
        <v>55</v>
      </c>
      <c r="E51" t="s">
        <v>117</v>
      </c>
      <c r="F51" s="51" t="str">
        <f>IF(D51="","",IFERROR(VLOOKUP(D51,'Tabelas auxiliares'!$A$3:$B$61,2,FALSE),"DESCENTRALIZAÇÃO"))</f>
        <v>PROEC - PRÓ-REITORIA DE EXTENSÃO E CULTURA</v>
      </c>
      <c r="G51" s="51" t="str">
        <f>IFERROR(VLOOKUP($B51,'Tabelas auxiliares'!$A$65:$C$102,2,FALSE),"")</f>
        <v>Materiais didáticos e serviços - Extensão</v>
      </c>
      <c r="H51" s="51" t="str">
        <f>IFERROR(VLOOKUP($B51,'Tabelas auxiliares'!$A$65:$C$102,3,FALSE),"")</f>
        <v>MATERIAL DE CONSUMO / MATERIAIS E SERVIÇOS DIVERSOS PARA ATIVIDADES CULTURAIS E DE EXTENSÃO / SERVIÇOS CORO</v>
      </c>
      <c r="I51" t="s">
        <v>968</v>
      </c>
      <c r="J51" t="s">
        <v>969</v>
      </c>
      <c r="K51" t="s">
        <v>970</v>
      </c>
      <c r="L51" t="s">
        <v>971</v>
      </c>
      <c r="M51" t="s">
        <v>597</v>
      </c>
      <c r="N51" t="s">
        <v>798</v>
      </c>
      <c r="O51" t="s">
        <v>118</v>
      </c>
      <c r="P51" s="51" t="str">
        <f t="shared" si="1"/>
        <v>3</v>
      </c>
      <c r="Q51" s="51" t="str">
        <f>IFERROR(VLOOKUP(O51,'Tabelas auxiliares'!$A$224:$E$233,5,FALSE),"")</f>
        <v/>
      </c>
      <c r="R51" s="51" t="str">
        <f>IF(Q51&lt;&gt;"",Q51,IF(P51='Tabelas auxiliares'!$A$237,"CUSTEIO",IF(P51='Tabelas auxiliares'!$A$236,"INVESTIMENTO","")))</f>
        <v>CUSTEIO</v>
      </c>
      <c r="S51" s="44">
        <v>1378.38</v>
      </c>
    </row>
    <row r="52" spans="1:19" x14ac:dyDescent="0.25">
      <c r="A52" t="s">
        <v>594</v>
      </c>
      <c r="B52" t="s">
        <v>324</v>
      </c>
      <c r="C52" t="s">
        <v>595</v>
      </c>
      <c r="D52" t="s">
        <v>57</v>
      </c>
      <c r="E52" t="s">
        <v>117</v>
      </c>
      <c r="F52" s="51" t="str">
        <f>IF(D52="","",IFERROR(VLOOKUP(D52,'Tabelas auxiliares'!$A$3:$B$61,2,FALSE),"DESCENTRALIZAÇÃO"))</f>
        <v>EDITORA DA UFABC</v>
      </c>
      <c r="G52" s="51" t="str">
        <f>IFERROR(VLOOKUP($B52,'Tabelas auxiliares'!$A$65:$C$102,2,FALSE),"")</f>
        <v>Materiais didáticos e serviços - Editora</v>
      </c>
      <c r="H52" s="51" t="str">
        <f>IFERROR(VLOOKUP($B52,'Tabelas auxiliares'!$A$65:$C$102,3,FALSE),"")</f>
        <v>SERVICO DE ENCADERNAÇÃO /MATERIAL DE CONSUMO / MATERIAL PARA ATIVIDADES DA EDITORA / REGISTRO ISBN</v>
      </c>
      <c r="I52" t="s">
        <v>972</v>
      </c>
      <c r="J52" t="s">
        <v>973</v>
      </c>
      <c r="K52" t="s">
        <v>974</v>
      </c>
      <c r="L52" t="s">
        <v>975</v>
      </c>
      <c r="M52" t="s">
        <v>119</v>
      </c>
      <c r="N52" t="s">
        <v>793</v>
      </c>
      <c r="O52" t="s">
        <v>118</v>
      </c>
      <c r="P52" s="51" t="str">
        <f t="shared" si="1"/>
        <v>3</v>
      </c>
      <c r="Q52" s="51" t="str">
        <f>IFERROR(VLOOKUP(O52,'Tabelas auxiliares'!$A$224:$E$233,5,FALSE),"")</f>
        <v/>
      </c>
      <c r="R52" s="51" t="str">
        <f>IF(Q52&lt;&gt;"",Q52,IF(P52='Tabelas auxiliares'!$A$237,"CUSTEIO",IF(P52='Tabelas auxiliares'!$A$236,"INVESTIMENTO","")))</f>
        <v>CUSTEIO</v>
      </c>
      <c r="S52" s="44">
        <v>1650</v>
      </c>
    </row>
    <row r="53" spans="1:19" x14ac:dyDescent="0.25">
      <c r="A53" t="s">
        <v>594</v>
      </c>
      <c r="B53" t="s">
        <v>324</v>
      </c>
      <c r="C53" t="s">
        <v>595</v>
      </c>
      <c r="D53" t="s">
        <v>57</v>
      </c>
      <c r="E53" t="s">
        <v>117</v>
      </c>
      <c r="F53" s="51" t="str">
        <f>IF(D53="","",IFERROR(VLOOKUP(D53,'Tabelas auxiliares'!$A$3:$B$61,2,FALSE),"DESCENTRALIZAÇÃO"))</f>
        <v>EDITORA DA UFABC</v>
      </c>
      <c r="G53" s="51" t="str">
        <f>IFERROR(VLOOKUP($B53,'Tabelas auxiliares'!$A$65:$C$102,2,FALSE),"")</f>
        <v>Materiais didáticos e serviços - Editora</v>
      </c>
      <c r="H53" s="51" t="str">
        <f>IFERROR(VLOOKUP($B53,'Tabelas auxiliares'!$A$65:$C$102,3,FALSE),"")</f>
        <v>SERVICO DE ENCADERNAÇÃO /MATERIAL DE CONSUMO / MATERIAL PARA ATIVIDADES DA EDITORA / REGISTRO ISBN</v>
      </c>
      <c r="I53" t="s">
        <v>972</v>
      </c>
      <c r="J53" t="s">
        <v>976</v>
      </c>
      <c r="K53" t="s">
        <v>977</v>
      </c>
      <c r="L53" t="s">
        <v>975</v>
      </c>
      <c r="M53" t="s">
        <v>119</v>
      </c>
      <c r="N53" t="s">
        <v>793</v>
      </c>
      <c r="O53" t="s">
        <v>118</v>
      </c>
      <c r="P53" s="51" t="str">
        <f t="shared" si="1"/>
        <v>3</v>
      </c>
      <c r="Q53" s="51" t="str">
        <f>IFERROR(VLOOKUP(O53,'Tabelas auxiliares'!$A$224:$E$233,5,FALSE),"")</f>
        <v/>
      </c>
      <c r="R53" s="51" t="str">
        <f>IF(Q53&lt;&gt;"",Q53,IF(P53='Tabelas auxiliares'!$A$237,"CUSTEIO",IF(P53='Tabelas auxiliares'!$A$236,"INVESTIMENTO","")))</f>
        <v>CUSTEIO</v>
      </c>
      <c r="S53" s="44">
        <v>640</v>
      </c>
    </row>
    <row r="54" spans="1:19" x14ac:dyDescent="0.25">
      <c r="A54" t="s">
        <v>594</v>
      </c>
      <c r="B54" t="s">
        <v>327</v>
      </c>
      <c r="C54" t="s">
        <v>595</v>
      </c>
      <c r="D54" t="s">
        <v>35</v>
      </c>
      <c r="E54" t="s">
        <v>117</v>
      </c>
      <c r="F54" s="51" t="str">
        <f>IF(D54="","",IFERROR(VLOOKUP(D54,'Tabelas auxiliares'!$A$3:$B$61,2,FALSE),"DESCENTRALIZAÇÃO"))</f>
        <v>PU - PREFEITURA UNIVERSITÁRIA</v>
      </c>
      <c r="G54" s="51" t="str">
        <f>IFERROR(VLOOKUP($B54,'Tabelas auxiliares'!$A$65:$C$102,2,FALSE),"")</f>
        <v>Materiais de consumo e serviços não acadêmicos</v>
      </c>
      <c r="H54" s="51" t="str">
        <f>IFERROR(VLOOKUP($B54,'Tabelas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54" t="s">
        <v>877</v>
      </c>
      <c r="J54" t="s">
        <v>878</v>
      </c>
      <c r="K54" t="s">
        <v>978</v>
      </c>
      <c r="L54" t="s">
        <v>880</v>
      </c>
      <c r="M54" t="s">
        <v>119</v>
      </c>
      <c r="N54" t="s">
        <v>798</v>
      </c>
      <c r="O54" t="s">
        <v>118</v>
      </c>
      <c r="P54" s="51" t="str">
        <f t="shared" si="1"/>
        <v>3</v>
      </c>
      <c r="Q54" s="51" t="str">
        <f>IFERROR(VLOOKUP(O54,'Tabelas auxiliares'!$A$224:$E$233,5,FALSE),"")</f>
        <v/>
      </c>
      <c r="R54" s="51" t="str">
        <f>IF(Q54&lt;&gt;"",Q54,IF(P54='Tabelas auxiliares'!$A$237,"CUSTEIO",IF(P54='Tabelas auxiliares'!$A$236,"INVESTIMENTO","")))</f>
        <v>CUSTEIO</v>
      </c>
      <c r="S54" s="44">
        <v>2057.3200000000002</v>
      </c>
    </row>
    <row r="55" spans="1:19" x14ac:dyDescent="0.25">
      <c r="A55" t="s">
        <v>594</v>
      </c>
      <c r="B55" t="s">
        <v>330</v>
      </c>
      <c r="C55" t="s">
        <v>595</v>
      </c>
      <c r="D55" t="s">
        <v>35</v>
      </c>
      <c r="E55" t="s">
        <v>117</v>
      </c>
      <c r="F55" s="51" t="str">
        <f>IF(D55="","",IFERROR(VLOOKUP(D55,'Tabelas auxiliares'!$A$3:$B$61,2,FALSE),"DESCENTRALIZAÇÃO"))</f>
        <v>PU - PREFEITURA UNIVERSITÁRIA</v>
      </c>
      <c r="G55" s="51" t="str">
        <f>IFERROR(VLOOKUP($B55,'Tabelas auxiliares'!$A$65:$C$102,2,FALSE),"")</f>
        <v>Manutenção</v>
      </c>
      <c r="H55" s="51" t="str">
        <f>IFERROR(VLOOKUP($B55,'Tabelas auxiliares'!$A$65:$C$102,3,FALSE),"")</f>
        <v>ALMOXARIFADO / AR CONDICIONADO / COMBATE INCÊNDIO / CORTINAS / ELEVADORES / GERADORES DE ENERGIA / HIDRÁULICA / IMÓVEIS / INSTALAÇÕES ELÉTRICAS  / JARDINAGEM / MANUTENÇÃO PREDIAL / DESINSETIZAÇÃO / CHAVEIRO / INVENTÁRIO PATRIMONIAL</v>
      </c>
      <c r="I55" t="s">
        <v>979</v>
      </c>
      <c r="J55" t="s">
        <v>980</v>
      </c>
      <c r="K55" t="s">
        <v>981</v>
      </c>
      <c r="L55" t="s">
        <v>982</v>
      </c>
      <c r="M55" t="s">
        <v>119</v>
      </c>
      <c r="N55" t="s">
        <v>983</v>
      </c>
      <c r="O55" t="s">
        <v>118</v>
      </c>
      <c r="P55" s="51" t="str">
        <f t="shared" si="1"/>
        <v>3</v>
      </c>
      <c r="Q55" s="51" t="str">
        <f>IFERROR(VLOOKUP(O55,'Tabelas auxiliares'!$A$224:$E$233,5,FALSE),"")</f>
        <v/>
      </c>
      <c r="R55" s="51" t="str">
        <f>IF(Q55&lt;&gt;"",Q55,IF(P55='Tabelas auxiliares'!$A$237,"CUSTEIO",IF(P55='Tabelas auxiliares'!$A$236,"INVESTIMENTO","")))</f>
        <v>CUSTEIO</v>
      </c>
      <c r="S55" s="44">
        <v>15206.83</v>
      </c>
    </row>
    <row r="56" spans="1:19" x14ac:dyDescent="0.25">
      <c r="A56" t="s">
        <v>594</v>
      </c>
      <c r="B56" t="s">
        <v>330</v>
      </c>
      <c r="C56" t="s">
        <v>595</v>
      </c>
      <c r="D56" t="s">
        <v>35</v>
      </c>
      <c r="E56" t="s">
        <v>117</v>
      </c>
      <c r="F56" s="51" t="str">
        <f>IF(D56="","",IFERROR(VLOOKUP(D56,'Tabelas auxiliares'!$A$3:$B$61,2,FALSE),"DESCENTRALIZAÇÃO"))</f>
        <v>PU - PREFEITURA UNIVERSITÁRIA</v>
      </c>
      <c r="G56" s="51" t="str">
        <f>IFERROR(VLOOKUP($B56,'Tabelas auxiliares'!$A$65:$C$102,2,FALSE),"")</f>
        <v>Manutenção</v>
      </c>
      <c r="H56" s="51" t="str">
        <f>IFERROR(VLOOKUP($B56,'Tabelas auxiliares'!$A$65:$C$102,3,FALSE),"")</f>
        <v>ALMOXARIFADO / AR CONDICIONADO / COMBATE INCÊNDIO / CORTINAS / ELEVADORES / GERADORES DE ENERGIA / HIDRÁULICA / IMÓVEIS / INSTALAÇÕES ELÉTRICAS  / JARDINAGEM / MANUTENÇÃO PREDIAL / DESINSETIZAÇÃO / CHAVEIRO / INVENTÁRIO PATRIMONIAL</v>
      </c>
      <c r="I56" t="s">
        <v>881</v>
      </c>
      <c r="J56" t="s">
        <v>984</v>
      </c>
      <c r="K56" t="s">
        <v>985</v>
      </c>
      <c r="L56" t="s">
        <v>986</v>
      </c>
      <c r="M56" t="s">
        <v>597</v>
      </c>
      <c r="N56" t="s">
        <v>793</v>
      </c>
      <c r="O56" t="s">
        <v>118</v>
      </c>
      <c r="P56" s="51" t="str">
        <f t="shared" si="1"/>
        <v>3</v>
      </c>
      <c r="Q56" s="51" t="str">
        <f>IFERROR(VLOOKUP(O56,'Tabelas auxiliares'!$A$224:$E$233,5,FALSE),"")</f>
        <v/>
      </c>
      <c r="R56" s="51" t="str">
        <f>IF(Q56&lt;&gt;"",Q56,IF(P56='Tabelas auxiliares'!$A$237,"CUSTEIO",IF(P56='Tabelas auxiliares'!$A$236,"INVESTIMENTO","")))</f>
        <v>CUSTEIO</v>
      </c>
      <c r="S56" s="44">
        <v>802.59</v>
      </c>
    </row>
    <row r="57" spans="1:19" x14ac:dyDescent="0.25">
      <c r="A57" t="s">
        <v>594</v>
      </c>
      <c r="B57" t="s">
        <v>330</v>
      </c>
      <c r="C57" t="s">
        <v>595</v>
      </c>
      <c r="D57" t="s">
        <v>45</v>
      </c>
      <c r="E57" t="s">
        <v>117</v>
      </c>
      <c r="F57" s="51" t="str">
        <f>IF(D57="","",IFERROR(VLOOKUP(D57,'Tabelas auxiliares'!$A$3:$B$61,2,FALSE),"DESCENTRALIZAÇÃO"))</f>
        <v>CMCC - CENTRO DE MATEMÁTICA, COMPUTAÇÃO E COGNIÇÃO</v>
      </c>
      <c r="G57" s="51" t="str">
        <f>IFERROR(VLOOKUP($B57,'Tabelas auxiliares'!$A$65:$C$102,2,FALSE),"")</f>
        <v>Manutenção</v>
      </c>
      <c r="H57" s="51" t="str">
        <f>IFERROR(VLOOKUP($B57,'Tabelas auxiliares'!$A$65:$C$102,3,FALSE),"")</f>
        <v>ALMOXARIFADO / AR CONDICIONADO / COMBATE INCÊNDIO / CORTINAS / ELEVADORES / GERADORES DE ENERGIA / HIDRÁULICA / IMÓVEIS / INSTALAÇÕES ELÉTRICAS  / JARDINAGEM / MANUTENÇÃO PREDIAL / DESINSETIZAÇÃO / CHAVEIRO / INVENTÁRIO PATRIMONIAL</v>
      </c>
      <c r="I57" t="s">
        <v>987</v>
      </c>
      <c r="J57" t="s">
        <v>988</v>
      </c>
      <c r="K57" t="s">
        <v>989</v>
      </c>
      <c r="L57" t="s">
        <v>990</v>
      </c>
      <c r="M57" t="s">
        <v>119</v>
      </c>
      <c r="N57" t="s">
        <v>798</v>
      </c>
      <c r="O57" t="s">
        <v>118</v>
      </c>
      <c r="P57" s="51" t="str">
        <f t="shared" si="1"/>
        <v>3</v>
      </c>
      <c r="Q57" s="51" t="str">
        <f>IFERROR(VLOOKUP(O57,'Tabelas auxiliares'!$A$224:$E$233,5,FALSE),"")</f>
        <v/>
      </c>
      <c r="R57" s="51" t="str">
        <f>IF(Q57&lt;&gt;"",Q57,IF(P57='Tabelas auxiliares'!$A$237,"CUSTEIO",IF(P57='Tabelas auxiliares'!$A$236,"INVESTIMENTO","")))</f>
        <v>CUSTEIO</v>
      </c>
      <c r="S57" s="44">
        <v>8668.9</v>
      </c>
    </row>
    <row r="58" spans="1:19" x14ac:dyDescent="0.25">
      <c r="A58" t="s">
        <v>594</v>
      </c>
      <c r="B58" t="s">
        <v>330</v>
      </c>
      <c r="C58" t="s">
        <v>595</v>
      </c>
      <c r="D58" t="s">
        <v>45</v>
      </c>
      <c r="E58" t="s">
        <v>117</v>
      </c>
      <c r="F58" s="51" t="str">
        <f>IF(D58="","",IFERROR(VLOOKUP(D58,'Tabelas auxiliares'!$A$3:$B$61,2,FALSE),"DESCENTRALIZAÇÃO"))</f>
        <v>CMCC - CENTRO DE MATEMÁTICA, COMPUTAÇÃO E COGNIÇÃO</v>
      </c>
      <c r="G58" s="51" t="str">
        <f>IFERROR(VLOOKUP($B58,'Tabelas auxiliares'!$A$65:$C$102,2,FALSE),"")</f>
        <v>Manutenção</v>
      </c>
      <c r="H58" s="51" t="str">
        <f>IFERROR(VLOOKUP($B58,'Tabelas auxiliares'!$A$65:$C$102,3,FALSE),"")</f>
        <v>ALMOXARIFADO / AR CONDICIONADO / COMBATE INCÊNDIO / CORTINAS / ELEVADORES / GERADORES DE ENERGIA / HIDRÁULICA / IMÓVEIS / INSTALAÇÕES ELÉTRICAS  / JARDINAGEM / MANUTENÇÃO PREDIAL / DESINSETIZAÇÃO / CHAVEIRO / INVENTÁRIO PATRIMONIAL</v>
      </c>
      <c r="I58" t="s">
        <v>987</v>
      </c>
      <c r="J58" t="s">
        <v>988</v>
      </c>
      <c r="K58" t="s">
        <v>991</v>
      </c>
      <c r="L58" t="s">
        <v>990</v>
      </c>
      <c r="M58" t="s">
        <v>119</v>
      </c>
      <c r="N58" t="s">
        <v>793</v>
      </c>
      <c r="O58" t="s">
        <v>118</v>
      </c>
      <c r="P58" s="51" t="str">
        <f t="shared" si="1"/>
        <v>3</v>
      </c>
      <c r="Q58" s="51" t="str">
        <f>IFERROR(VLOOKUP(O58,'Tabelas auxiliares'!$A$224:$E$233,5,FALSE),"")</f>
        <v/>
      </c>
      <c r="R58" s="51" t="str">
        <f>IF(Q58&lt;&gt;"",Q58,IF(P58='Tabelas auxiliares'!$A$237,"CUSTEIO",IF(P58='Tabelas auxiliares'!$A$236,"INVESTIMENTO","")))</f>
        <v>CUSTEIO</v>
      </c>
      <c r="S58" s="44">
        <v>2601.66</v>
      </c>
    </row>
    <row r="59" spans="1:19" x14ac:dyDescent="0.25">
      <c r="A59" t="s">
        <v>594</v>
      </c>
      <c r="B59" t="s">
        <v>330</v>
      </c>
      <c r="C59" t="s">
        <v>595</v>
      </c>
      <c r="D59" t="s">
        <v>88</v>
      </c>
      <c r="E59" t="s">
        <v>117</v>
      </c>
      <c r="F59" s="51" t="str">
        <f>IF(D59="","",IFERROR(VLOOKUP(D59,'Tabelas auxiliares'!$A$3:$B$61,2,FALSE),"DESCENTRALIZAÇÃO"))</f>
        <v>SUGEPE - SUPERINTENDÊNCIA DE GESTÃO DE PESSOAS</v>
      </c>
      <c r="G59" s="51" t="str">
        <f>IFERROR(VLOOKUP($B59,'Tabelas auxiliares'!$A$65:$C$102,2,FALSE),"")</f>
        <v>Manutenção</v>
      </c>
      <c r="H59" s="51" t="str">
        <f>IFERROR(VLOOKUP($B59,'Tabelas auxiliares'!$A$65:$C$102,3,FALSE),"")</f>
        <v>ALMOXARIFADO / AR CONDICIONADO / COMBATE INCÊNDIO / CORTINAS / ELEVADORES / GERADORES DE ENERGIA / HIDRÁULICA / IMÓVEIS / INSTALAÇÕES ELÉTRICAS  / JARDINAGEM / MANUTENÇÃO PREDIAL / DESINSETIZAÇÃO / CHAVEIRO / INVENTÁRIO PATRIMONIAL</v>
      </c>
      <c r="I59" t="s">
        <v>972</v>
      </c>
      <c r="J59" t="s">
        <v>992</v>
      </c>
      <c r="K59" t="s">
        <v>993</v>
      </c>
      <c r="L59" t="s">
        <v>994</v>
      </c>
      <c r="M59" t="s">
        <v>119</v>
      </c>
      <c r="N59" t="s">
        <v>793</v>
      </c>
      <c r="O59" t="s">
        <v>118</v>
      </c>
      <c r="P59" s="51" t="str">
        <f t="shared" si="1"/>
        <v>3</v>
      </c>
      <c r="Q59" s="51" t="str">
        <f>IFERROR(VLOOKUP(O59,'Tabelas auxiliares'!$A$224:$E$233,5,FALSE),"")</f>
        <v/>
      </c>
      <c r="R59" s="51" t="str">
        <f>IF(Q59&lt;&gt;"",Q59,IF(P59='Tabelas auxiliares'!$A$237,"CUSTEIO",IF(P59='Tabelas auxiliares'!$A$236,"INVESTIMENTO","")))</f>
        <v>CUSTEIO</v>
      </c>
      <c r="S59" s="44">
        <v>6502.9</v>
      </c>
    </row>
    <row r="60" spans="1:19" x14ac:dyDescent="0.25">
      <c r="A60" t="s">
        <v>594</v>
      </c>
      <c r="B60" t="s">
        <v>335</v>
      </c>
      <c r="C60" t="s">
        <v>784</v>
      </c>
      <c r="D60" t="s">
        <v>225</v>
      </c>
      <c r="E60" t="s">
        <v>117</v>
      </c>
      <c r="F60" s="51" t="str">
        <f>IF(D60="","",IFERROR(VLOOKUP(D60,'Tabelas auxiliares'!$A$3:$B$61,2,FALSE),"DESCENTRALIZAÇÃO"))</f>
        <v>SPO - OBRAS SÃO BERNARDO DO CAMPO</v>
      </c>
      <c r="G60" s="51" t="str">
        <f>IFERROR(VLOOKUP($B60,'Tabelas auxiliares'!$A$65:$C$102,2,FALSE),"")</f>
        <v>Obras e instalações - Adequações e reformas</v>
      </c>
      <c r="H60" s="51" t="str">
        <f>IFERROR(VLOOKUP($B60,'Tabelas auxiliares'!$A$65:$C$102,3,FALSE),"")</f>
        <v>REFORMA E ADEQUAÇÃO</v>
      </c>
      <c r="I60" t="s">
        <v>995</v>
      </c>
      <c r="J60" t="s">
        <v>996</v>
      </c>
      <c r="K60" t="s">
        <v>997</v>
      </c>
      <c r="L60" t="s">
        <v>998</v>
      </c>
      <c r="M60" t="s">
        <v>119</v>
      </c>
      <c r="N60" t="s">
        <v>999</v>
      </c>
      <c r="O60" t="s">
        <v>830</v>
      </c>
      <c r="P60" s="51" t="str">
        <f t="shared" si="1"/>
        <v>4</v>
      </c>
      <c r="Q60" s="51" t="str">
        <f>IFERROR(VLOOKUP(O60,'Tabelas auxiliares'!$A$224:$E$233,5,FALSE),"")</f>
        <v/>
      </c>
      <c r="R60" s="51" t="str">
        <f>IF(Q60&lt;&gt;"",Q60,IF(P60='Tabelas auxiliares'!$A$237,"CUSTEIO",IF(P60='Tabelas auxiliares'!$A$236,"INVESTIMENTO","")))</f>
        <v>INVESTIMENTO</v>
      </c>
      <c r="S60" s="44">
        <v>14223.51</v>
      </c>
    </row>
    <row r="61" spans="1:19" x14ac:dyDescent="0.25">
      <c r="A61" t="s">
        <v>594</v>
      </c>
      <c r="B61" t="s">
        <v>335</v>
      </c>
      <c r="C61" t="s">
        <v>784</v>
      </c>
      <c r="D61" t="s">
        <v>225</v>
      </c>
      <c r="E61" t="s">
        <v>117</v>
      </c>
      <c r="F61" s="51" t="str">
        <f>IF(D61="","",IFERROR(VLOOKUP(D61,'Tabelas auxiliares'!$A$3:$B$61,2,FALSE),"DESCENTRALIZAÇÃO"))</f>
        <v>SPO - OBRAS SÃO BERNARDO DO CAMPO</v>
      </c>
      <c r="G61" s="51" t="str">
        <f>IFERROR(VLOOKUP($B61,'Tabelas auxiliares'!$A$65:$C$102,2,FALSE),"")</f>
        <v>Obras e instalações - Adequações e reformas</v>
      </c>
      <c r="H61" s="51" t="str">
        <f>IFERROR(VLOOKUP($B61,'Tabelas auxiliares'!$A$65:$C$102,3,FALSE),"")</f>
        <v>REFORMA E ADEQUAÇÃO</v>
      </c>
      <c r="I61" t="s">
        <v>1000</v>
      </c>
      <c r="J61" t="s">
        <v>996</v>
      </c>
      <c r="K61" t="s">
        <v>1001</v>
      </c>
      <c r="L61" t="s">
        <v>998</v>
      </c>
      <c r="M61" t="s">
        <v>597</v>
      </c>
      <c r="N61" t="s">
        <v>999</v>
      </c>
      <c r="O61" t="s">
        <v>830</v>
      </c>
      <c r="P61" s="51" t="str">
        <f t="shared" si="1"/>
        <v>4</v>
      </c>
      <c r="Q61" s="51" t="str">
        <f>IFERROR(VLOOKUP(O61,'Tabelas auxiliares'!$A$224:$E$233,5,FALSE),"")</f>
        <v/>
      </c>
      <c r="R61" s="51" t="str">
        <f>IF(Q61&lt;&gt;"",Q61,IF(P61='Tabelas auxiliares'!$A$237,"CUSTEIO",IF(P61='Tabelas auxiliares'!$A$236,"INVESTIMENTO","")))</f>
        <v>INVESTIMENTO</v>
      </c>
      <c r="S61" s="44">
        <v>204565.39</v>
      </c>
    </row>
    <row r="62" spans="1:19" x14ac:dyDescent="0.25">
      <c r="A62" t="s">
        <v>594</v>
      </c>
      <c r="B62" t="s">
        <v>343</v>
      </c>
      <c r="C62" t="s">
        <v>595</v>
      </c>
      <c r="D62" t="s">
        <v>49</v>
      </c>
      <c r="E62" t="s">
        <v>117</v>
      </c>
      <c r="F62" s="51" t="str">
        <f>IF(D62="","",IFERROR(VLOOKUP(D62,'Tabelas auxiliares'!$A$3:$B$61,2,FALSE),"DESCENTRALIZAÇÃO"))</f>
        <v>CCNH - CENTRO DE CIÊNCIAS NATURAIS E HUMANAS</v>
      </c>
      <c r="G62" s="51" t="str">
        <f>IFERROR(VLOOKUP($B62,'Tabelas auxiliares'!$A$65:$C$102,2,FALSE),"")</f>
        <v>Tecnologia da informação e comunicação</v>
      </c>
      <c r="H62" s="51" t="str">
        <f>IFERROR(VLOOKUP($B62,'Tabelas auxiliares'!$A$65:$C$102,3,FALSE),"")</f>
        <v>TELEFONIA / TI</v>
      </c>
      <c r="I62" t="s">
        <v>1002</v>
      </c>
      <c r="J62" t="s">
        <v>1003</v>
      </c>
      <c r="K62" t="s">
        <v>1004</v>
      </c>
      <c r="L62" t="s">
        <v>1005</v>
      </c>
      <c r="M62" t="s">
        <v>119</v>
      </c>
      <c r="N62" t="s">
        <v>811</v>
      </c>
      <c r="O62" t="s">
        <v>830</v>
      </c>
      <c r="P62" s="51" t="str">
        <f t="shared" si="1"/>
        <v>4</v>
      </c>
      <c r="Q62" s="51" t="str">
        <f>IFERROR(VLOOKUP(O62,'Tabelas auxiliares'!$A$224:$E$233,5,FALSE),"")</f>
        <v/>
      </c>
      <c r="R62" s="51" t="str">
        <f>IF(Q62&lt;&gt;"",Q62,IF(P62='Tabelas auxiliares'!$A$237,"CUSTEIO",IF(P62='Tabelas auxiliares'!$A$236,"INVESTIMENTO","")))</f>
        <v>INVESTIMENTO</v>
      </c>
      <c r="S62" s="44">
        <v>9815.59</v>
      </c>
    </row>
    <row r="63" spans="1:19" x14ac:dyDescent="0.25">
      <c r="A63" t="s">
        <v>594</v>
      </c>
      <c r="B63" t="s">
        <v>343</v>
      </c>
      <c r="C63" t="s">
        <v>595</v>
      </c>
      <c r="D63" t="s">
        <v>77</v>
      </c>
      <c r="E63" t="s">
        <v>117</v>
      </c>
      <c r="F63" s="51" t="str">
        <f>IF(D63="","",IFERROR(VLOOKUP(D63,'Tabelas auxiliares'!$A$3:$B$61,2,FALSE),"DESCENTRALIZAÇÃO"))</f>
        <v>NTI - NÚCLEO DE TECNOLOGIA DA INFORMAÇÃO</v>
      </c>
      <c r="G63" s="51" t="str">
        <f>IFERROR(VLOOKUP($B63,'Tabelas auxiliares'!$A$65:$C$102,2,FALSE),"")</f>
        <v>Tecnologia da informação e comunicação</v>
      </c>
      <c r="H63" s="51" t="str">
        <f>IFERROR(VLOOKUP($B63,'Tabelas auxiliares'!$A$65:$C$102,3,FALSE),"")</f>
        <v>TELEFONIA / TI</v>
      </c>
      <c r="I63" t="s">
        <v>877</v>
      </c>
      <c r="J63" t="s">
        <v>1006</v>
      </c>
      <c r="K63" t="s">
        <v>1007</v>
      </c>
      <c r="L63" t="s">
        <v>1008</v>
      </c>
      <c r="M63" t="s">
        <v>119</v>
      </c>
      <c r="N63" t="s">
        <v>1009</v>
      </c>
      <c r="O63" t="s">
        <v>1010</v>
      </c>
      <c r="P63" s="51" t="str">
        <f t="shared" si="1"/>
        <v>3</v>
      </c>
      <c r="Q63" s="51" t="str">
        <f>IFERROR(VLOOKUP(O63,'Tabelas auxiliares'!$A$224:$E$233,5,FALSE),"")</f>
        <v/>
      </c>
      <c r="R63" s="51" t="str">
        <f>IF(Q63&lt;&gt;"",Q63,IF(P63='Tabelas auxiliares'!$A$237,"CUSTEIO",IF(P63='Tabelas auxiliares'!$A$236,"INVESTIMENTO","")))</f>
        <v>CUSTEIO</v>
      </c>
      <c r="S63" s="44">
        <v>37291.620000000003</v>
      </c>
    </row>
    <row r="64" spans="1:19" x14ac:dyDescent="0.25">
      <c r="A64" t="s">
        <v>594</v>
      </c>
      <c r="B64" t="s">
        <v>343</v>
      </c>
      <c r="C64" t="s">
        <v>595</v>
      </c>
      <c r="D64" t="s">
        <v>77</v>
      </c>
      <c r="E64" t="s">
        <v>117</v>
      </c>
      <c r="F64" s="51" t="str">
        <f>IF(D64="","",IFERROR(VLOOKUP(D64,'Tabelas auxiliares'!$A$3:$B$61,2,FALSE),"DESCENTRALIZAÇÃO"))</f>
        <v>NTI - NÚCLEO DE TECNOLOGIA DA INFORMAÇÃO</v>
      </c>
      <c r="G64" s="51" t="str">
        <f>IFERROR(VLOOKUP($B64,'Tabelas auxiliares'!$A$65:$C$102,2,FALSE),"")</f>
        <v>Tecnologia da informação e comunicação</v>
      </c>
      <c r="H64" s="51" t="str">
        <f>IFERROR(VLOOKUP($B64,'Tabelas auxiliares'!$A$65:$C$102,3,FALSE),"")</f>
        <v>TELEFONIA / TI</v>
      </c>
      <c r="I64" t="s">
        <v>1011</v>
      </c>
      <c r="J64" t="s">
        <v>1012</v>
      </c>
      <c r="K64" t="s">
        <v>1013</v>
      </c>
      <c r="L64" t="s">
        <v>1014</v>
      </c>
      <c r="M64" t="s">
        <v>597</v>
      </c>
      <c r="N64" t="s">
        <v>798</v>
      </c>
      <c r="O64" t="s">
        <v>118</v>
      </c>
      <c r="P64" s="51" t="str">
        <f t="shared" si="1"/>
        <v>3</v>
      </c>
      <c r="Q64" s="51" t="str">
        <f>IFERROR(VLOOKUP(O64,'Tabelas auxiliares'!$A$224:$E$233,5,FALSE),"")</f>
        <v/>
      </c>
      <c r="R64" s="51" t="str">
        <f>IF(Q64&lt;&gt;"",Q64,IF(P64='Tabelas auxiliares'!$A$237,"CUSTEIO",IF(P64='Tabelas auxiliares'!$A$236,"INVESTIMENTO","")))</f>
        <v>CUSTEIO</v>
      </c>
      <c r="S64" s="44">
        <v>466458</v>
      </c>
    </row>
    <row r="65" spans="1:19" x14ac:dyDescent="0.25">
      <c r="A65" t="s">
        <v>594</v>
      </c>
      <c r="B65" t="s">
        <v>343</v>
      </c>
      <c r="C65" t="s">
        <v>595</v>
      </c>
      <c r="D65" t="s">
        <v>208</v>
      </c>
      <c r="E65" t="s">
        <v>117</v>
      </c>
      <c r="F65" s="51" t="str">
        <f>IF(D65="","",IFERROR(VLOOKUP(D65,'Tabelas auxiliares'!$A$3:$B$61,2,FALSE),"DESCENTRALIZAÇÃO"))</f>
        <v>SPO - OBRAS SANTO ANDRÉ</v>
      </c>
      <c r="G65" s="51" t="str">
        <f>IFERROR(VLOOKUP($B65,'Tabelas auxiliares'!$A$65:$C$102,2,FALSE),"")</f>
        <v>Tecnologia da informação e comunicação</v>
      </c>
      <c r="H65" s="51" t="str">
        <f>IFERROR(VLOOKUP($B65,'Tabelas auxiliares'!$A$65:$C$102,3,FALSE),"")</f>
        <v>TELEFONIA / TI</v>
      </c>
      <c r="I65" t="s">
        <v>1015</v>
      </c>
      <c r="J65" t="s">
        <v>1016</v>
      </c>
      <c r="K65" t="s">
        <v>1017</v>
      </c>
      <c r="L65" t="s">
        <v>1018</v>
      </c>
      <c r="M65" t="s">
        <v>597</v>
      </c>
      <c r="N65" t="s">
        <v>1009</v>
      </c>
      <c r="O65" t="s">
        <v>118</v>
      </c>
      <c r="P65" s="51" t="str">
        <f t="shared" si="1"/>
        <v>3</v>
      </c>
      <c r="Q65" s="51" t="str">
        <f>IFERROR(VLOOKUP(O65,'Tabelas auxiliares'!$A$224:$E$233,5,FALSE),"")</f>
        <v/>
      </c>
      <c r="R65" s="51" t="str">
        <f>IF(Q65&lt;&gt;"",Q65,IF(P65='Tabelas auxiliares'!$A$237,"CUSTEIO",IF(P65='Tabelas auxiliares'!$A$236,"INVESTIMENTO","")))</f>
        <v>CUSTEIO</v>
      </c>
      <c r="S65" s="44">
        <v>7008</v>
      </c>
    </row>
    <row r="66" spans="1:19" x14ac:dyDescent="0.25">
      <c r="A66" t="s">
        <v>594</v>
      </c>
      <c r="B66" t="s">
        <v>343</v>
      </c>
      <c r="C66" t="s">
        <v>785</v>
      </c>
      <c r="D66" t="s">
        <v>41</v>
      </c>
      <c r="E66" t="s">
        <v>117</v>
      </c>
      <c r="F66" s="51" t="str">
        <f>IF(D66="","",IFERROR(VLOOKUP(D66,'Tabelas auxiliares'!$A$3:$B$61,2,FALSE),"DESCENTRALIZAÇÃO"))</f>
        <v>CECS - CENTRO DE ENG., MODELAGEM E CIÊNCIAS SOCIAIS APLICADAS</v>
      </c>
      <c r="G66" s="51" t="str">
        <f>IFERROR(VLOOKUP($B66,'Tabelas auxiliares'!$A$65:$C$102,2,FALSE),"")</f>
        <v>Tecnologia da informação e comunicação</v>
      </c>
      <c r="H66" s="51" t="str">
        <f>IFERROR(VLOOKUP($B66,'Tabelas auxiliares'!$A$65:$C$102,3,FALSE),"")</f>
        <v>TELEFONIA / TI</v>
      </c>
      <c r="I66" t="s">
        <v>877</v>
      </c>
      <c r="J66" t="s">
        <v>1019</v>
      </c>
      <c r="K66" t="s">
        <v>1020</v>
      </c>
      <c r="L66" t="s">
        <v>1021</v>
      </c>
      <c r="M66" t="s">
        <v>119</v>
      </c>
      <c r="N66" t="s">
        <v>1009</v>
      </c>
      <c r="O66" t="s">
        <v>118</v>
      </c>
      <c r="P66" s="51" t="str">
        <f t="shared" si="1"/>
        <v>3</v>
      </c>
      <c r="Q66" s="51" t="str">
        <f>IFERROR(VLOOKUP(O66,'Tabelas auxiliares'!$A$224:$E$233,5,FALSE),"")</f>
        <v/>
      </c>
      <c r="R66" s="51" t="str">
        <f>IF(Q66&lt;&gt;"",Q66,IF(P66='Tabelas auxiliares'!$A$237,"CUSTEIO",IF(P66='Tabelas auxiliares'!$A$236,"INVESTIMENTO","")))</f>
        <v>CUSTEIO</v>
      </c>
      <c r="S66" s="44">
        <v>35000</v>
      </c>
    </row>
    <row r="67" spans="1:19" x14ac:dyDescent="0.25">
      <c r="A67" t="s">
        <v>594</v>
      </c>
      <c r="B67" t="s">
        <v>786</v>
      </c>
      <c r="C67" t="s">
        <v>787</v>
      </c>
      <c r="D67" t="s">
        <v>49</v>
      </c>
      <c r="E67" t="s">
        <v>117</v>
      </c>
      <c r="F67" s="51" t="str">
        <f>IF(D67="","",IFERROR(VLOOKUP(D67,'Tabelas auxiliares'!$A$3:$B$61,2,FALSE),"DESCENTRALIZAÇÃO"))</f>
        <v>CCNH - CENTRO DE CIÊNCIAS NATURAIS E HUMANAS</v>
      </c>
      <c r="G67" s="51" t="str">
        <f>IFERROR(VLOOKUP($B67,'Tabelas auxiliares'!$A$65:$C$102,2,FALSE),"")</f>
        <v/>
      </c>
      <c r="H67" s="51" t="str">
        <f>IFERROR(VLOOKUP($B67,'Tabelas auxiliares'!$A$65:$C$102,3,FALSE),"")</f>
        <v/>
      </c>
      <c r="I67" t="s">
        <v>881</v>
      </c>
      <c r="J67" t="s">
        <v>1022</v>
      </c>
      <c r="K67" t="s">
        <v>1023</v>
      </c>
      <c r="L67" t="s">
        <v>1024</v>
      </c>
      <c r="M67" t="s">
        <v>597</v>
      </c>
      <c r="N67" t="s">
        <v>811</v>
      </c>
      <c r="O67" t="s">
        <v>830</v>
      </c>
      <c r="P67" s="51" t="str">
        <f t="shared" si="1"/>
        <v>4</v>
      </c>
      <c r="Q67" s="51" t="str">
        <f>IFERROR(VLOOKUP(O67,'Tabelas auxiliares'!$A$224:$E$233,5,FALSE),"")</f>
        <v/>
      </c>
      <c r="R67" s="51" t="str">
        <f>IF(Q67&lt;&gt;"",Q67,IF(P67='Tabelas auxiliares'!$A$237,"CUSTEIO",IF(P67='Tabelas auxiliares'!$A$236,"INVESTIMENTO","")))</f>
        <v>INVESTIMENTO</v>
      </c>
      <c r="S67" s="44">
        <v>8639.83</v>
      </c>
    </row>
    <row r="68" spans="1:19" x14ac:dyDescent="0.25">
      <c r="A68" t="s">
        <v>594</v>
      </c>
      <c r="B68" t="s">
        <v>786</v>
      </c>
      <c r="C68" t="s">
        <v>595</v>
      </c>
      <c r="D68" t="s">
        <v>77</v>
      </c>
      <c r="E68" t="s">
        <v>117</v>
      </c>
      <c r="F68" s="51" t="str">
        <f>IF(D68="","",IFERROR(VLOOKUP(D68,'Tabelas auxiliares'!$A$3:$B$61,2,FALSE),"DESCENTRALIZAÇÃO"))</f>
        <v>NTI - NÚCLEO DE TECNOLOGIA DA INFORMAÇÃO</v>
      </c>
      <c r="G68" s="51" t="str">
        <f>IFERROR(VLOOKUP($B68,'Tabelas auxiliares'!$A$65:$C$102,2,FALSE),"")</f>
        <v/>
      </c>
      <c r="H68" s="51" t="str">
        <f>IFERROR(VLOOKUP($B68,'Tabelas auxiliares'!$A$65:$C$102,3,FALSE),"")</f>
        <v/>
      </c>
      <c r="I68" t="s">
        <v>1025</v>
      </c>
      <c r="J68" t="s">
        <v>1026</v>
      </c>
      <c r="K68" t="s">
        <v>1027</v>
      </c>
      <c r="L68" t="s">
        <v>862</v>
      </c>
      <c r="M68" t="s">
        <v>597</v>
      </c>
      <c r="N68" t="s">
        <v>1009</v>
      </c>
      <c r="O68" t="s">
        <v>118</v>
      </c>
      <c r="P68" s="51" t="str">
        <f t="shared" ref="P68:P131" si="2">LEFT(N68,1)</f>
        <v>3</v>
      </c>
      <c r="Q68" s="51" t="str">
        <f>IFERROR(VLOOKUP(O68,'Tabelas auxiliares'!$A$224:$E$233,5,FALSE),"")</f>
        <v/>
      </c>
      <c r="R68" s="51" t="str">
        <f>IF(Q68&lt;&gt;"",Q68,IF(P68='Tabelas auxiliares'!$A$237,"CUSTEIO",IF(P68='Tabelas auxiliares'!$A$236,"INVESTIMENTO","")))</f>
        <v>CUSTEIO</v>
      </c>
      <c r="S68" s="44">
        <v>319865.37</v>
      </c>
    </row>
    <row r="69" spans="1:19" x14ac:dyDescent="0.25">
      <c r="A69" t="s">
        <v>594</v>
      </c>
      <c r="B69" t="s">
        <v>786</v>
      </c>
      <c r="C69" t="s">
        <v>595</v>
      </c>
      <c r="D69" t="s">
        <v>77</v>
      </c>
      <c r="E69" t="s">
        <v>117</v>
      </c>
      <c r="F69" s="51" t="str">
        <f>IF(D69="","",IFERROR(VLOOKUP(D69,'Tabelas auxiliares'!$A$3:$B$61,2,FALSE),"DESCENTRALIZAÇÃO"))</f>
        <v>NTI - NÚCLEO DE TECNOLOGIA DA INFORMAÇÃO</v>
      </c>
      <c r="G69" s="51" t="str">
        <f>IFERROR(VLOOKUP($B69,'Tabelas auxiliares'!$A$65:$C$102,2,FALSE),"")</f>
        <v/>
      </c>
      <c r="H69" s="51" t="str">
        <f>IFERROR(VLOOKUP($B69,'Tabelas auxiliares'!$A$65:$C$102,3,FALSE),"")</f>
        <v/>
      </c>
      <c r="I69" t="s">
        <v>1025</v>
      </c>
      <c r="J69" t="s">
        <v>1026</v>
      </c>
      <c r="K69" t="s">
        <v>1028</v>
      </c>
      <c r="L69" t="s">
        <v>862</v>
      </c>
      <c r="M69" t="s">
        <v>119</v>
      </c>
      <c r="N69" t="s">
        <v>1009</v>
      </c>
      <c r="O69" t="s">
        <v>872</v>
      </c>
      <c r="P69" s="51" t="str">
        <f t="shared" si="2"/>
        <v>3</v>
      </c>
      <c r="Q69" s="51" t="str">
        <f>IFERROR(VLOOKUP(O69,'Tabelas auxiliares'!$A$224:$E$233,5,FALSE),"")</f>
        <v/>
      </c>
      <c r="R69" s="51" t="str">
        <f>IF(Q69&lt;&gt;"",Q69,IF(P69='Tabelas auxiliares'!$A$237,"CUSTEIO",IF(P69='Tabelas auxiliares'!$A$236,"INVESTIMENTO","")))</f>
        <v>CUSTEIO</v>
      </c>
      <c r="S69" s="44">
        <v>171883.14</v>
      </c>
    </row>
    <row r="70" spans="1:19" x14ac:dyDescent="0.25">
      <c r="A70" t="s">
        <v>594</v>
      </c>
      <c r="B70" t="s">
        <v>786</v>
      </c>
      <c r="C70" t="s">
        <v>595</v>
      </c>
      <c r="D70" t="s">
        <v>77</v>
      </c>
      <c r="E70" t="s">
        <v>117</v>
      </c>
      <c r="F70" s="51" t="str">
        <f>IF(D70="","",IFERROR(VLOOKUP(D70,'Tabelas auxiliares'!$A$3:$B$61,2,FALSE),"DESCENTRALIZAÇÃO"))</f>
        <v>NTI - NÚCLEO DE TECNOLOGIA DA INFORMAÇÃO</v>
      </c>
      <c r="G70" s="51" t="str">
        <f>IFERROR(VLOOKUP($B70,'Tabelas auxiliares'!$A$65:$C$102,2,FALSE),"")</f>
        <v/>
      </c>
      <c r="H70" s="51" t="str">
        <f>IFERROR(VLOOKUP($B70,'Tabelas auxiliares'!$A$65:$C$102,3,FALSE),"")</f>
        <v/>
      </c>
      <c r="I70" t="s">
        <v>1025</v>
      </c>
      <c r="J70" t="s">
        <v>860</v>
      </c>
      <c r="K70" t="s">
        <v>1029</v>
      </c>
      <c r="L70" t="s">
        <v>862</v>
      </c>
      <c r="M70" t="s">
        <v>119</v>
      </c>
      <c r="N70" t="s">
        <v>1009</v>
      </c>
      <c r="O70" t="s">
        <v>602</v>
      </c>
      <c r="P70" s="51" t="str">
        <f t="shared" si="2"/>
        <v>3</v>
      </c>
      <c r="Q70" s="51" t="str">
        <f>IFERROR(VLOOKUP(O70,'Tabelas auxiliares'!$A$224:$E$233,5,FALSE),"")</f>
        <v/>
      </c>
      <c r="R70" s="51" t="str">
        <f>IF(Q70&lt;&gt;"",Q70,IF(P70='Tabelas auxiliares'!$A$237,"CUSTEIO",IF(P70='Tabelas auxiliares'!$A$236,"INVESTIMENTO","")))</f>
        <v>CUSTEIO</v>
      </c>
      <c r="S70" s="44">
        <v>16781.490000000002</v>
      </c>
    </row>
    <row r="71" spans="1:19" x14ac:dyDescent="0.25">
      <c r="A71" t="s">
        <v>594</v>
      </c>
      <c r="B71" t="s">
        <v>786</v>
      </c>
      <c r="C71" t="s">
        <v>595</v>
      </c>
      <c r="D71" t="s">
        <v>77</v>
      </c>
      <c r="E71" t="s">
        <v>117</v>
      </c>
      <c r="F71" s="51" t="str">
        <f>IF(D71="","",IFERROR(VLOOKUP(D71,'Tabelas auxiliares'!$A$3:$B$61,2,FALSE),"DESCENTRALIZAÇÃO"))</f>
        <v>NTI - NÚCLEO DE TECNOLOGIA DA INFORMAÇÃO</v>
      </c>
      <c r="G71" s="51" t="str">
        <f>IFERROR(VLOOKUP($B71,'Tabelas auxiliares'!$A$65:$C$102,2,FALSE),"")</f>
        <v/>
      </c>
      <c r="H71" s="51" t="str">
        <f>IFERROR(VLOOKUP($B71,'Tabelas auxiliares'!$A$65:$C$102,3,FALSE),"")</f>
        <v/>
      </c>
      <c r="I71" t="s">
        <v>1025</v>
      </c>
      <c r="J71" t="s">
        <v>1030</v>
      </c>
      <c r="K71" t="s">
        <v>1031</v>
      </c>
      <c r="L71" t="s">
        <v>1032</v>
      </c>
      <c r="M71" t="s">
        <v>597</v>
      </c>
      <c r="N71" t="s">
        <v>793</v>
      </c>
      <c r="O71" t="s">
        <v>118</v>
      </c>
      <c r="P71" s="51" t="str">
        <f t="shared" si="2"/>
        <v>3</v>
      </c>
      <c r="Q71" s="51" t="str">
        <f>IFERROR(VLOOKUP(O71,'Tabelas auxiliares'!$A$224:$E$233,5,FALSE),"")</f>
        <v/>
      </c>
      <c r="R71" s="51" t="str">
        <f>IF(Q71&lt;&gt;"",Q71,IF(P71='Tabelas auxiliares'!$A$237,"CUSTEIO",IF(P71='Tabelas auxiliares'!$A$236,"INVESTIMENTO","")))</f>
        <v>CUSTEIO</v>
      </c>
      <c r="S71" s="44">
        <v>14033.33</v>
      </c>
    </row>
    <row r="72" spans="1:19" x14ac:dyDescent="0.25">
      <c r="F72" s="51" t="str">
        <f>IF(D72="","",IFERROR(VLOOKUP(D72,'Tabelas auxiliares'!$A$3:$B$61,2,FALSE),"DESCENTRALIZAÇÃO"))</f>
        <v/>
      </c>
      <c r="G72" s="51" t="str">
        <f>IFERROR(VLOOKUP($B72,'Tabelas auxiliares'!$A$65:$C$102,2,FALSE),"")</f>
        <v/>
      </c>
      <c r="H72" s="51" t="str">
        <f>IFERROR(VLOOKUP($B72,'Tabelas auxiliares'!$A$65:$C$102,3,FALSE),"")</f>
        <v/>
      </c>
      <c r="P72" s="51" t="str">
        <f t="shared" si="2"/>
        <v/>
      </c>
      <c r="Q72" s="51" t="str">
        <f>IFERROR(VLOOKUP(O72,'Tabelas auxiliares'!$A$224:$E$233,5,FALSE),"")</f>
        <v/>
      </c>
      <c r="R72" s="51" t="str">
        <f>IF(Q72&lt;&gt;"",Q72,IF(P72='Tabelas auxiliares'!$A$237,"CUSTEIO",IF(P72='Tabelas auxiliares'!$A$236,"INVESTIMENTO","")))</f>
        <v/>
      </c>
      <c r="S72" s="44"/>
    </row>
    <row r="73" spans="1:19" x14ac:dyDescent="0.25">
      <c r="F73" s="51" t="str">
        <f>IF(D73="","",IFERROR(VLOOKUP(D73,'Tabelas auxiliares'!$A$3:$B$61,2,FALSE),"DESCENTRALIZAÇÃO"))</f>
        <v/>
      </c>
      <c r="G73" s="51" t="str">
        <f>IFERROR(VLOOKUP($B73,'Tabelas auxiliares'!$A$65:$C$102,2,FALSE),"")</f>
        <v/>
      </c>
      <c r="H73" s="51" t="str">
        <f>IFERROR(VLOOKUP($B73,'Tabelas auxiliares'!$A$65:$C$102,3,FALSE),"")</f>
        <v/>
      </c>
      <c r="P73" s="51" t="str">
        <f t="shared" si="2"/>
        <v/>
      </c>
      <c r="Q73" s="51" t="str">
        <f>IFERROR(VLOOKUP(O73,'Tabelas auxiliares'!$A$224:$E$233,5,FALSE),"")</f>
        <v/>
      </c>
      <c r="R73" s="51" t="str">
        <f>IF(Q73&lt;&gt;"",Q73,IF(P73='Tabelas auxiliares'!$A$237,"CUSTEIO",IF(P73='Tabelas auxiliares'!$A$236,"INVESTIMENTO","")))</f>
        <v/>
      </c>
      <c r="S73" s="44"/>
    </row>
    <row r="74" spans="1:19" x14ac:dyDescent="0.25">
      <c r="F74" s="51" t="str">
        <f>IF(D74="","",IFERROR(VLOOKUP(D74,'Tabelas auxiliares'!$A$3:$B$61,2,FALSE),"DESCENTRALIZAÇÃO"))</f>
        <v/>
      </c>
      <c r="G74" s="51" t="str">
        <f>IFERROR(VLOOKUP($B74,'Tabelas auxiliares'!$A$65:$C$102,2,FALSE),"")</f>
        <v/>
      </c>
      <c r="H74" s="51" t="str">
        <f>IFERROR(VLOOKUP($B74,'Tabelas auxiliares'!$A$65:$C$102,3,FALSE),"")</f>
        <v/>
      </c>
      <c r="P74" s="51" t="str">
        <f t="shared" si="2"/>
        <v/>
      </c>
      <c r="Q74" s="51" t="str">
        <f>IFERROR(VLOOKUP(O74,'Tabelas auxiliares'!$A$224:$E$233,5,FALSE),"")</f>
        <v/>
      </c>
      <c r="R74" s="51" t="str">
        <f>IF(Q74&lt;&gt;"",Q74,IF(P74='Tabelas auxiliares'!$A$237,"CUSTEIO",IF(P74='Tabelas auxiliares'!$A$236,"INVESTIMENTO","")))</f>
        <v/>
      </c>
      <c r="S74" s="44"/>
    </row>
    <row r="75" spans="1:19" x14ac:dyDescent="0.25">
      <c r="F75" s="51" t="str">
        <f>IF(D75="","",IFERROR(VLOOKUP(D75,'Tabelas auxiliares'!$A$3:$B$61,2,FALSE),"DESCENTRALIZAÇÃO"))</f>
        <v/>
      </c>
      <c r="G75" s="51" t="str">
        <f>IFERROR(VLOOKUP($B75,'Tabelas auxiliares'!$A$65:$C$102,2,FALSE),"")</f>
        <v/>
      </c>
      <c r="H75" s="51" t="str">
        <f>IFERROR(VLOOKUP($B75,'Tabelas auxiliares'!$A$65:$C$102,3,FALSE),"")</f>
        <v/>
      </c>
      <c r="P75" s="51" t="str">
        <f t="shared" si="2"/>
        <v/>
      </c>
      <c r="Q75" s="51" t="str">
        <f>IFERROR(VLOOKUP(O75,'Tabelas auxiliares'!$A$224:$E$233,5,FALSE),"")</f>
        <v/>
      </c>
      <c r="R75" s="51" t="str">
        <f>IF(Q75&lt;&gt;"",Q75,IF(P75='Tabelas auxiliares'!$A$237,"CUSTEIO",IF(P75='Tabelas auxiliares'!$A$236,"INVESTIMENTO","")))</f>
        <v/>
      </c>
      <c r="S75" s="44"/>
    </row>
    <row r="76" spans="1:19" x14ac:dyDescent="0.25">
      <c r="F76" s="51" t="str">
        <f>IF(D76="","",IFERROR(VLOOKUP(D76,'Tabelas auxiliares'!$A$3:$B$61,2,FALSE),"DESCENTRALIZAÇÃO"))</f>
        <v/>
      </c>
      <c r="G76" s="51" t="str">
        <f>IFERROR(VLOOKUP($B76,'Tabelas auxiliares'!$A$65:$C$102,2,FALSE),"")</f>
        <v/>
      </c>
      <c r="H76" s="51" t="str">
        <f>IFERROR(VLOOKUP($B76,'Tabelas auxiliares'!$A$65:$C$102,3,FALSE),"")</f>
        <v/>
      </c>
      <c r="P76" s="51" t="str">
        <f t="shared" si="2"/>
        <v/>
      </c>
      <c r="Q76" s="51" t="str">
        <f>IFERROR(VLOOKUP(O76,'Tabelas auxiliares'!$A$224:$E$233,5,FALSE),"")</f>
        <v/>
      </c>
      <c r="R76" s="51" t="str">
        <f>IF(Q76&lt;&gt;"",Q76,IF(P76='Tabelas auxiliares'!$A$237,"CUSTEIO",IF(P76='Tabelas auxiliares'!$A$236,"INVESTIMENTO","")))</f>
        <v/>
      </c>
      <c r="S76" s="44"/>
    </row>
    <row r="77" spans="1:19" x14ac:dyDescent="0.25">
      <c r="F77" s="51" t="str">
        <f>IF(D77="","",IFERROR(VLOOKUP(D77,'Tabelas auxiliares'!$A$3:$B$61,2,FALSE),"DESCENTRALIZAÇÃO"))</f>
        <v/>
      </c>
      <c r="G77" s="51" t="str">
        <f>IFERROR(VLOOKUP($B77,'Tabelas auxiliares'!$A$65:$C$102,2,FALSE),"")</f>
        <v/>
      </c>
      <c r="H77" s="51" t="str">
        <f>IFERROR(VLOOKUP($B77,'Tabelas auxiliares'!$A$65:$C$102,3,FALSE),"")</f>
        <v/>
      </c>
      <c r="P77" s="51" t="str">
        <f t="shared" si="2"/>
        <v/>
      </c>
      <c r="Q77" s="51" t="str">
        <f>IFERROR(VLOOKUP(O77,'Tabelas auxiliares'!$A$224:$E$233,5,FALSE),"")</f>
        <v/>
      </c>
      <c r="R77" s="51" t="str">
        <f>IF(Q77&lt;&gt;"",Q77,IF(P77='Tabelas auxiliares'!$A$237,"CUSTEIO",IF(P77='Tabelas auxiliares'!$A$236,"INVESTIMENTO","")))</f>
        <v/>
      </c>
      <c r="S77" s="44"/>
    </row>
    <row r="78" spans="1:19" x14ac:dyDescent="0.25">
      <c r="F78" s="51" t="str">
        <f>IF(D78="","",IFERROR(VLOOKUP(D78,'Tabelas auxiliares'!$A$3:$B$61,2,FALSE),"DESCENTRALIZAÇÃO"))</f>
        <v/>
      </c>
      <c r="G78" s="51" t="str">
        <f>IFERROR(VLOOKUP($B78,'Tabelas auxiliares'!$A$65:$C$102,2,FALSE),"")</f>
        <v/>
      </c>
      <c r="H78" s="51" t="str">
        <f>IFERROR(VLOOKUP($B78,'Tabelas auxiliares'!$A$65:$C$102,3,FALSE),"")</f>
        <v/>
      </c>
      <c r="P78" s="51" t="str">
        <f t="shared" si="2"/>
        <v/>
      </c>
      <c r="Q78" s="51" t="str">
        <f>IFERROR(VLOOKUP(O78,'Tabelas auxiliares'!$A$224:$E$233,5,FALSE),"")</f>
        <v/>
      </c>
      <c r="R78" s="51" t="str">
        <f>IF(Q78&lt;&gt;"",Q78,IF(P78='Tabelas auxiliares'!$A$237,"CUSTEIO",IF(P78='Tabelas auxiliares'!$A$236,"INVESTIMENTO","")))</f>
        <v/>
      </c>
      <c r="S78" s="44"/>
    </row>
    <row r="79" spans="1:19" x14ac:dyDescent="0.25">
      <c r="F79" s="51" t="str">
        <f>IF(D79="","",IFERROR(VLOOKUP(D79,'Tabelas auxiliares'!$A$3:$B$61,2,FALSE),"DESCENTRALIZAÇÃO"))</f>
        <v/>
      </c>
      <c r="G79" s="51" t="str">
        <f>IFERROR(VLOOKUP($B79,'Tabelas auxiliares'!$A$65:$C$102,2,FALSE),"")</f>
        <v/>
      </c>
      <c r="H79" s="51" t="str">
        <f>IFERROR(VLOOKUP($B79,'Tabelas auxiliares'!$A$65:$C$102,3,FALSE),"")</f>
        <v/>
      </c>
      <c r="P79" s="51" t="str">
        <f t="shared" si="2"/>
        <v/>
      </c>
      <c r="Q79" s="51" t="str">
        <f>IFERROR(VLOOKUP(O79,'Tabelas auxiliares'!$A$224:$E$233,5,FALSE),"")</f>
        <v/>
      </c>
      <c r="R79" s="51" t="str">
        <f>IF(Q79&lt;&gt;"",Q79,IF(P79='Tabelas auxiliares'!$A$237,"CUSTEIO",IF(P79='Tabelas auxiliares'!$A$236,"INVESTIMENTO","")))</f>
        <v/>
      </c>
      <c r="S79" s="44"/>
    </row>
    <row r="80" spans="1:19" x14ac:dyDescent="0.25">
      <c r="F80" s="51" t="str">
        <f>IF(D80="","",IFERROR(VLOOKUP(D80,'Tabelas auxiliares'!$A$3:$B$61,2,FALSE),"DESCENTRALIZAÇÃO"))</f>
        <v/>
      </c>
      <c r="G80" s="51" t="str">
        <f>IFERROR(VLOOKUP($B80,'Tabelas auxiliares'!$A$65:$C$102,2,FALSE),"")</f>
        <v/>
      </c>
      <c r="H80" s="51" t="str">
        <f>IFERROR(VLOOKUP($B80,'Tabelas auxiliares'!$A$65:$C$102,3,FALSE),"")</f>
        <v/>
      </c>
      <c r="P80" s="51" t="str">
        <f t="shared" si="2"/>
        <v/>
      </c>
      <c r="Q80" s="51" t="str">
        <f>IFERROR(VLOOKUP(O80,'Tabelas auxiliares'!$A$224:$E$233,5,FALSE),"")</f>
        <v/>
      </c>
      <c r="R80" s="51" t="str">
        <f>IF(Q80&lt;&gt;"",Q80,IF(P80='Tabelas auxiliares'!$A$237,"CUSTEIO",IF(P80='Tabelas auxiliares'!$A$236,"INVESTIMENTO","")))</f>
        <v/>
      </c>
      <c r="S80" s="44"/>
    </row>
    <row r="81" spans="6:19" x14ac:dyDescent="0.25">
      <c r="F81" s="51" t="str">
        <f>IF(D81="","",IFERROR(VLOOKUP(D81,'Tabelas auxiliares'!$A$3:$B$61,2,FALSE),"DESCENTRALIZAÇÃO"))</f>
        <v/>
      </c>
      <c r="G81" s="51" t="str">
        <f>IFERROR(VLOOKUP($B81,'Tabelas auxiliares'!$A$65:$C$102,2,FALSE),"")</f>
        <v/>
      </c>
      <c r="H81" s="51" t="str">
        <f>IFERROR(VLOOKUP($B81,'Tabelas auxiliares'!$A$65:$C$102,3,FALSE),"")</f>
        <v/>
      </c>
      <c r="P81" s="51" t="str">
        <f t="shared" si="2"/>
        <v/>
      </c>
      <c r="Q81" s="51" t="str">
        <f>IFERROR(VLOOKUP(O81,'Tabelas auxiliares'!$A$224:$E$233,5,FALSE),"")</f>
        <v/>
      </c>
      <c r="R81" s="51" t="str">
        <f>IF(Q81&lt;&gt;"",Q81,IF(P81='Tabelas auxiliares'!$A$237,"CUSTEIO",IF(P81='Tabelas auxiliares'!$A$236,"INVESTIMENTO","")))</f>
        <v/>
      </c>
      <c r="S81" s="44"/>
    </row>
    <row r="82" spans="6:19" x14ac:dyDescent="0.25">
      <c r="F82" s="51" t="str">
        <f>IF(D82="","",IFERROR(VLOOKUP(D82,'Tabelas auxiliares'!$A$3:$B$61,2,FALSE),"DESCENTRALIZAÇÃO"))</f>
        <v/>
      </c>
      <c r="G82" s="51" t="str">
        <f>IFERROR(VLOOKUP($B82,'Tabelas auxiliares'!$A$65:$C$102,2,FALSE),"")</f>
        <v/>
      </c>
      <c r="H82" s="51" t="str">
        <f>IFERROR(VLOOKUP($B82,'Tabelas auxiliares'!$A$65:$C$102,3,FALSE),"")</f>
        <v/>
      </c>
      <c r="P82" s="51" t="str">
        <f t="shared" si="2"/>
        <v/>
      </c>
      <c r="Q82" s="51" t="str">
        <f>IFERROR(VLOOKUP(O82,'Tabelas auxiliares'!$A$224:$E$233,5,FALSE),"")</f>
        <v/>
      </c>
      <c r="R82" s="51" t="str">
        <f>IF(Q82&lt;&gt;"",Q82,IF(P82='Tabelas auxiliares'!$A$237,"CUSTEIO",IF(P82='Tabelas auxiliares'!$A$236,"INVESTIMENTO","")))</f>
        <v/>
      </c>
      <c r="S82" s="44"/>
    </row>
    <row r="83" spans="6:19" x14ac:dyDescent="0.25">
      <c r="F83" s="51" t="str">
        <f>IF(D83="","",IFERROR(VLOOKUP(D83,'Tabelas auxiliares'!$A$3:$B$61,2,FALSE),"DESCENTRALIZAÇÃO"))</f>
        <v/>
      </c>
      <c r="G83" s="51" t="str">
        <f>IFERROR(VLOOKUP($B83,'Tabelas auxiliares'!$A$65:$C$102,2,FALSE),"")</f>
        <v/>
      </c>
      <c r="H83" s="51" t="str">
        <f>IFERROR(VLOOKUP($B83,'Tabelas auxiliares'!$A$65:$C$102,3,FALSE),"")</f>
        <v/>
      </c>
      <c r="P83" s="51" t="str">
        <f t="shared" si="2"/>
        <v/>
      </c>
      <c r="Q83" s="51" t="str">
        <f>IFERROR(VLOOKUP(O83,'Tabelas auxiliares'!$A$224:$E$233,5,FALSE),"")</f>
        <v/>
      </c>
      <c r="R83" s="51" t="str">
        <f>IF(Q83&lt;&gt;"",Q83,IF(P83='Tabelas auxiliares'!$A$237,"CUSTEIO",IF(P83='Tabelas auxiliares'!$A$236,"INVESTIMENTO","")))</f>
        <v/>
      </c>
      <c r="S83" s="44"/>
    </row>
    <row r="84" spans="6:19" x14ac:dyDescent="0.25">
      <c r="F84" s="51" t="str">
        <f>IF(D84="","",IFERROR(VLOOKUP(D84,'Tabelas auxiliares'!$A$3:$B$61,2,FALSE),"DESCENTRALIZAÇÃO"))</f>
        <v/>
      </c>
      <c r="G84" s="51" t="str">
        <f>IFERROR(VLOOKUP($B84,'Tabelas auxiliares'!$A$65:$C$102,2,FALSE),"")</f>
        <v/>
      </c>
      <c r="H84" s="51" t="str">
        <f>IFERROR(VLOOKUP($B84,'Tabelas auxiliares'!$A$65:$C$102,3,FALSE),"")</f>
        <v/>
      </c>
      <c r="P84" s="51" t="str">
        <f t="shared" si="2"/>
        <v/>
      </c>
      <c r="Q84" s="51" t="str">
        <f>IFERROR(VLOOKUP(O84,'Tabelas auxiliares'!$A$224:$E$233,5,FALSE),"")</f>
        <v/>
      </c>
      <c r="R84" s="51" t="str">
        <f>IF(Q84&lt;&gt;"",Q84,IF(P84='Tabelas auxiliares'!$A$237,"CUSTEIO",IF(P84='Tabelas auxiliares'!$A$236,"INVESTIMENTO","")))</f>
        <v/>
      </c>
      <c r="S84" s="44"/>
    </row>
    <row r="85" spans="6:19" x14ac:dyDescent="0.25">
      <c r="F85" s="51" t="str">
        <f>IF(D85="","",IFERROR(VLOOKUP(D85,'Tabelas auxiliares'!$A$3:$B$61,2,FALSE),"DESCENTRALIZAÇÃO"))</f>
        <v/>
      </c>
      <c r="G85" s="51" t="str">
        <f>IFERROR(VLOOKUP($B85,'Tabelas auxiliares'!$A$65:$C$102,2,FALSE),"")</f>
        <v/>
      </c>
      <c r="H85" s="51" t="str">
        <f>IFERROR(VLOOKUP($B85,'Tabelas auxiliares'!$A$65:$C$102,3,FALSE),"")</f>
        <v/>
      </c>
      <c r="P85" s="51" t="str">
        <f t="shared" si="2"/>
        <v/>
      </c>
      <c r="Q85" s="51" t="str">
        <f>IFERROR(VLOOKUP(O85,'Tabelas auxiliares'!$A$224:$E$233,5,FALSE),"")</f>
        <v/>
      </c>
      <c r="R85" s="51" t="str">
        <f>IF(Q85&lt;&gt;"",Q85,IF(P85='Tabelas auxiliares'!$A$237,"CUSTEIO",IF(P85='Tabelas auxiliares'!$A$236,"INVESTIMENTO","")))</f>
        <v/>
      </c>
      <c r="S85" s="44"/>
    </row>
    <row r="86" spans="6:19" x14ac:dyDescent="0.25">
      <c r="F86" s="51" t="str">
        <f>IF(D86="","",IFERROR(VLOOKUP(D86,'Tabelas auxiliares'!$A$3:$B$61,2,FALSE),"DESCENTRALIZAÇÃO"))</f>
        <v/>
      </c>
      <c r="G86" s="51" t="str">
        <f>IFERROR(VLOOKUP($B86,'Tabelas auxiliares'!$A$65:$C$102,2,FALSE),"")</f>
        <v/>
      </c>
      <c r="H86" s="51" t="str">
        <f>IFERROR(VLOOKUP($B86,'Tabelas auxiliares'!$A$65:$C$102,3,FALSE),"")</f>
        <v/>
      </c>
      <c r="P86" s="51" t="str">
        <f t="shared" si="2"/>
        <v/>
      </c>
      <c r="Q86" s="51" t="str">
        <f>IFERROR(VLOOKUP(O86,'Tabelas auxiliares'!$A$224:$E$233,5,FALSE),"")</f>
        <v/>
      </c>
      <c r="R86" s="51" t="str">
        <f>IF(Q86&lt;&gt;"",Q86,IF(P86='Tabelas auxiliares'!$A$237,"CUSTEIO",IF(P86='Tabelas auxiliares'!$A$236,"INVESTIMENTO","")))</f>
        <v/>
      </c>
      <c r="S86" s="44"/>
    </row>
    <row r="87" spans="6:19" x14ac:dyDescent="0.25">
      <c r="F87" s="51" t="str">
        <f>IF(D87="","",IFERROR(VLOOKUP(D87,'Tabelas auxiliares'!$A$3:$B$61,2,FALSE),"DESCENTRALIZAÇÃO"))</f>
        <v/>
      </c>
      <c r="G87" s="51" t="str">
        <f>IFERROR(VLOOKUP($B87,'Tabelas auxiliares'!$A$65:$C$102,2,FALSE),"")</f>
        <v/>
      </c>
      <c r="H87" s="51" t="str">
        <f>IFERROR(VLOOKUP($B87,'Tabelas auxiliares'!$A$65:$C$102,3,FALSE),"")</f>
        <v/>
      </c>
      <c r="P87" s="51" t="str">
        <f t="shared" si="2"/>
        <v/>
      </c>
      <c r="Q87" s="51" t="str">
        <f>IFERROR(VLOOKUP(O87,'Tabelas auxiliares'!$A$224:$E$233,5,FALSE),"")</f>
        <v/>
      </c>
      <c r="R87" s="51" t="str">
        <f>IF(Q87&lt;&gt;"",Q87,IF(P87='Tabelas auxiliares'!$A$237,"CUSTEIO",IF(P87='Tabelas auxiliares'!$A$236,"INVESTIMENTO","")))</f>
        <v/>
      </c>
      <c r="S87" s="44"/>
    </row>
    <row r="88" spans="6:19" x14ac:dyDescent="0.25">
      <c r="F88" s="51" t="str">
        <f>IF(D88="","",IFERROR(VLOOKUP(D88,'Tabelas auxiliares'!$A$3:$B$61,2,FALSE),"DESCENTRALIZAÇÃO"))</f>
        <v/>
      </c>
      <c r="G88" s="51" t="str">
        <f>IFERROR(VLOOKUP($B88,'Tabelas auxiliares'!$A$65:$C$102,2,FALSE),"")</f>
        <v/>
      </c>
      <c r="H88" s="51" t="str">
        <f>IFERROR(VLOOKUP($B88,'Tabelas auxiliares'!$A$65:$C$102,3,FALSE),"")</f>
        <v/>
      </c>
      <c r="P88" s="51" t="str">
        <f t="shared" si="2"/>
        <v/>
      </c>
      <c r="Q88" s="51" t="str">
        <f>IFERROR(VLOOKUP(O88,'Tabelas auxiliares'!$A$224:$E$233,5,FALSE),"")</f>
        <v/>
      </c>
      <c r="R88" s="51" t="str">
        <f>IF(Q88&lt;&gt;"",Q88,IF(P88='Tabelas auxiliares'!$A$237,"CUSTEIO",IF(P88='Tabelas auxiliares'!$A$236,"INVESTIMENTO","")))</f>
        <v/>
      </c>
      <c r="S88" s="44"/>
    </row>
    <row r="89" spans="6:19" x14ac:dyDescent="0.25">
      <c r="F89" s="51" t="str">
        <f>IF(D89="","",IFERROR(VLOOKUP(D89,'Tabelas auxiliares'!$A$3:$B$61,2,FALSE),"DESCENTRALIZAÇÃO"))</f>
        <v/>
      </c>
      <c r="G89" s="51" t="str">
        <f>IFERROR(VLOOKUP($B89,'Tabelas auxiliares'!$A$65:$C$102,2,FALSE),"")</f>
        <v/>
      </c>
      <c r="H89" s="51" t="str">
        <f>IFERROR(VLOOKUP($B89,'Tabelas auxiliares'!$A$65:$C$102,3,FALSE),"")</f>
        <v/>
      </c>
      <c r="P89" s="51" t="str">
        <f t="shared" si="2"/>
        <v/>
      </c>
      <c r="Q89" s="51" t="str">
        <f>IFERROR(VLOOKUP(O89,'Tabelas auxiliares'!$A$224:$E$233,5,FALSE),"")</f>
        <v/>
      </c>
      <c r="R89" s="51" t="str">
        <f>IF(Q89&lt;&gt;"",Q89,IF(P89='Tabelas auxiliares'!$A$237,"CUSTEIO",IF(P89='Tabelas auxiliares'!$A$236,"INVESTIMENTO","")))</f>
        <v/>
      </c>
      <c r="S89" s="44"/>
    </row>
    <row r="90" spans="6:19" x14ac:dyDescent="0.25">
      <c r="F90" s="51" t="str">
        <f>IF(D90="","",IFERROR(VLOOKUP(D90,'Tabelas auxiliares'!$A$3:$B$61,2,FALSE),"DESCENTRALIZAÇÃO"))</f>
        <v/>
      </c>
      <c r="G90" s="51" t="str">
        <f>IFERROR(VLOOKUP($B90,'Tabelas auxiliares'!$A$65:$C$102,2,FALSE),"")</f>
        <v/>
      </c>
      <c r="H90" s="51" t="str">
        <f>IFERROR(VLOOKUP($B90,'Tabelas auxiliares'!$A$65:$C$102,3,FALSE),"")</f>
        <v/>
      </c>
      <c r="P90" s="51" t="str">
        <f t="shared" si="2"/>
        <v/>
      </c>
      <c r="Q90" s="51" t="str">
        <f>IFERROR(VLOOKUP(O90,'Tabelas auxiliares'!$A$224:$E$233,5,FALSE),"")</f>
        <v/>
      </c>
      <c r="R90" s="51" t="str">
        <f>IF(Q90&lt;&gt;"",Q90,IF(P90='Tabelas auxiliares'!$A$237,"CUSTEIO",IF(P90='Tabelas auxiliares'!$A$236,"INVESTIMENTO","")))</f>
        <v/>
      </c>
      <c r="S90" s="44"/>
    </row>
    <row r="91" spans="6:19" x14ac:dyDescent="0.25">
      <c r="F91" s="51" t="str">
        <f>IF(D91="","",IFERROR(VLOOKUP(D91,'Tabelas auxiliares'!$A$3:$B$61,2,FALSE),"DESCENTRALIZAÇÃO"))</f>
        <v/>
      </c>
      <c r="G91" s="51" t="str">
        <f>IFERROR(VLOOKUP($B91,'Tabelas auxiliares'!$A$65:$C$102,2,FALSE),"")</f>
        <v/>
      </c>
      <c r="H91" s="51" t="str">
        <f>IFERROR(VLOOKUP($B91,'Tabelas auxiliares'!$A$65:$C$102,3,FALSE),"")</f>
        <v/>
      </c>
      <c r="P91" s="51" t="str">
        <f t="shared" si="2"/>
        <v/>
      </c>
      <c r="Q91" s="51" t="str">
        <f>IFERROR(VLOOKUP(O91,'Tabelas auxiliares'!$A$224:$E$233,5,FALSE),"")</f>
        <v/>
      </c>
      <c r="R91" s="51" t="str">
        <f>IF(Q91&lt;&gt;"",Q91,IF(P91='Tabelas auxiliares'!$A$237,"CUSTEIO",IF(P91='Tabelas auxiliares'!$A$236,"INVESTIMENTO","")))</f>
        <v/>
      </c>
      <c r="S91" s="44"/>
    </row>
    <row r="92" spans="6:19" x14ac:dyDescent="0.25">
      <c r="F92" s="51" t="str">
        <f>IF(D92="","",IFERROR(VLOOKUP(D92,'Tabelas auxiliares'!$A$3:$B$61,2,FALSE),"DESCENTRALIZAÇÃO"))</f>
        <v/>
      </c>
      <c r="G92" s="51" t="str">
        <f>IFERROR(VLOOKUP($B92,'Tabelas auxiliares'!$A$65:$C$102,2,FALSE),"")</f>
        <v/>
      </c>
      <c r="H92" s="51" t="str">
        <f>IFERROR(VLOOKUP($B92,'Tabelas auxiliares'!$A$65:$C$102,3,FALSE),"")</f>
        <v/>
      </c>
      <c r="P92" s="51" t="str">
        <f t="shared" si="2"/>
        <v/>
      </c>
      <c r="Q92" s="51" t="str">
        <f>IFERROR(VLOOKUP(O92,'Tabelas auxiliares'!$A$224:$E$233,5,FALSE),"")</f>
        <v/>
      </c>
      <c r="R92" s="51" t="str">
        <f>IF(Q92&lt;&gt;"",Q92,IF(P92='Tabelas auxiliares'!$A$237,"CUSTEIO",IF(P92='Tabelas auxiliares'!$A$236,"INVESTIMENTO","")))</f>
        <v/>
      </c>
      <c r="S92" s="44"/>
    </row>
    <row r="93" spans="6:19" x14ac:dyDescent="0.25">
      <c r="F93" s="51" t="str">
        <f>IF(D93="","",IFERROR(VLOOKUP(D93,'Tabelas auxiliares'!$A$3:$B$61,2,FALSE),"DESCENTRALIZAÇÃO"))</f>
        <v/>
      </c>
      <c r="G93" s="51" t="str">
        <f>IFERROR(VLOOKUP($B93,'Tabelas auxiliares'!$A$65:$C$102,2,FALSE),"")</f>
        <v/>
      </c>
      <c r="H93" s="51" t="str">
        <f>IFERROR(VLOOKUP($B93,'Tabelas auxiliares'!$A$65:$C$102,3,FALSE),"")</f>
        <v/>
      </c>
      <c r="P93" s="51" t="str">
        <f t="shared" si="2"/>
        <v/>
      </c>
      <c r="Q93" s="51" t="str">
        <f>IFERROR(VLOOKUP(O93,'Tabelas auxiliares'!$A$224:$E$233,5,FALSE),"")</f>
        <v/>
      </c>
      <c r="R93" s="51" t="str">
        <f>IF(Q93&lt;&gt;"",Q93,IF(P93='Tabelas auxiliares'!$A$237,"CUSTEIO",IF(P93='Tabelas auxiliares'!$A$236,"INVESTIMENTO","")))</f>
        <v/>
      </c>
      <c r="S93" s="44"/>
    </row>
    <row r="94" spans="6:19" x14ac:dyDescent="0.25">
      <c r="F94" s="51" t="str">
        <f>IF(D94="","",IFERROR(VLOOKUP(D94,'Tabelas auxiliares'!$A$3:$B$61,2,FALSE),"DESCENTRALIZAÇÃO"))</f>
        <v/>
      </c>
      <c r="G94" s="51" t="str">
        <f>IFERROR(VLOOKUP($B94,'Tabelas auxiliares'!$A$65:$C$102,2,FALSE),"")</f>
        <v/>
      </c>
      <c r="H94" s="51" t="str">
        <f>IFERROR(VLOOKUP($B94,'Tabelas auxiliares'!$A$65:$C$102,3,FALSE),"")</f>
        <v/>
      </c>
      <c r="P94" s="51" t="str">
        <f t="shared" si="2"/>
        <v/>
      </c>
      <c r="Q94" s="51" t="str">
        <f>IFERROR(VLOOKUP(O94,'Tabelas auxiliares'!$A$224:$E$233,5,FALSE),"")</f>
        <v/>
      </c>
      <c r="R94" s="51" t="str">
        <f>IF(Q94&lt;&gt;"",Q94,IF(P94='Tabelas auxiliares'!$A$237,"CUSTEIO",IF(P94='Tabelas auxiliares'!$A$236,"INVESTIMENTO","")))</f>
        <v/>
      </c>
      <c r="S94" s="44"/>
    </row>
    <row r="95" spans="6:19" x14ac:dyDescent="0.25">
      <c r="F95" s="51" t="str">
        <f>IF(D95="","",IFERROR(VLOOKUP(D95,'Tabelas auxiliares'!$A$3:$B$61,2,FALSE),"DESCENTRALIZAÇÃO"))</f>
        <v/>
      </c>
      <c r="G95" s="51" t="str">
        <f>IFERROR(VLOOKUP($B95,'Tabelas auxiliares'!$A$65:$C$102,2,FALSE),"")</f>
        <v/>
      </c>
      <c r="H95" s="51" t="str">
        <f>IFERROR(VLOOKUP($B95,'Tabelas auxiliares'!$A$65:$C$102,3,FALSE),"")</f>
        <v/>
      </c>
      <c r="P95" s="51" t="str">
        <f t="shared" si="2"/>
        <v/>
      </c>
      <c r="Q95" s="51" t="str">
        <f>IFERROR(VLOOKUP(O95,'Tabelas auxiliares'!$A$224:$E$233,5,FALSE),"")</f>
        <v/>
      </c>
      <c r="R95" s="51" t="str">
        <f>IF(Q95&lt;&gt;"",Q95,IF(P95='Tabelas auxiliares'!$A$237,"CUSTEIO",IF(P95='Tabelas auxiliares'!$A$236,"INVESTIMENTO","")))</f>
        <v/>
      </c>
      <c r="S95" s="44"/>
    </row>
    <row r="96" spans="6:19" x14ac:dyDescent="0.25">
      <c r="F96" s="51" t="str">
        <f>IF(D96="","",IFERROR(VLOOKUP(D96,'Tabelas auxiliares'!$A$3:$B$61,2,FALSE),"DESCENTRALIZAÇÃO"))</f>
        <v/>
      </c>
      <c r="G96" s="51" t="str">
        <f>IFERROR(VLOOKUP($B96,'Tabelas auxiliares'!$A$65:$C$102,2,FALSE),"")</f>
        <v/>
      </c>
      <c r="H96" s="51" t="str">
        <f>IFERROR(VLOOKUP($B96,'Tabelas auxiliares'!$A$65:$C$102,3,FALSE),"")</f>
        <v/>
      </c>
      <c r="P96" s="51" t="str">
        <f t="shared" si="2"/>
        <v/>
      </c>
      <c r="Q96" s="51" t="str">
        <f>IFERROR(VLOOKUP(O96,'Tabelas auxiliares'!$A$224:$E$233,5,FALSE),"")</f>
        <v/>
      </c>
      <c r="R96" s="51" t="str">
        <f>IF(Q96&lt;&gt;"",Q96,IF(P96='Tabelas auxiliares'!$A$237,"CUSTEIO",IF(P96='Tabelas auxiliares'!$A$236,"INVESTIMENTO","")))</f>
        <v/>
      </c>
      <c r="S96" s="44"/>
    </row>
    <row r="97" spans="6:19" x14ac:dyDescent="0.25">
      <c r="F97" s="51" t="str">
        <f>IF(D97="","",IFERROR(VLOOKUP(D97,'Tabelas auxiliares'!$A$3:$B$61,2,FALSE),"DESCENTRALIZAÇÃO"))</f>
        <v/>
      </c>
      <c r="G97" s="51" t="str">
        <f>IFERROR(VLOOKUP($B97,'Tabelas auxiliares'!$A$65:$C$102,2,FALSE),"")</f>
        <v/>
      </c>
      <c r="H97" s="51" t="str">
        <f>IFERROR(VLOOKUP($B97,'Tabelas auxiliares'!$A$65:$C$102,3,FALSE),"")</f>
        <v/>
      </c>
      <c r="P97" s="51" t="str">
        <f t="shared" si="2"/>
        <v/>
      </c>
      <c r="Q97" s="51" t="str">
        <f>IFERROR(VLOOKUP(O97,'Tabelas auxiliares'!$A$224:$E$233,5,FALSE),"")</f>
        <v/>
      </c>
      <c r="R97" s="51" t="str">
        <f>IF(Q97&lt;&gt;"",Q97,IF(P97='Tabelas auxiliares'!$A$237,"CUSTEIO",IF(P97='Tabelas auxiliares'!$A$236,"INVESTIMENTO","")))</f>
        <v/>
      </c>
      <c r="S97" s="44"/>
    </row>
    <row r="98" spans="6:19" x14ac:dyDescent="0.25">
      <c r="F98" s="51" t="str">
        <f>IF(D98="","",IFERROR(VLOOKUP(D98,'Tabelas auxiliares'!$A$3:$B$61,2,FALSE),"DESCENTRALIZAÇÃO"))</f>
        <v/>
      </c>
      <c r="G98" s="51" t="str">
        <f>IFERROR(VLOOKUP($B98,'Tabelas auxiliares'!$A$65:$C$102,2,FALSE),"")</f>
        <v/>
      </c>
      <c r="H98" s="51" t="str">
        <f>IFERROR(VLOOKUP($B98,'Tabelas auxiliares'!$A$65:$C$102,3,FALSE),"")</f>
        <v/>
      </c>
      <c r="P98" s="51" t="str">
        <f t="shared" si="2"/>
        <v/>
      </c>
      <c r="Q98" s="51" t="str">
        <f>IFERROR(VLOOKUP(O98,'Tabelas auxiliares'!$A$224:$E$233,5,FALSE),"")</f>
        <v/>
      </c>
      <c r="R98" s="51" t="str">
        <f>IF(Q98&lt;&gt;"",Q98,IF(P98='Tabelas auxiliares'!$A$237,"CUSTEIO",IF(P98='Tabelas auxiliares'!$A$236,"INVESTIMENTO","")))</f>
        <v/>
      </c>
      <c r="S98" s="44"/>
    </row>
    <row r="99" spans="6:19" x14ac:dyDescent="0.25">
      <c r="F99" s="51" t="str">
        <f>IF(D99="","",IFERROR(VLOOKUP(D99,'Tabelas auxiliares'!$A$3:$B$61,2,FALSE),"DESCENTRALIZAÇÃO"))</f>
        <v/>
      </c>
      <c r="G99" s="51" t="str">
        <f>IFERROR(VLOOKUP($B99,'Tabelas auxiliares'!$A$65:$C$102,2,FALSE),"")</f>
        <v/>
      </c>
      <c r="H99" s="51" t="str">
        <f>IFERROR(VLOOKUP($B99,'Tabelas auxiliares'!$A$65:$C$102,3,FALSE),"")</f>
        <v/>
      </c>
      <c r="P99" s="51" t="str">
        <f t="shared" si="2"/>
        <v/>
      </c>
      <c r="Q99" s="51" t="str">
        <f>IFERROR(VLOOKUP(O99,'Tabelas auxiliares'!$A$224:$E$233,5,FALSE),"")</f>
        <v/>
      </c>
      <c r="R99" s="51" t="str">
        <f>IF(Q99&lt;&gt;"",Q99,IF(P99='Tabelas auxiliares'!$A$237,"CUSTEIO",IF(P99='Tabelas auxiliares'!$A$236,"INVESTIMENTO","")))</f>
        <v/>
      </c>
      <c r="S99" s="44"/>
    </row>
    <row r="100" spans="6:19" x14ac:dyDescent="0.25">
      <c r="F100" s="51" t="str">
        <f>IF(D100="","",IFERROR(VLOOKUP(D100,'Tabelas auxiliares'!$A$3:$B$61,2,FALSE),"DESCENTRALIZAÇÃO"))</f>
        <v/>
      </c>
      <c r="G100" s="51" t="str">
        <f>IFERROR(VLOOKUP($B100,'Tabelas auxiliares'!$A$65:$C$102,2,FALSE),"")</f>
        <v/>
      </c>
      <c r="H100" s="51" t="str">
        <f>IFERROR(VLOOKUP($B100,'Tabelas auxiliares'!$A$65:$C$102,3,FALSE),"")</f>
        <v/>
      </c>
      <c r="P100" s="51" t="str">
        <f t="shared" si="2"/>
        <v/>
      </c>
      <c r="Q100" s="51" t="str">
        <f>IFERROR(VLOOKUP(O100,'Tabelas auxiliares'!$A$224:$E$233,5,FALSE),"")</f>
        <v/>
      </c>
      <c r="R100" s="51" t="str">
        <f>IF(Q100&lt;&gt;"",Q100,IF(P100='Tabelas auxiliares'!$A$237,"CUSTEIO",IF(P100='Tabelas auxiliares'!$A$236,"INVESTIMENTO","")))</f>
        <v/>
      </c>
      <c r="S100" s="44"/>
    </row>
    <row r="101" spans="6:19" x14ac:dyDescent="0.25">
      <c r="F101" s="51" t="str">
        <f>IF(D101="","",IFERROR(VLOOKUP(D101,'Tabelas auxiliares'!$A$3:$B$61,2,FALSE),"DESCENTRALIZAÇÃO"))</f>
        <v/>
      </c>
      <c r="G101" s="51" t="str">
        <f>IFERROR(VLOOKUP($B101,'Tabelas auxiliares'!$A$65:$C$102,2,FALSE),"")</f>
        <v/>
      </c>
      <c r="H101" s="51" t="str">
        <f>IFERROR(VLOOKUP($B101,'Tabelas auxiliares'!$A$65:$C$102,3,FALSE),"")</f>
        <v/>
      </c>
      <c r="P101" s="51" t="str">
        <f t="shared" si="2"/>
        <v/>
      </c>
      <c r="Q101" s="51" t="str">
        <f>IFERROR(VLOOKUP(O101,'Tabelas auxiliares'!$A$224:$E$233,5,FALSE),"")</f>
        <v/>
      </c>
      <c r="R101" s="51" t="str">
        <f>IF(Q101&lt;&gt;"",Q101,IF(P101='Tabelas auxiliares'!$A$237,"CUSTEIO",IF(P101='Tabelas auxiliares'!$A$236,"INVESTIMENTO","")))</f>
        <v/>
      </c>
      <c r="S101" s="44"/>
    </row>
    <row r="102" spans="6:19" x14ac:dyDescent="0.25">
      <c r="F102" s="51" t="str">
        <f>IF(D102="","",IFERROR(VLOOKUP(D102,'Tabelas auxiliares'!$A$3:$B$61,2,FALSE),"DESCENTRALIZAÇÃO"))</f>
        <v/>
      </c>
      <c r="G102" s="51" t="str">
        <f>IFERROR(VLOOKUP($B102,'Tabelas auxiliares'!$A$65:$C$102,2,FALSE),"")</f>
        <v/>
      </c>
      <c r="H102" s="51" t="str">
        <f>IFERROR(VLOOKUP($B102,'Tabelas auxiliares'!$A$65:$C$102,3,FALSE),"")</f>
        <v/>
      </c>
      <c r="P102" s="51" t="str">
        <f t="shared" si="2"/>
        <v/>
      </c>
      <c r="Q102" s="51" t="str">
        <f>IFERROR(VLOOKUP(O102,'Tabelas auxiliares'!$A$224:$E$233,5,FALSE),"")</f>
        <v/>
      </c>
      <c r="R102" s="51" t="str">
        <f>IF(Q102&lt;&gt;"",Q102,IF(P102='Tabelas auxiliares'!$A$237,"CUSTEIO",IF(P102='Tabelas auxiliares'!$A$236,"INVESTIMENTO","")))</f>
        <v/>
      </c>
      <c r="S102" s="44"/>
    </row>
    <row r="103" spans="6:19" x14ac:dyDescent="0.25">
      <c r="F103" s="51" t="str">
        <f>IF(D103="","",IFERROR(VLOOKUP(D103,'Tabelas auxiliares'!$A$3:$B$61,2,FALSE),"DESCENTRALIZAÇÃO"))</f>
        <v/>
      </c>
      <c r="G103" s="51" t="str">
        <f>IFERROR(VLOOKUP($B103,'Tabelas auxiliares'!$A$65:$C$102,2,FALSE),"")</f>
        <v/>
      </c>
      <c r="H103" s="51" t="str">
        <f>IFERROR(VLOOKUP($B103,'Tabelas auxiliares'!$A$65:$C$102,3,FALSE),"")</f>
        <v/>
      </c>
      <c r="P103" s="51" t="str">
        <f t="shared" si="2"/>
        <v/>
      </c>
      <c r="Q103" s="51" t="str">
        <f>IFERROR(VLOOKUP(O103,'Tabelas auxiliares'!$A$224:$E$233,5,FALSE),"")</f>
        <v/>
      </c>
      <c r="R103" s="51" t="str">
        <f>IF(Q103&lt;&gt;"",Q103,IF(P103='Tabelas auxiliares'!$A$237,"CUSTEIO",IF(P103='Tabelas auxiliares'!$A$236,"INVESTIMENTO","")))</f>
        <v/>
      </c>
      <c r="S103" s="44"/>
    </row>
    <row r="104" spans="6:19" x14ac:dyDescent="0.25">
      <c r="F104" s="51" t="str">
        <f>IF(D104="","",IFERROR(VLOOKUP(D104,'Tabelas auxiliares'!$A$3:$B$61,2,FALSE),"DESCENTRALIZAÇÃO"))</f>
        <v/>
      </c>
      <c r="G104" s="51" t="str">
        <f>IFERROR(VLOOKUP($B104,'Tabelas auxiliares'!$A$65:$C$102,2,FALSE),"")</f>
        <v/>
      </c>
      <c r="H104" s="51" t="str">
        <f>IFERROR(VLOOKUP($B104,'Tabelas auxiliares'!$A$65:$C$102,3,FALSE),"")</f>
        <v/>
      </c>
      <c r="P104" s="51" t="str">
        <f t="shared" si="2"/>
        <v/>
      </c>
      <c r="Q104" s="51" t="str">
        <f>IFERROR(VLOOKUP(O104,'Tabelas auxiliares'!$A$224:$E$233,5,FALSE),"")</f>
        <v/>
      </c>
      <c r="R104" s="51" t="str">
        <f>IF(Q104&lt;&gt;"",Q104,IF(P104='Tabelas auxiliares'!$A$237,"CUSTEIO",IF(P104='Tabelas auxiliares'!$A$236,"INVESTIMENTO","")))</f>
        <v/>
      </c>
    </row>
    <row r="105" spans="6:19" x14ac:dyDescent="0.25">
      <c r="F105" s="51" t="str">
        <f>IF(D105="","",IFERROR(VLOOKUP(D105,'Tabelas auxiliares'!$A$3:$B$61,2,FALSE),"DESCENTRALIZAÇÃO"))</f>
        <v/>
      </c>
      <c r="G105" s="51" t="str">
        <f>IFERROR(VLOOKUP($B105,'Tabelas auxiliares'!$A$65:$C$102,2,FALSE),"")</f>
        <v/>
      </c>
      <c r="H105" s="51" t="str">
        <f>IFERROR(VLOOKUP($B105,'Tabelas auxiliares'!$A$65:$C$102,3,FALSE),"")</f>
        <v/>
      </c>
      <c r="P105" s="51" t="str">
        <f t="shared" si="2"/>
        <v/>
      </c>
      <c r="Q105" s="51" t="str">
        <f>IFERROR(VLOOKUP(O105,'Tabelas auxiliares'!$A$224:$E$233,5,FALSE),"")</f>
        <v/>
      </c>
      <c r="R105" s="51" t="str">
        <f>IF(Q105&lt;&gt;"",Q105,IF(P105='Tabelas auxiliares'!$A$237,"CUSTEIO",IF(P105='Tabelas auxiliares'!$A$236,"INVESTIMENTO","")))</f>
        <v/>
      </c>
    </row>
    <row r="106" spans="6:19" x14ac:dyDescent="0.25">
      <c r="F106" s="51" t="str">
        <f>IF(D106="","",IFERROR(VLOOKUP(D106,'Tabelas auxiliares'!$A$3:$B$61,2,FALSE),"DESCENTRALIZAÇÃO"))</f>
        <v/>
      </c>
      <c r="G106" s="51" t="str">
        <f>IFERROR(VLOOKUP($B106,'Tabelas auxiliares'!$A$65:$C$102,2,FALSE),"")</f>
        <v/>
      </c>
      <c r="H106" s="51" t="str">
        <f>IFERROR(VLOOKUP($B106,'Tabelas auxiliares'!$A$65:$C$102,3,FALSE),"")</f>
        <v/>
      </c>
      <c r="P106" s="51" t="str">
        <f t="shared" si="2"/>
        <v/>
      </c>
      <c r="Q106" s="51" t="str">
        <f>IFERROR(VLOOKUP(O106,'Tabelas auxiliares'!$A$224:$E$233,5,FALSE),"")</f>
        <v/>
      </c>
      <c r="R106" s="51" t="str">
        <f>IF(Q106&lt;&gt;"",Q106,IF(P106='Tabelas auxiliares'!$A$237,"CUSTEIO",IF(P106='Tabelas auxiliares'!$A$236,"INVESTIMENTO","")))</f>
        <v/>
      </c>
    </row>
    <row r="107" spans="6:19" x14ac:dyDescent="0.25">
      <c r="F107" s="51" t="str">
        <f>IF(D107="","",IFERROR(VLOOKUP(D107,'Tabelas auxiliares'!$A$3:$B$61,2,FALSE),"DESCENTRALIZAÇÃO"))</f>
        <v/>
      </c>
      <c r="G107" s="51" t="str">
        <f>IFERROR(VLOOKUP($B107,'Tabelas auxiliares'!$A$65:$C$102,2,FALSE),"")</f>
        <v/>
      </c>
      <c r="H107" s="51" t="str">
        <f>IFERROR(VLOOKUP($B107,'Tabelas auxiliares'!$A$65:$C$102,3,FALSE),"")</f>
        <v/>
      </c>
      <c r="P107" s="51" t="str">
        <f t="shared" si="2"/>
        <v/>
      </c>
      <c r="Q107" s="51" t="str">
        <f>IFERROR(VLOOKUP(O107,'Tabelas auxiliares'!$A$224:$E$233,5,FALSE),"")</f>
        <v/>
      </c>
      <c r="R107" s="51" t="str">
        <f>IF(Q107&lt;&gt;"",Q107,IF(P107='Tabelas auxiliares'!$A$237,"CUSTEIO",IF(P107='Tabelas auxiliares'!$A$236,"INVESTIMENTO","")))</f>
        <v/>
      </c>
    </row>
    <row r="108" spans="6:19" x14ac:dyDescent="0.25">
      <c r="F108" s="51" t="str">
        <f>IF(D108="","",IFERROR(VLOOKUP(D108,'Tabelas auxiliares'!$A$3:$B$61,2,FALSE),"DESCENTRALIZAÇÃO"))</f>
        <v/>
      </c>
      <c r="G108" s="51" t="str">
        <f>IFERROR(VLOOKUP($B108,'Tabelas auxiliares'!$A$65:$C$102,2,FALSE),"")</f>
        <v/>
      </c>
      <c r="H108" s="51" t="str">
        <f>IFERROR(VLOOKUP($B108,'Tabelas auxiliares'!$A$65:$C$102,3,FALSE),"")</f>
        <v/>
      </c>
      <c r="P108" s="51" t="str">
        <f t="shared" si="2"/>
        <v/>
      </c>
      <c r="Q108" s="51" t="str">
        <f>IFERROR(VLOOKUP(O108,'Tabelas auxiliares'!$A$224:$E$233,5,FALSE),"")</f>
        <v/>
      </c>
      <c r="R108" s="51" t="str">
        <f>IF(Q108&lt;&gt;"",Q108,IF(P108='Tabelas auxiliares'!$A$237,"CUSTEIO",IF(P108='Tabelas auxiliares'!$A$236,"INVESTIMENTO","")))</f>
        <v/>
      </c>
    </row>
    <row r="109" spans="6:19" x14ac:dyDescent="0.25">
      <c r="F109" s="51" t="str">
        <f>IF(D109="","",IFERROR(VLOOKUP(D109,'Tabelas auxiliares'!$A$3:$B$61,2,FALSE),"DESCENTRALIZAÇÃO"))</f>
        <v/>
      </c>
      <c r="G109" s="51" t="str">
        <f>IFERROR(VLOOKUP($B109,'Tabelas auxiliares'!$A$65:$C$102,2,FALSE),"")</f>
        <v/>
      </c>
      <c r="H109" s="51" t="str">
        <f>IFERROR(VLOOKUP($B109,'Tabelas auxiliares'!$A$65:$C$102,3,FALSE),"")</f>
        <v/>
      </c>
      <c r="P109" s="51" t="str">
        <f t="shared" si="2"/>
        <v/>
      </c>
      <c r="Q109" s="51" t="str">
        <f>IFERROR(VLOOKUP(O109,'Tabelas auxiliares'!$A$224:$E$233,5,FALSE),"")</f>
        <v/>
      </c>
      <c r="R109" s="51" t="str">
        <f>IF(Q109&lt;&gt;"",Q109,IF(P109='Tabelas auxiliares'!$A$237,"CUSTEIO",IF(P109='Tabelas auxiliares'!$A$236,"INVESTIMENTO","")))</f>
        <v/>
      </c>
    </row>
    <row r="110" spans="6:19" x14ac:dyDescent="0.25">
      <c r="F110" s="51" t="str">
        <f>IF(D110="","",IFERROR(VLOOKUP(D110,'Tabelas auxiliares'!$A$3:$B$61,2,FALSE),"DESCENTRALIZAÇÃO"))</f>
        <v/>
      </c>
      <c r="G110" s="51" t="str">
        <f>IFERROR(VLOOKUP($B110,'Tabelas auxiliares'!$A$65:$C$102,2,FALSE),"")</f>
        <v/>
      </c>
      <c r="H110" s="51" t="str">
        <f>IFERROR(VLOOKUP($B110,'Tabelas auxiliares'!$A$65:$C$102,3,FALSE),"")</f>
        <v/>
      </c>
      <c r="P110" s="51" t="str">
        <f t="shared" si="2"/>
        <v/>
      </c>
      <c r="Q110" s="51" t="str">
        <f>IFERROR(VLOOKUP(O110,'Tabelas auxiliares'!$A$224:$E$233,5,FALSE),"")</f>
        <v/>
      </c>
      <c r="R110" s="51" t="str">
        <f>IF(Q110&lt;&gt;"",Q110,IF(P110='Tabelas auxiliares'!$A$237,"CUSTEIO",IF(P110='Tabelas auxiliares'!$A$236,"INVESTIMENTO","")))</f>
        <v/>
      </c>
    </row>
    <row r="111" spans="6:19" x14ac:dyDescent="0.25">
      <c r="F111" s="51" t="str">
        <f>IF(D111="","",IFERROR(VLOOKUP(D111,'Tabelas auxiliares'!$A$3:$B$61,2,FALSE),"DESCENTRALIZAÇÃO"))</f>
        <v/>
      </c>
      <c r="G111" s="51" t="str">
        <f>IFERROR(VLOOKUP($B111,'Tabelas auxiliares'!$A$65:$C$102,2,FALSE),"")</f>
        <v/>
      </c>
      <c r="H111" s="51" t="str">
        <f>IFERROR(VLOOKUP($B111,'Tabelas auxiliares'!$A$65:$C$102,3,FALSE),"")</f>
        <v/>
      </c>
      <c r="P111" s="51" t="str">
        <f t="shared" si="2"/>
        <v/>
      </c>
      <c r="Q111" s="51" t="str">
        <f>IFERROR(VLOOKUP(O111,'Tabelas auxiliares'!$A$224:$E$233,5,FALSE),"")</f>
        <v/>
      </c>
      <c r="R111" s="51" t="str">
        <f>IF(Q111&lt;&gt;"",Q111,IF(P111='Tabelas auxiliares'!$A$237,"CUSTEIO",IF(P111='Tabelas auxiliares'!$A$236,"INVESTIMENTO","")))</f>
        <v/>
      </c>
    </row>
    <row r="112" spans="6:19" x14ac:dyDescent="0.25">
      <c r="F112" s="51" t="str">
        <f>IF(D112="","",IFERROR(VLOOKUP(D112,'Tabelas auxiliares'!$A$3:$B$61,2,FALSE),"DESCENTRALIZAÇÃO"))</f>
        <v/>
      </c>
      <c r="G112" s="51" t="str">
        <f>IFERROR(VLOOKUP($B112,'Tabelas auxiliares'!$A$65:$C$102,2,FALSE),"")</f>
        <v/>
      </c>
      <c r="H112" s="51" t="str">
        <f>IFERROR(VLOOKUP($B112,'Tabelas auxiliares'!$A$65:$C$102,3,FALSE),"")</f>
        <v/>
      </c>
      <c r="P112" s="51" t="str">
        <f t="shared" si="2"/>
        <v/>
      </c>
      <c r="Q112" s="51" t="str">
        <f>IFERROR(VLOOKUP(O112,'Tabelas auxiliares'!$A$224:$E$233,5,FALSE),"")</f>
        <v/>
      </c>
      <c r="R112" s="51" t="str">
        <f>IF(Q112&lt;&gt;"",Q112,IF(P112='Tabelas auxiliares'!$A$237,"CUSTEIO",IF(P112='Tabelas auxiliares'!$A$236,"INVESTIMENTO","")))</f>
        <v/>
      </c>
    </row>
    <row r="113" spans="6:18" x14ac:dyDescent="0.25">
      <c r="F113" s="51" t="str">
        <f>IF(D113="","",IFERROR(VLOOKUP(D113,'Tabelas auxiliares'!$A$3:$B$61,2,FALSE),"DESCENTRALIZAÇÃO"))</f>
        <v/>
      </c>
      <c r="G113" s="51" t="str">
        <f>IFERROR(VLOOKUP($B113,'Tabelas auxiliares'!$A$65:$C$102,2,FALSE),"")</f>
        <v/>
      </c>
      <c r="H113" s="51" t="str">
        <f>IFERROR(VLOOKUP($B113,'Tabelas auxiliares'!$A$65:$C$102,3,FALSE),"")</f>
        <v/>
      </c>
      <c r="P113" s="51" t="str">
        <f t="shared" si="2"/>
        <v/>
      </c>
      <c r="Q113" s="51" t="str">
        <f>IFERROR(VLOOKUP(O113,'Tabelas auxiliares'!$A$224:$E$233,5,FALSE),"")</f>
        <v/>
      </c>
      <c r="R113" s="51" t="str">
        <f>IF(Q113&lt;&gt;"",Q113,IF(P113='Tabelas auxiliares'!$A$237,"CUSTEIO",IF(P113='Tabelas auxiliares'!$A$236,"INVESTIMENTO","")))</f>
        <v/>
      </c>
    </row>
    <row r="114" spans="6:18" x14ac:dyDescent="0.25">
      <c r="F114" s="51" t="str">
        <f>IF(D114="","",IFERROR(VLOOKUP(D114,'Tabelas auxiliares'!$A$3:$B$61,2,FALSE),"DESCENTRALIZAÇÃO"))</f>
        <v/>
      </c>
      <c r="G114" s="51" t="str">
        <f>IFERROR(VLOOKUP($B114,'Tabelas auxiliares'!$A$65:$C$102,2,FALSE),"")</f>
        <v/>
      </c>
      <c r="H114" s="51" t="str">
        <f>IFERROR(VLOOKUP($B114,'Tabelas auxiliares'!$A$65:$C$102,3,FALSE),"")</f>
        <v/>
      </c>
      <c r="P114" s="51" t="str">
        <f t="shared" si="2"/>
        <v/>
      </c>
      <c r="Q114" s="51" t="str">
        <f>IFERROR(VLOOKUP(O114,'Tabelas auxiliares'!$A$224:$E$233,5,FALSE),"")</f>
        <v/>
      </c>
      <c r="R114" s="51" t="str">
        <f>IF(Q114&lt;&gt;"",Q114,IF(P114='Tabelas auxiliares'!$A$237,"CUSTEIO",IF(P114='Tabelas auxiliares'!$A$236,"INVESTIMENTO","")))</f>
        <v/>
      </c>
    </row>
    <row r="115" spans="6:18" x14ac:dyDescent="0.25">
      <c r="F115" s="51" t="str">
        <f>IF(D115="","",IFERROR(VLOOKUP(D115,'Tabelas auxiliares'!$A$3:$B$61,2,FALSE),"DESCENTRALIZAÇÃO"))</f>
        <v/>
      </c>
      <c r="G115" s="51" t="str">
        <f>IFERROR(VLOOKUP($B115,'Tabelas auxiliares'!$A$65:$C$102,2,FALSE),"")</f>
        <v/>
      </c>
      <c r="H115" s="51" t="str">
        <f>IFERROR(VLOOKUP($B115,'Tabelas auxiliares'!$A$65:$C$102,3,FALSE),"")</f>
        <v/>
      </c>
      <c r="P115" s="51" t="str">
        <f t="shared" si="2"/>
        <v/>
      </c>
      <c r="Q115" s="51" t="str">
        <f>IFERROR(VLOOKUP(O115,'Tabelas auxiliares'!$A$224:$E$233,5,FALSE),"")</f>
        <v/>
      </c>
      <c r="R115" s="51" t="str">
        <f>IF(Q115&lt;&gt;"",Q115,IF(P115='Tabelas auxiliares'!$A$237,"CUSTEIO",IF(P115='Tabelas auxiliares'!$A$236,"INVESTIMENTO","")))</f>
        <v/>
      </c>
    </row>
    <row r="116" spans="6:18" x14ac:dyDescent="0.25">
      <c r="F116" s="51" t="str">
        <f>IF(D116="","",IFERROR(VLOOKUP(D116,'Tabelas auxiliares'!$A$3:$B$61,2,FALSE),"DESCENTRALIZAÇÃO"))</f>
        <v/>
      </c>
      <c r="G116" s="51" t="str">
        <f>IFERROR(VLOOKUP($B116,'Tabelas auxiliares'!$A$65:$C$102,2,FALSE),"")</f>
        <v/>
      </c>
      <c r="H116" s="51" t="str">
        <f>IFERROR(VLOOKUP($B116,'Tabelas auxiliares'!$A$65:$C$102,3,FALSE),"")</f>
        <v/>
      </c>
      <c r="P116" s="51" t="str">
        <f t="shared" si="2"/>
        <v/>
      </c>
      <c r="Q116" s="51" t="str">
        <f>IFERROR(VLOOKUP(O116,'Tabelas auxiliares'!$A$224:$E$233,5,FALSE),"")</f>
        <v/>
      </c>
      <c r="R116" s="51" t="str">
        <f>IF(Q116&lt;&gt;"",Q116,IF(P116='Tabelas auxiliares'!$A$237,"CUSTEIO",IF(P116='Tabelas auxiliares'!$A$236,"INVESTIMENTO","")))</f>
        <v/>
      </c>
    </row>
    <row r="117" spans="6:18" x14ac:dyDescent="0.25">
      <c r="F117" s="51" t="str">
        <f>IF(D117="","",IFERROR(VLOOKUP(D117,'Tabelas auxiliares'!$A$3:$B$61,2,FALSE),"DESCENTRALIZAÇÃO"))</f>
        <v/>
      </c>
      <c r="G117" s="51" t="str">
        <f>IFERROR(VLOOKUP($B117,'Tabelas auxiliares'!$A$65:$C$102,2,FALSE),"")</f>
        <v/>
      </c>
      <c r="H117" s="51" t="str">
        <f>IFERROR(VLOOKUP($B117,'Tabelas auxiliares'!$A$65:$C$102,3,FALSE),"")</f>
        <v/>
      </c>
      <c r="P117" s="51" t="str">
        <f t="shared" si="2"/>
        <v/>
      </c>
      <c r="Q117" s="51" t="str">
        <f>IFERROR(VLOOKUP(O117,'Tabelas auxiliares'!$A$224:$E$233,5,FALSE),"")</f>
        <v/>
      </c>
      <c r="R117" s="51" t="str">
        <f>IF(Q117&lt;&gt;"",Q117,IF(P117='Tabelas auxiliares'!$A$237,"CUSTEIO",IF(P117='Tabelas auxiliares'!$A$236,"INVESTIMENTO","")))</f>
        <v/>
      </c>
    </row>
    <row r="118" spans="6:18" x14ac:dyDescent="0.25">
      <c r="F118" s="51" t="str">
        <f>IF(D118="","",IFERROR(VLOOKUP(D118,'Tabelas auxiliares'!$A$3:$B$61,2,FALSE),"DESCENTRALIZAÇÃO"))</f>
        <v/>
      </c>
      <c r="G118" s="51" t="str">
        <f>IFERROR(VLOOKUP($B118,'Tabelas auxiliares'!$A$65:$C$102,2,FALSE),"")</f>
        <v/>
      </c>
      <c r="H118" s="51" t="str">
        <f>IFERROR(VLOOKUP($B118,'Tabelas auxiliares'!$A$65:$C$102,3,FALSE),"")</f>
        <v/>
      </c>
      <c r="P118" s="51" t="str">
        <f t="shared" si="2"/>
        <v/>
      </c>
      <c r="Q118" s="51" t="str">
        <f>IFERROR(VLOOKUP(O118,'Tabelas auxiliares'!$A$224:$E$233,5,FALSE),"")</f>
        <v/>
      </c>
      <c r="R118" s="51" t="str">
        <f>IF(Q118&lt;&gt;"",Q118,IF(P118='Tabelas auxiliares'!$A$237,"CUSTEIO",IF(P118='Tabelas auxiliares'!$A$236,"INVESTIMENTO","")))</f>
        <v/>
      </c>
    </row>
    <row r="119" spans="6:18" x14ac:dyDescent="0.25">
      <c r="F119" s="51" t="str">
        <f>IF(D119="","",IFERROR(VLOOKUP(D119,'Tabelas auxiliares'!$A$3:$B$61,2,FALSE),"DESCENTRALIZAÇÃO"))</f>
        <v/>
      </c>
      <c r="G119" s="51" t="str">
        <f>IFERROR(VLOOKUP($B119,'Tabelas auxiliares'!$A$65:$C$102,2,FALSE),"")</f>
        <v/>
      </c>
      <c r="H119" s="51" t="str">
        <f>IFERROR(VLOOKUP($B119,'Tabelas auxiliares'!$A$65:$C$102,3,FALSE),"")</f>
        <v/>
      </c>
      <c r="P119" s="51" t="str">
        <f t="shared" si="2"/>
        <v/>
      </c>
      <c r="Q119" s="51" t="str">
        <f>IFERROR(VLOOKUP(O119,'Tabelas auxiliares'!$A$224:$E$233,5,FALSE),"")</f>
        <v/>
      </c>
      <c r="R119" s="51" t="str">
        <f>IF(Q119&lt;&gt;"",Q119,IF(P119='Tabelas auxiliares'!$A$237,"CUSTEIO",IF(P119='Tabelas auxiliares'!$A$236,"INVESTIMENTO","")))</f>
        <v/>
      </c>
    </row>
    <row r="120" spans="6:18" x14ac:dyDescent="0.25">
      <c r="F120" s="51" t="str">
        <f>IF(D120="","",IFERROR(VLOOKUP(D120,'Tabelas auxiliares'!$A$3:$B$61,2,FALSE),"DESCENTRALIZAÇÃO"))</f>
        <v/>
      </c>
      <c r="G120" s="51" t="str">
        <f>IFERROR(VLOOKUP($B120,'Tabelas auxiliares'!$A$65:$C$102,2,FALSE),"")</f>
        <v/>
      </c>
      <c r="H120" s="51" t="str">
        <f>IFERROR(VLOOKUP($B120,'Tabelas auxiliares'!$A$65:$C$102,3,FALSE),"")</f>
        <v/>
      </c>
      <c r="P120" s="51" t="str">
        <f t="shared" si="2"/>
        <v/>
      </c>
      <c r="Q120" s="51" t="str">
        <f>IFERROR(VLOOKUP(O120,'Tabelas auxiliares'!$A$224:$E$233,5,FALSE),"")</f>
        <v/>
      </c>
      <c r="R120" s="51" t="str">
        <f>IF(Q120&lt;&gt;"",Q120,IF(P120='Tabelas auxiliares'!$A$237,"CUSTEIO",IF(P120='Tabelas auxiliares'!$A$236,"INVESTIMENTO","")))</f>
        <v/>
      </c>
    </row>
    <row r="121" spans="6:18" x14ac:dyDescent="0.25">
      <c r="F121" s="51" t="str">
        <f>IF(D121="","",IFERROR(VLOOKUP(D121,'Tabelas auxiliares'!$A$3:$B$61,2,FALSE),"DESCENTRALIZAÇÃO"))</f>
        <v/>
      </c>
      <c r="G121" s="51" t="str">
        <f>IFERROR(VLOOKUP($B121,'Tabelas auxiliares'!$A$65:$C$102,2,FALSE),"")</f>
        <v/>
      </c>
      <c r="H121" s="51" t="str">
        <f>IFERROR(VLOOKUP($B121,'Tabelas auxiliares'!$A$65:$C$102,3,FALSE),"")</f>
        <v/>
      </c>
      <c r="P121" s="51" t="str">
        <f t="shared" si="2"/>
        <v/>
      </c>
      <c r="Q121" s="51" t="str">
        <f>IFERROR(VLOOKUP(O121,'Tabelas auxiliares'!$A$224:$E$233,5,FALSE),"")</f>
        <v/>
      </c>
      <c r="R121" s="51" t="str">
        <f>IF(Q121&lt;&gt;"",Q121,IF(P121='Tabelas auxiliares'!$A$237,"CUSTEIO",IF(P121='Tabelas auxiliares'!$A$236,"INVESTIMENTO","")))</f>
        <v/>
      </c>
    </row>
    <row r="122" spans="6:18" x14ac:dyDescent="0.25">
      <c r="F122" s="51" t="str">
        <f>IF(D122="","",IFERROR(VLOOKUP(D122,'Tabelas auxiliares'!$A$3:$B$61,2,FALSE),"DESCENTRALIZAÇÃO"))</f>
        <v/>
      </c>
      <c r="G122" s="51" t="str">
        <f>IFERROR(VLOOKUP($B122,'Tabelas auxiliares'!$A$65:$C$102,2,FALSE),"")</f>
        <v/>
      </c>
      <c r="H122" s="51" t="str">
        <f>IFERROR(VLOOKUP($B122,'Tabelas auxiliares'!$A$65:$C$102,3,FALSE),"")</f>
        <v/>
      </c>
      <c r="P122" s="51" t="str">
        <f t="shared" si="2"/>
        <v/>
      </c>
      <c r="Q122" s="51" t="str">
        <f>IFERROR(VLOOKUP(O122,'Tabelas auxiliares'!$A$224:$E$233,5,FALSE),"")</f>
        <v/>
      </c>
      <c r="R122" s="51" t="str">
        <f>IF(Q122&lt;&gt;"",Q122,IF(P122='Tabelas auxiliares'!$A$237,"CUSTEIO",IF(P122='Tabelas auxiliares'!$A$236,"INVESTIMENTO","")))</f>
        <v/>
      </c>
    </row>
    <row r="123" spans="6:18" x14ac:dyDescent="0.25">
      <c r="F123" s="51" t="str">
        <f>IF(D123="","",IFERROR(VLOOKUP(D123,'Tabelas auxiliares'!$A$3:$B$61,2,FALSE),"DESCENTRALIZAÇÃO"))</f>
        <v/>
      </c>
      <c r="G123" s="51" t="str">
        <f>IFERROR(VLOOKUP($B123,'Tabelas auxiliares'!$A$65:$C$102,2,FALSE),"")</f>
        <v/>
      </c>
      <c r="H123" s="51" t="str">
        <f>IFERROR(VLOOKUP($B123,'Tabelas auxiliares'!$A$65:$C$102,3,FALSE),"")</f>
        <v/>
      </c>
      <c r="P123" s="51" t="str">
        <f t="shared" si="2"/>
        <v/>
      </c>
      <c r="Q123" s="51" t="str">
        <f>IFERROR(VLOOKUP(O123,'Tabelas auxiliares'!$A$224:$E$233,5,FALSE),"")</f>
        <v/>
      </c>
      <c r="R123" s="51" t="str">
        <f>IF(Q123&lt;&gt;"",Q123,IF(P123='Tabelas auxiliares'!$A$237,"CUSTEIO",IF(P123='Tabelas auxiliares'!$A$236,"INVESTIMENTO","")))</f>
        <v/>
      </c>
    </row>
    <row r="124" spans="6:18" x14ac:dyDescent="0.25">
      <c r="F124" s="51" t="str">
        <f>IF(D124="","",IFERROR(VLOOKUP(D124,'Tabelas auxiliares'!$A$3:$B$61,2,FALSE),"DESCENTRALIZAÇÃO"))</f>
        <v/>
      </c>
      <c r="G124" s="51" t="str">
        <f>IFERROR(VLOOKUP($B124,'Tabelas auxiliares'!$A$65:$C$102,2,FALSE),"")</f>
        <v/>
      </c>
      <c r="H124" s="51" t="str">
        <f>IFERROR(VLOOKUP($B124,'Tabelas auxiliares'!$A$65:$C$102,3,FALSE),"")</f>
        <v/>
      </c>
      <c r="P124" s="51" t="str">
        <f t="shared" si="2"/>
        <v/>
      </c>
      <c r="Q124" s="51" t="str">
        <f>IFERROR(VLOOKUP(O124,'Tabelas auxiliares'!$A$224:$E$233,5,FALSE),"")</f>
        <v/>
      </c>
      <c r="R124" s="51" t="str">
        <f>IF(Q124&lt;&gt;"",Q124,IF(P124='Tabelas auxiliares'!$A$237,"CUSTEIO",IF(P124='Tabelas auxiliares'!$A$236,"INVESTIMENTO","")))</f>
        <v/>
      </c>
    </row>
    <row r="125" spans="6:18" x14ac:dyDescent="0.25">
      <c r="F125" s="51" t="str">
        <f>IF(D125="","",IFERROR(VLOOKUP(D125,'Tabelas auxiliares'!$A$3:$B$61,2,FALSE),"DESCENTRALIZAÇÃO"))</f>
        <v/>
      </c>
      <c r="G125" s="51" t="str">
        <f>IFERROR(VLOOKUP($B125,'Tabelas auxiliares'!$A$65:$C$102,2,FALSE),"")</f>
        <v/>
      </c>
      <c r="H125" s="51" t="str">
        <f>IFERROR(VLOOKUP($B125,'Tabelas auxiliares'!$A$65:$C$102,3,FALSE),"")</f>
        <v/>
      </c>
      <c r="P125" s="51" t="str">
        <f t="shared" si="2"/>
        <v/>
      </c>
      <c r="Q125" s="51" t="str">
        <f>IFERROR(VLOOKUP(O125,'Tabelas auxiliares'!$A$224:$E$233,5,FALSE),"")</f>
        <v/>
      </c>
      <c r="R125" s="51" t="str">
        <f>IF(Q125&lt;&gt;"",Q125,IF(P125='Tabelas auxiliares'!$A$237,"CUSTEIO",IF(P125='Tabelas auxiliares'!$A$236,"INVESTIMENTO","")))</f>
        <v/>
      </c>
    </row>
    <row r="126" spans="6:18" x14ac:dyDescent="0.25">
      <c r="F126" s="51" t="str">
        <f>IF(D126="","",IFERROR(VLOOKUP(D126,'Tabelas auxiliares'!$A$3:$B$61,2,FALSE),"DESCENTRALIZAÇÃO"))</f>
        <v/>
      </c>
      <c r="G126" s="51" t="str">
        <f>IFERROR(VLOOKUP($B126,'Tabelas auxiliares'!$A$65:$C$102,2,FALSE),"")</f>
        <v/>
      </c>
      <c r="H126" s="51" t="str">
        <f>IFERROR(VLOOKUP($B126,'Tabelas auxiliares'!$A$65:$C$102,3,FALSE),"")</f>
        <v/>
      </c>
      <c r="P126" s="51" t="str">
        <f t="shared" si="2"/>
        <v/>
      </c>
      <c r="Q126" s="51" t="str">
        <f>IFERROR(VLOOKUP(O126,'Tabelas auxiliares'!$A$224:$E$233,5,FALSE),"")</f>
        <v/>
      </c>
      <c r="R126" s="51" t="str">
        <f>IF(Q126&lt;&gt;"",Q126,IF(P126='Tabelas auxiliares'!$A$237,"CUSTEIO",IF(P126='Tabelas auxiliares'!$A$236,"INVESTIMENTO","")))</f>
        <v/>
      </c>
    </row>
    <row r="127" spans="6:18" x14ac:dyDescent="0.25">
      <c r="F127" s="51" t="str">
        <f>IF(D127="","",IFERROR(VLOOKUP(D127,'Tabelas auxiliares'!$A$3:$B$61,2,FALSE),"DESCENTRALIZAÇÃO"))</f>
        <v/>
      </c>
      <c r="G127" s="51" t="str">
        <f>IFERROR(VLOOKUP($B127,'Tabelas auxiliares'!$A$65:$C$102,2,FALSE),"")</f>
        <v/>
      </c>
      <c r="H127" s="51" t="str">
        <f>IFERROR(VLOOKUP($B127,'Tabelas auxiliares'!$A$65:$C$102,3,FALSE),"")</f>
        <v/>
      </c>
      <c r="P127" s="51" t="str">
        <f t="shared" si="2"/>
        <v/>
      </c>
      <c r="Q127" s="51" t="str">
        <f>IFERROR(VLOOKUP(O127,'Tabelas auxiliares'!$A$224:$E$233,5,FALSE),"")</f>
        <v/>
      </c>
      <c r="R127" s="51" t="str">
        <f>IF(Q127&lt;&gt;"",Q127,IF(P127='Tabelas auxiliares'!$A$237,"CUSTEIO",IF(P127='Tabelas auxiliares'!$A$236,"INVESTIMENTO","")))</f>
        <v/>
      </c>
    </row>
    <row r="128" spans="6:18" x14ac:dyDescent="0.25">
      <c r="F128" s="51" t="str">
        <f>IF(D128="","",IFERROR(VLOOKUP(D128,'Tabelas auxiliares'!$A$3:$B$61,2,FALSE),"DESCENTRALIZAÇÃO"))</f>
        <v/>
      </c>
      <c r="G128" s="51" t="str">
        <f>IFERROR(VLOOKUP($B128,'Tabelas auxiliares'!$A$65:$C$102,2,FALSE),"")</f>
        <v/>
      </c>
      <c r="H128" s="51" t="str">
        <f>IFERROR(VLOOKUP($B128,'Tabelas auxiliares'!$A$65:$C$102,3,FALSE),"")</f>
        <v/>
      </c>
      <c r="P128" s="51" t="str">
        <f t="shared" si="2"/>
        <v/>
      </c>
      <c r="Q128" s="51" t="str">
        <f>IFERROR(VLOOKUP(O128,'Tabelas auxiliares'!$A$224:$E$233,5,FALSE),"")</f>
        <v/>
      </c>
      <c r="R128" s="51" t="str">
        <f>IF(Q128&lt;&gt;"",Q128,IF(P128='Tabelas auxiliares'!$A$237,"CUSTEIO",IF(P128='Tabelas auxiliares'!$A$236,"INVESTIMENTO","")))</f>
        <v/>
      </c>
    </row>
    <row r="129" spans="6:18" x14ac:dyDescent="0.25">
      <c r="F129" s="51" t="str">
        <f>IF(D129="","",IFERROR(VLOOKUP(D129,'Tabelas auxiliares'!$A$3:$B$61,2,FALSE),"DESCENTRALIZAÇÃO"))</f>
        <v/>
      </c>
      <c r="G129" s="51" t="str">
        <f>IFERROR(VLOOKUP($B129,'Tabelas auxiliares'!$A$65:$C$102,2,FALSE),"")</f>
        <v/>
      </c>
      <c r="H129" s="51" t="str">
        <f>IFERROR(VLOOKUP($B129,'Tabelas auxiliares'!$A$65:$C$102,3,FALSE),"")</f>
        <v/>
      </c>
      <c r="P129" s="51" t="str">
        <f t="shared" si="2"/>
        <v/>
      </c>
      <c r="Q129" s="51" t="str">
        <f>IFERROR(VLOOKUP(O129,'Tabelas auxiliares'!$A$224:$E$233,5,FALSE),"")</f>
        <v/>
      </c>
      <c r="R129" s="51" t="str">
        <f>IF(Q129&lt;&gt;"",Q129,IF(P129='Tabelas auxiliares'!$A$237,"CUSTEIO",IF(P129='Tabelas auxiliares'!$A$236,"INVESTIMENTO","")))</f>
        <v/>
      </c>
    </row>
    <row r="130" spans="6:18" x14ac:dyDescent="0.25">
      <c r="F130" s="51" t="str">
        <f>IF(D130="","",IFERROR(VLOOKUP(D130,'Tabelas auxiliares'!$A$3:$B$61,2,FALSE),"DESCENTRALIZAÇÃO"))</f>
        <v/>
      </c>
      <c r="G130" s="51" t="str">
        <f>IFERROR(VLOOKUP($B130,'Tabelas auxiliares'!$A$65:$C$102,2,FALSE),"")</f>
        <v/>
      </c>
      <c r="H130" s="51" t="str">
        <f>IFERROR(VLOOKUP($B130,'Tabelas auxiliares'!$A$65:$C$102,3,FALSE),"")</f>
        <v/>
      </c>
      <c r="P130" s="51" t="str">
        <f t="shared" si="2"/>
        <v/>
      </c>
      <c r="Q130" s="51" t="str">
        <f>IFERROR(VLOOKUP(O130,'Tabelas auxiliares'!$A$224:$E$233,5,FALSE),"")</f>
        <v/>
      </c>
      <c r="R130" s="51" t="str">
        <f>IF(Q130&lt;&gt;"",Q130,IF(P130='Tabelas auxiliares'!$A$237,"CUSTEIO",IF(P130='Tabelas auxiliares'!$A$236,"INVESTIMENTO","")))</f>
        <v/>
      </c>
    </row>
    <row r="131" spans="6:18" x14ac:dyDescent="0.25">
      <c r="F131" s="51" t="str">
        <f>IF(D131="","",IFERROR(VLOOKUP(D131,'Tabelas auxiliares'!$A$3:$B$61,2,FALSE),"DESCENTRALIZAÇÃO"))</f>
        <v/>
      </c>
      <c r="G131" s="51" t="str">
        <f>IFERROR(VLOOKUP($B131,'Tabelas auxiliares'!$A$65:$C$102,2,FALSE),"")</f>
        <v/>
      </c>
      <c r="H131" s="51" t="str">
        <f>IFERROR(VLOOKUP($B131,'Tabelas auxiliares'!$A$65:$C$102,3,FALSE),"")</f>
        <v/>
      </c>
      <c r="P131" s="51" t="str">
        <f t="shared" si="2"/>
        <v/>
      </c>
      <c r="Q131" s="51" t="str">
        <f>IFERROR(VLOOKUP(O131,'Tabelas auxiliares'!$A$224:$E$233,5,FALSE),"")</f>
        <v/>
      </c>
      <c r="R131" s="51" t="str">
        <f>IF(Q131&lt;&gt;"",Q131,IF(P131='Tabelas auxiliares'!$A$237,"CUSTEIO",IF(P131='Tabelas auxiliares'!$A$236,"INVESTIMENTO","")))</f>
        <v/>
      </c>
    </row>
    <row r="132" spans="6:18" x14ac:dyDescent="0.25">
      <c r="F132" s="51" t="str">
        <f>IF(D132="","",IFERROR(VLOOKUP(D132,'Tabelas auxiliares'!$A$3:$B$61,2,FALSE),"DESCENTRALIZAÇÃO"))</f>
        <v/>
      </c>
      <c r="G132" s="51" t="str">
        <f>IFERROR(VLOOKUP($B132,'Tabelas auxiliares'!$A$65:$C$102,2,FALSE),"")</f>
        <v/>
      </c>
      <c r="H132" s="51" t="str">
        <f>IFERROR(VLOOKUP($B132,'Tabelas auxiliares'!$A$65:$C$102,3,FALSE),"")</f>
        <v/>
      </c>
      <c r="P132" s="51" t="str">
        <f t="shared" ref="P132:P195" si="3">LEFT(N132,1)</f>
        <v/>
      </c>
      <c r="Q132" s="51" t="str">
        <f>IFERROR(VLOOKUP(O132,'Tabelas auxiliares'!$A$224:$E$233,5,FALSE),"")</f>
        <v/>
      </c>
      <c r="R132" s="51" t="str">
        <f>IF(Q132&lt;&gt;"",Q132,IF(P132='Tabelas auxiliares'!$A$237,"CUSTEIO",IF(P132='Tabelas auxiliares'!$A$236,"INVESTIMENTO","")))</f>
        <v/>
      </c>
    </row>
    <row r="133" spans="6:18" x14ac:dyDescent="0.25">
      <c r="F133" s="51" t="str">
        <f>IF(D133="","",IFERROR(VLOOKUP(D133,'Tabelas auxiliares'!$A$3:$B$61,2,FALSE),"DESCENTRALIZAÇÃO"))</f>
        <v/>
      </c>
      <c r="G133" s="51" t="str">
        <f>IFERROR(VLOOKUP($B133,'Tabelas auxiliares'!$A$65:$C$102,2,FALSE),"")</f>
        <v/>
      </c>
      <c r="H133" s="51" t="str">
        <f>IFERROR(VLOOKUP($B133,'Tabelas auxiliares'!$A$65:$C$102,3,FALSE),"")</f>
        <v/>
      </c>
      <c r="P133" s="51" t="str">
        <f t="shared" si="3"/>
        <v/>
      </c>
      <c r="Q133" s="51" t="str">
        <f>IFERROR(VLOOKUP(O133,'Tabelas auxiliares'!$A$224:$E$233,5,FALSE),"")</f>
        <v/>
      </c>
      <c r="R133" s="51" t="str">
        <f>IF(Q133&lt;&gt;"",Q133,IF(P133='Tabelas auxiliares'!$A$237,"CUSTEIO",IF(P133='Tabelas auxiliares'!$A$236,"INVESTIMENTO","")))</f>
        <v/>
      </c>
    </row>
    <row r="134" spans="6:18" x14ac:dyDescent="0.25">
      <c r="F134" s="51" t="str">
        <f>IF(D134="","",IFERROR(VLOOKUP(D134,'Tabelas auxiliares'!$A$3:$B$61,2,FALSE),"DESCENTRALIZAÇÃO"))</f>
        <v/>
      </c>
      <c r="G134" s="51" t="str">
        <f>IFERROR(VLOOKUP($B134,'Tabelas auxiliares'!$A$65:$C$102,2,FALSE),"")</f>
        <v/>
      </c>
      <c r="H134" s="51" t="str">
        <f>IFERROR(VLOOKUP($B134,'Tabelas auxiliares'!$A$65:$C$102,3,FALSE),"")</f>
        <v/>
      </c>
      <c r="P134" s="51" t="str">
        <f t="shared" si="3"/>
        <v/>
      </c>
      <c r="Q134" s="51" t="str">
        <f>IFERROR(VLOOKUP(O134,'Tabelas auxiliares'!$A$224:$E$233,5,FALSE),"")</f>
        <v/>
      </c>
      <c r="R134" s="51" t="str">
        <f>IF(Q134&lt;&gt;"",Q134,IF(P134='Tabelas auxiliares'!$A$237,"CUSTEIO",IF(P134='Tabelas auxiliares'!$A$236,"INVESTIMENTO","")))</f>
        <v/>
      </c>
    </row>
    <row r="135" spans="6:18" x14ac:dyDescent="0.25">
      <c r="F135" s="51" t="str">
        <f>IF(D135="","",IFERROR(VLOOKUP(D135,'Tabelas auxiliares'!$A$3:$B$61,2,FALSE),"DESCENTRALIZAÇÃO"))</f>
        <v/>
      </c>
      <c r="G135" s="51" t="str">
        <f>IFERROR(VLOOKUP($B135,'Tabelas auxiliares'!$A$65:$C$102,2,FALSE),"")</f>
        <v/>
      </c>
      <c r="H135" s="51" t="str">
        <f>IFERROR(VLOOKUP($B135,'Tabelas auxiliares'!$A$65:$C$102,3,FALSE),"")</f>
        <v/>
      </c>
      <c r="P135" s="51" t="str">
        <f t="shared" si="3"/>
        <v/>
      </c>
      <c r="Q135" s="51" t="str">
        <f>IFERROR(VLOOKUP(O135,'Tabelas auxiliares'!$A$224:$E$233,5,FALSE),"")</f>
        <v/>
      </c>
      <c r="R135" s="51" t="str">
        <f>IF(Q135&lt;&gt;"",Q135,IF(P135='Tabelas auxiliares'!$A$237,"CUSTEIO",IF(P135='Tabelas auxiliares'!$A$236,"INVESTIMENTO","")))</f>
        <v/>
      </c>
    </row>
    <row r="136" spans="6:18" x14ac:dyDescent="0.25">
      <c r="F136" s="51" t="str">
        <f>IF(D136="","",IFERROR(VLOOKUP(D136,'Tabelas auxiliares'!$A$3:$B$61,2,FALSE),"DESCENTRALIZAÇÃO"))</f>
        <v/>
      </c>
      <c r="G136" s="51" t="str">
        <f>IFERROR(VLOOKUP($B136,'Tabelas auxiliares'!$A$65:$C$102,2,FALSE),"")</f>
        <v/>
      </c>
      <c r="H136" s="51" t="str">
        <f>IFERROR(VLOOKUP($B136,'Tabelas auxiliares'!$A$65:$C$102,3,FALSE),"")</f>
        <v/>
      </c>
      <c r="P136" s="51" t="str">
        <f t="shared" si="3"/>
        <v/>
      </c>
      <c r="Q136" s="51" t="str">
        <f>IFERROR(VLOOKUP(O136,'Tabelas auxiliares'!$A$224:$E$233,5,FALSE),"")</f>
        <v/>
      </c>
      <c r="R136" s="51" t="str">
        <f>IF(Q136&lt;&gt;"",Q136,IF(P136='Tabelas auxiliares'!$A$237,"CUSTEIO",IF(P136='Tabelas auxiliares'!$A$236,"INVESTIMENTO","")))</f>
        <v/>
      </c>
    </row>
    <row r="137" spans="6:18" x14ac:dyDescent="0.25">
      <c r="F137" s="51" t="str">
        <f>IF(D137="","",IFERROR(VLOOKUP(D137,'Tabelas auxiliares'!$A$3:$B$61,2,FALSE),"DESCENTRALIZAÇÃO"))</f>
        <v/>
      </c>
      <c r="G137" s="51" t="str">
        <f>IFERROR(VLOOKUP($B137,'Tabelas auxiliares'!$A$65:$C$102,2,FALSE),"")</f>
        <v/>
      </c>
      <c r="H137" s="51" t="str">
        <f>IFERROR(VLOOKUP($B137,'Tabelas auxiliares'!$A$65:$C$102,3,FALSE),"")</f>
        <v/>
      </c>
      <c r="P137" s="51" t="str">
        <f t="shared" si="3"/>
        <v/>
      </c>
      <c r="Q137" s="51" t="str">
        <f>IFERROR(VLOOKUP(O137,'Tabelas auxiliares'!$A$224:$E$233,5,FALSE),"")</f>
        <v/>
      </c>
      <c r="R137" s="51" t="str">
        <f>IF(Q137&lt;&gt;"",Q137,IF(P137='Tabelas auxiliares'!$A$237,"CUSTEIO",IF(P137='Tabelas auxiliares'!$A$236,"INVESTIMENTO","")))</f>
        <v/>
      </c>
    </row>
    <row r="138" spans="6:18" x14ac:dyDescent="0.25">
      <c r="F138" s="51" t="str">
        <f>IF(D138="","",IFERROR(VLOOKUP(D138,'Tabelas auxiliares'!$A$3:$B$61,2,FALSE),"DESCENTRALIZAÇÃO"))</f>
        <v/>
      </c>
      <c r="G138" s="51" t="str">
        <f>IFERROR(VLOOKUP($B138,'Tabelas auxiliares'!$A$65:$C$102,2,FALSE),"")</f>
        <v/>
      </c>
      <c r="H138" s="51" t="str">
        <f>IFERROR(VLOOKUP($B138,'Tabelas auxiliares'!$A$65:$C$102,3,FALSE),"")</f>
        <v/>
      </c>
      <c r="P138" s="51" t="str">
        <f t="shared" si="3"/>
        <v/>
      </c>
      <c r="Q138" s="51" t="str">
        <f>IFERROR(VLOOKUP(O138,'Tabelas auxiliares'!$A$224:$E$233,5,FALSE),"")</f>
        <v/>
      </c>
      <c r="R138" s="51" t="str">
        <f>IF(Q138&lt;&gt;"",Q138,IF(P138='Tabelas auxiliares'!$A$237,"CUSTEIO",IF(P138='Tabelas auxiliares'!$A$236,"INVESTIMENTO","")))</f>
        <v/>
      </c>
    </row>
    <row r="139" spans="6:18" x14ac:dyDescent="0.25">
      <c r="F139" s="51" t="str">
        <f>IF(D139="","",IFERROR(VLOOKUP(D139,'Tabelas auxiliares'!$A$3:$B$61,2,FALSE),"DESCENTRALIZAÇÃO"))</f>
        <v/>
      </c>
      <c r="G139" s="51" t="str">
        <f>IFERROR(VLOOKUP($B139,'Tabelas auxiliares'!$A$65:$C$102,2,FALSE),"")</f>
        <v/>
      </c>
      <c r="H139" s="51" t="str">
        <f>IFERROR(VLOOKUP($B139,'Tabelas auxiliares'!$A$65:$C$102,3,FALSE),"")</f>
        <v/>
      </c>
      <c r="P139" s="51" t="str">
        <f t="shared" si="3"/>
        <v/>
      </c>
      <c r="Q139" s="51" t="str">
        <f>IFERROR(VLOOKUP(O139,'Tabelas auxiliares'!$A$224:$E$233,5,FALSE),"")</f>
        <v/>
      </c>
      <c r="R139" s="51" t="str">
        <f>IF(Q139&lt;&gt;"",Q139,IF(P139='Tabelas auxiliares'!$A$237,"CUSTEIO",IF(P139='Tabelas auxiliares'!$A$236,"INVESTIMENTO","")))</f>
        <v/>
      </c>
    </row>
    <row r="140" spans="6:18" x14ac:dyDescent="0.25">
      <c r="F140" s="51" t="str">
        <f>IF(D140="","",IFERROR(VLOOKUP(D140,'Tabelas auxiliares'!$A$3:$B$61,2,FALSE),"DESCENTRALIZAÇÃO"))</f>
        <v/>
      </c>
      <c r="G140" s="51" t="str">
        <f>IFERROR(VLOOKUP($B140,'Tabelas auxiliares'!$A$65:$C$102,2,FALSE),"")</f>
        <v/>
      </c>
      <c r="H140" s="51" t="str">
        <f>IFERROR(VLOOKUP($B140,'Tabelas auxiliares'!$A$65:$C$102,3,FALSE),"")</f>
        <v/>
      </c>
      <c r="P140" s="51" t="str">
        <f t="shared" si="3"/>
        <v/>
      </c>
      <c r="Q140" s="51" t="str">
        <f>IFERROR(VLOOKUP(O140,'Tabelas auxiliares'!$A$224:$E$233,5,FALSE),"")</f>
        <v/>
      </c>
      <c r="R140" s="51" t="str">
        <f>IF(Q140&lt;&gt;"",Q140,IF(P140='Tabelas auxiliares'!$A$237,"CUSTEIO",IF(P140='Tabelas auxiliares'!$A$236,"INVESTIMENTO","")))</f>
        <v/>
      </c>
    </row>
    <row r="141" spans="6:18" x14ac:dyDescent="0.25">
      <c r="F141" s="51" t="str">
        <f>IF(D141="","",IFERROR(VLOOKUP(D141,'Tabelas auxiliares'!$A$3:$B$61,2,FALSE),"DESCENTRALIZAÇÃO"))</f>
        <v/>
      </c>
      <c r="G141" s="51" t="str">
        <f>IFERROR(VLOOKUP($B141,'Tabelas auxiliares'!$A$65:$C$102,2,FALSE),"")</f>
        <v/>
      </c>
      <c r="H141" s="51" t="str">
        <f>IFERROR(VLOOKUP($B141,'Tabelas auxiliares'!$A$65:$C$102,3,FALSE),"")</f>
        <v/>
      </c>
      <c r="P141" s="51" t="str">
        <f t="shared" si="3"/>
        <v/>
      </c>
      <c r="Q141" s="51" t="str">
        <f>IFERROR(VLOOKUP(O141,'Tabelas auxiliares'!$A$224:$E$233,5,FALSE),"")</f>
        <v/>
      </c>
      <c r="R141" s="51" t="str">
        <f>IF(Q141&lt;&gt;"",Q141,IF(P141='Tabelas auxiliares'!$A$237,"CUSTEIO",IF(P141='Tabelas auxiliares'!$A$236,"INVESTIMENTO","")))</f>
        <v/>
      </c>
    </row>
    <row r="142" spans="6:18" x14ac:dyDescent="0.25">
      <c r="F142" s="51" t="str">
        <f>IF(D142="","",IFERROR(VLOOKUP(D142,'Tabelas auxiliares'!$A$3:$B$61,2,FALSE),"DESCENTRALIZAÇÃO"))</f>
        <v/>
      </c>
      <c r="G142" s="51" t="str">
        <f>IFERROR(VLOOKUP($B142,'Tabelas auxiliares'!$A$65:$C$102,2,FALSE),"")</f>
        <v/>
      </c>
      <c r="H142" s="51" t="str">
        <f>IFERROR(VLOOKUP($B142,'Tabelas auxiliares'!$A$65:$C$102,3,FALSE),"")</f>
        <v/>
      </c>
      <c r="P142" s="51" t="str">
        <f t="shared" si="3"/>
        <v/>
      </c>
      <c r="Q142" s="51" t="str">
        <f>IFERROR(VLOOKUP(O142,'Tabelas auxiliares'!$A$224:$E$233,5,FALSE),"")</f>
        <v/>
      </c>
      <c r="R142" s="51" t="str">
        <f>IF(Q142&lt;&gt;"",Q142,IF(P142='Tabelas auxiliares'!$A$237,"CUSTEIO",IF(P142='Tabelas auxiliares'!$A$236,"INVESTIMENTO","")))</f>
        <v/>
      </c>
    </row>
    <row r="143" spans="6:18" x14ac:dyDescent="0.25">
      <c r="F143" s="51" t="str">
        <f>IF(D143="","",IFERROR(VLOOKUP(D143,'Tabelas auxiliares'!$A$3:$B$61,2,FALSE),"DESCENTRALIZAÇÃO"))</f>
        <v/>
      </c>
      <c r="G143" s="51" t="str">
        <f>IFERROR(VLOOKUP($B143,'Tabelas auxiliares'!$A$65:$C$102,2,FALSE),"")</f>
        <v/>
      </c>
      <c r="H143" s="51" t="str">
        <f>IFERROR(VLOOKUP($B143,'Tabelas auxiliares'!$A$65:$C$102,3,FALSE),"")</f>
        <v/>
      </c>
      <c r="P143" s="51" t="str">
        <f t="shared" si="3"/>
        <v/>
      </c>
      <c r="Q143" s="51" t="str">
        <f>IFERROR(VLOOKUP(O143,'Tabelas auxiliares'!$A$224:$E$233,5,FALSE),"")</f>
        <v/>
      </c>
      <c r="R143" s="51" t="str">
        <f>IF(Q143&lt;&gt;"",Q143,IF(P143='Tabelas auxiliares'!$A$237,"CUSTEIO",IF(P143='Tabelas auxiliares'!$A$236,"INVESTIMENTO","")))</f>
        <v/>
      </c>
    </row>
    <row r="144" spans="6:18" x14ac:dyDescent="0.25">
      <c r="F144" s="51" t="str">
        <f>IF(D144="","",IFERROR(VLOOKUP(D144,'Tabelas auxiliares'!$A$3:$B$61,2,FALSE),"DESCENTRALIZAÇÃO"))</f>
        <v/>
      </c>
      <c r="G144" s="51" t="str">
        <f>IFERROR(VLOOKUP($B144,'Tabelas auxiliares'!$A$65:$C$102,2,FALSE),"")</f>
        <v/>
      </c>
      <c r="H144" s="51" t="str">
        <f>IFERROR(VLOOKUP($B144,'Tabelas auxiliares'!$A$65:$C$102,3,FALSE),"")</f>
        <v/>
      </c>
      <c r="P144" s="51" t="str">
        <f t="shared" si="3"/>
        <v/>
      </c>
      <c r="Q144" s="51" t="str">
        <f>IFERROR(VLOOKUP(O144,'Tabelas auxiliares'!$A$224:$E$233,5,FALSE),"")</f>
        <v/>
      </c>
      <c r="R144" s="51" t="str">
        <f>IF(Q144&lt;&gt;"",Q144,IF(P144='Tabelas auxiliares'!$A$237,"CUSTEIO",IF(P144='Tabelas auxiliares'!$A$236,"INVESTIMENTO","")))</f>
        <v/>
      </c>
    </row>
    <row r="145" spans="6:18" x14ac:dyDescent="0.25">
      <c r="F145" s="51" t="str">
        <f>IF(D145="","",IFERROR(VLOOKUP(D145,'Tabelas auxiliares'!$A$3:$B$61,2,FALSE),"DESCENTRALIZAÇÃO"))</f>
        <v/>
      </c>
      <c r="G145" s="51" t="str">
        <f>IFERROR(VLOOKUP($B145,'Tabelas auxiliares'!$A$65:$C$102,2,FALSE),"")</f>
        <v/>
      </c>
      <c r="H145" s="51" t="str">
        <f>IFERROR(VLOOKUP($B145,'Tabelas auxiliares'!$A$65:$C$102,3,FALSE),"")</f>
        <v/>
      </c>
      <c r="P145" s="51" t="str">
        <f t="shared" si="3"/>
        <v/>
      </c>
      <c r="Q145" s="51" t="str">
        <f>IFERROR(VLOOKUP(O145,'Tabelas auxiliares'!$A$224:$E$233,5,FALSE),"")</f>
        <v/>
      </c>
      <c r="R145" s="51" t="str">
        <f>IF(Q145&lt;&gt;"",Q145,IF(P145='Tabelas auxiliares'!$A$237,"CUSTEIO",IF(P145='Tabelas auxiliares'!$A$236,"INVESTIMENTO","")))</f>
        <v/>
      </c>
    </row>
    <row r="146" spans="6:18" x14ac:dyDescent="0.25">
      <c r="F146" s="51" t="str">
        <f>IF(D146="","",IFERROR(VLOOKUP(D146,'Tabelas auxiliares'!$A$3:$B$61,2,FALSE),"DESCENTRALIZAÇÃO"))</f>
        <v/>
      </c>
      <c r="G146" s="51" t="str">
        <f>IFERROR(VLOOKUP($B146,'Tabelas auxiliares'!$A$65:$C$102,2,FALSE),"")</f>
        <v/>
      </c>
      <c r="H146" s="51" t="str">
        <f>IFERROR(VLOOKUP($B146,'Tabelas auxiliares'!$A$65:$C$102,3,FALSE),"")</f>
        <v/>
      </c>
      <c r="P146" s="51" t="str">
        <f t="shared" si="3"/>
        <v/>
      </c>
      <c r="Q146" s="51" t="str">
        <f>IFERROR(VLOOKUP(O146,'Tabelas auxiliares'!$A$224:$E$233,5,FALSE),"")</f>
        <v/>
      </c>
      <c r="R146" s="51" t="str">
        <f>IF(Q146&lt;&gt;"",Q146,IF(P146='Tabelas auxiliares'!$A$237,"CUSTEIO",IF(P146='Tabelas auxiliares'!$A$236,"INVESTIMENTO","")))</f>
        <v/>
      </c>
    </row>
    <row r="147" spans="6:18" x14ac:dyDescent="0.25">
      <c r="F147" s="51" t="str">
        <f>IF(D147="","",IFERROR(VLOOKUP(D147,'Tabelas auxiliares'!$A$3:$B$61,2,FALSE),"DESCENTRALIZAÇÃO"))</f>
        <v/>
      </c>
      <c r="G147" s="51" t="str">
        <f>IFERROR(VLOOKUP($B147,'Tabelas auxiliares'!$A$65:$C$102,2,FALSE),"")</f>
        <v/>
      </c>
      <c r="H147" s="51" t="str">
        <f>IFERROR(VLOOKUP($B147,'Tabelas auxiliares'!$A$65:$C$102,3,FALSE),"")</f>
        <v/>
      </c>
      <c r="P147" s="51" t="str">
        <f t="shared" si="3"/>
        <v/>
      </c>
      <c r="Q147" s="51" t="str">
        <f>IFERROR(VLOOKUP(O147,'Tabelas auxiliares'!$A$224:$E$233,5,FALSE),"")</f>
        <v/>
      </c>
      <c r="R147" s="51" t="str">
        <f>IF(Q147&lt;&gt;"",Q147,IF(P147='Tabelas auxiliares'!$A$237,"CUSTEIO",IF(P147='Tabelas auxiliares'!$A$236,"INVESTIMENTO","")))</f>
        <v/>
      </c>
    </row>
    <row r="148" spans="6:18" x14ac:dyDescent="0.25">
      <c r="F148" s="51" t="str">
        <f>IF(D148="","",IFERROR(VLOOKUP(D148,'Tabelas auxiliares'!$A$3:$B$61,2,FALSE),"DESCENTRALIZAÇÃO"))</f>
        <v/>
      </c>
      <c r="G148" s="51" t="str">
        <f>IFERROR(VLOOKUP($B148,'Tabelas auxiliares'!$A$65:$C$102,2,FALSE),"")</f>
        <v/>
      </c>
      <c r="H148" s="51" t="str">
        <f>IFERROR(VLOOKUP($B148,'Tabelas auxiliares'!$A$65:$C$102,3,FALSE),"")</f>
        <v/>
      </c>
      <c r="P148" s="51" t="str">
        <f t="shared" si="3"/>
        <v/>
      </c>
      <c r="Q148" s="51" t="str">
        <f>IFERROR(VLOOKUP(O148,'Tabelas auxiliares'!$A$224:$E$233,5,FALSE),"")</f>
        <v/>
      </c>
      <c r="R148" s="51" t="str">
        <f>IF(Q148&lt;&gt;"",Q148,IF(P148='Tabelas auxiliares'!$A$237,"CUSTEIO",IF(P148='Tabelas auxiliares'!$A$236,"INVESTIMENTO","")))</f>
        <v/>
      </c>
    </row>
    <row r="149" spans="6:18" x14ac:dyDescent="0.25">
      <c r="F149" s="51" t="str">
        <f>IF(D149="","",IFERROR(VLOOKUP(D149,'Tabelas auxiliares'!$A$3:$B$61,2,FALSE),"DESCENTRALIZAÇÃO"))</f>
        <v/>
      </c>
      <c r="G149" s="51" t="str">
        <f>IFERROR(VLOOKUP($B149,'Tabelas auxiliares'!$A$65:$C$102,2,FALSE),"")</f>
        <v/>
      </c>
      <c r="H149" s="51" t="str">
        <f>IFERROR(VLOOKUP($B149,'Tabelas auxiliares'!$A$65:$C$102,3,FALSE),"")</f>
        <v/>
      </c>
      <c r="P149" s="51" t="str">
        <f t="shared" si="3"/>
        <v/>
      </c>
      <c r="Q149" s="51" t="str">
        <f>IFERROR(VLOOKUP(O149,'Tabelas auxiliares'!$A$224:$E$233,5,FALSE),"")</f>
        <v/>
      </c>
      <c r="R149" s="51" t="str">
        <f>IF(Q149&lt;&gt;"",Q149,IF(P149='Tabelas auxiliares'!$A$237,"CUSTEIO",IF(P149='Tabelas auxiliares'!$A$236,"INVESTIMENTO","")))</f>
        <v/>
      </c>
    </row>
    <row r="150" spans="6:18" x14ac:dyDescent="0.25">
      <c r="F150" s="51" t="str">
        <f>IF(D150="","",IFERROR(VLOOKUP(D150,'Tabelas auxiliares'!$A$3:$B$61,2,FALSE),"DESCENTRALIZAÇÃO"))</f>
        <v/>
      </c>
      <c r="G150" s="51" t="str">
        <f>IFERROR(VLOOKUP($B150,'Tabelas auxiliares'!$A$65:$C$102,2,FALSE),"")</f>
        <v/>
      </c>
      <c r="H150" s="51" t="str">
        <f>IFERROR(VLOOKUP($B150,'Tabelas auxiliares'!$A$65:$C$102,3,FALSE),"")</f>
        <v/>
      </c>
      <c r="P150" s="51" t="str">
        <f t="shared" si="3"/>
        <v/>
      </c>
      <c r="Q150" s="51" t="str">
        <f>IFERROR(VLOOKUP(O150,'Tabelas auxiliares'!$A$224:$E$233,5,FALSE),"")</f>
        <v/>
      </c>
      <c r="R150" s="51" t="str">
        <f>IF(Q150&lt;&gt;"",Q150,IF(P150='Tabelas auxiliares'!$A$237,"CUSTEIO",IF(P150='Tabelas auxiliares'!$A$236,"INVESTIMENTO","")))</f>
        <v/>
      </c>
    </row>
    <row r="151" spans="6:18" x14ac:dyDescent="0.25">
      <c r="F151" s="51" t="str">
        <f>IF(D151="","",IFERROR(VLOOKUP(D151,'Tabelas auxiliares'!$A$3:$B$61,2,FALSE),"DESCENTRALIZAÇÃO"))</f>
        <v/>
      </c>
      <c r="G151" s="51" t="str">
        <f>IFERROR(VLOOKUP($B151,'Tabelas auxiliares'!$A$65:$C$102,2,FALSE),"")</f>
        <v/>
      </c>
      <c r="H151" s="51" t="str">
        <f>IFERROR(VLOOKUP($B151,'Tabelas auxiliares'!$A$65:$C$102,3,FALSE),"")</f>
        <v/>
      </c>
      <c r="P151" s="51" t="str">
        <f t="shared" si="3"/>
        <v/>
      </c>
      <c r="Q151" s="51" t="str">
        <f>IFERROR(VLOOKUP(O151,'Tabelas auxiliares'!$A$224:$E$233,5,FALSE),"")</f>
        <v/>
      </c>
      <c r="R151" s="51" t="str">
        <f>IF(Q151&lt;&gt;"",Q151,IF(P151='Tabelas auxiliares'!$A$237,"CUSTEIO",IF(P151='Tabelas auxiliares'!$A$236,"INVESTIMENTO","")))</f>
        <v/>
      </c>
    </row>
    <row r="152" spans="6:18" x14ac:dyDescent="0.25">
      <c r="F152" s="51" t="str">
        <f>IF(D152="","",IFERROR(VLOOKUP(D152,'Tabelas auxiliares'!$A$3:$B$61,2,FALSE),"DESCENTRALIZAÇÃO"))</f>
        <v/>
      </c>
      <c r="G152" s="51" t="str">
        <f>IFERROR(VLOOKUP($B152,'Tabelas auxiliares'!$A$65:$C$102,2,FALSE),"")</f>
        <v/>
      </c>
      <c r="H152" s="51" t="str">
        <f>IFERROR(VLOOKUP($B152,'Tabelas auxiliares'!$A$65:$C$102,3,FALSE),"")</f>
        <v/>
      </c>
      <c r="P152" s="51" t="str">
        <f t="shared" si="3"/>
        <v/>
      </c>
      <c r="Q152" s="51" t="str">
        <f>IFERROR(VLOOKUP(O152,'Tabelas auxiliares'!$A$224:$E$233,5,FALSE),"")</f>
        <v/>
      </c>
      <c r="R152" s="51" t="str">
        <f>IF(Q152&lt;&gt;"",Q152,IF(P152='Tabelas auxiliares'!$A$237,"CUSTEIO",IF(P152='Tabelas auxiliares'!$A$236,"INVESTIMENTO","")))</f>
        <v/>
      </c>
    </row>
    <row r="153" spans="6:18" x14ac:dyDescent="0.25">
      <c r="F153" s="51" t="str">
        <f>IF(D153="","",IFERROR(VLOOKUP(D153,'Tabelas auxiliares'!$A$3:$B$61,2,FALSE),"DESCENTRALIZAÇÃO"))</f>
        <v/>
      </c>
      <c r="G153" s="51" t="str">
        <f>IFERROR(VLOOKUP($B153,'Tabelas auxiliares'!$A$65:$C$102,2,FALSE),"")</f>
        <v/>
      </c>
      <c r="H153" s="51" t="str">
        <f>IFERROR(VLOOKUP($B153,'Tabelas auxiliares'!$A$65:$C$102,3,FALSE),"")</f>
        <v/>
      </c>
      <c r="P153" s="51" t="str">
        <f t="shared" si="3"/>
        <v/>
      </c>
      <c r="Q153" s="51" t="str">
        <f>IFERROR(VLOOKUP(O153,'Tabelas auxiliares'!$A$224:$E$233,5,FALSE),"")</f>
        <v/>
      </c>
      <c r="R153" s="51" t="str">
        <f>IF(Q153&lt;&gt;"",Q153,IF(P153='Tabelas auxiliares'!$A$237,"CUSTEIO",IF(P153='Tabelas auxiliares'!$A$236,"INVESTIMENTO","")))</f>
        <v/>
      </c>
    </row>
    <row r="154" spans="6:18" x14ac:dyDescent="0.25">
      <c r="F154" s="51" t="str">
        <f>IF(D154="","",IFERROR(VLOOKUP(D154,'Tabelas auxiliares'!$A$3:$B$61,2,FALSE),"DESCENTRALIZAÇÃO"))</f>
        <v/>
      </c>
      <c r="G154" s="51" t="str">
        <f>IFERROR(VLOOKUP($B154,'Tabelas auxiliares'!$A$65:$C$102,2,FALSE),"")</f>
        <v/>
      </c>
      <c r="H154" s="51" t="str">
        <f>IFERROR(VLOOKUP($B154,'Tabelas auxiliares'!$A$65:$C$102,3,FALSE),"")</f>
        <v/>
      </c>
      <c r="P154" s="51" t="str">
        <f t="shared" si="3"/>
        <v/>
      </c>
      <c r="Q154" s="51" t="str">
        <f>IFERROR(VLOOKUP(O154,'Tabelas auxiliares'!$A$224:$E$233,5,FALSE),"")</f>
        <v/>
      </c>
      <c r="R154" s="51" t="str">
        <f>IF(Q154&lt;&gt;"",Q154,IF(P154='Tabelas auxiliares'!$A$237,"CUSTEIO",IF(P154='Tabelas auxiliares'!$A$236,"INVESTIMENTO","")))</f>
        <v/>
      </c>
    </row>
    <row r="155" spans="6:18" x14ac:dyDescent="0.25">
      <c r="F155" s="51" t="str">
        <f>IF(D155="","",IFERROR(VLOOKUP(D155,'Tabelas auxiliares'!$A$3:$B$61,2,FALSE),"DESCENTRALIZAÇÃO"))</f>
        <v/>
      </c>
      <c r="G155" s="51" t="str">
        <f>IFERROR(VLOOKUP($B155,'Tabelas auxiliares'!$A$65:$C$102,2,FALSE),"")</f>
        <v/>
      </c>
      <c r="H155" s="51" t="str">
        <f>IFERROR(VLOOKUP($B155,'Tabelas auxiliares'!$A$65:$C$102,3,FALSE),"")</f>
        <v/>
      </c>
      <c r="P155" s="51" t="str">
        <f t="shared" si="3"/>
        <v/>
      </c>
      <c r="Q155" s="51" t="str">
        <f>IFERROR(VLOOKUP(O155,'Tabelas auxiliares'!$A$224:$E$233,5,FALSE),"")</f>
        <v/>
      </c>
      <c r="R155" s="51" t="str">
        <f>IF(Q155&lt;&gt;"",Q155,IF(P155='Tabelas auxiliares'!$A$237,"CUSTEIO",IF(P155='Tabelas auxiliares'!$A$236,"INVESTIMENTO","")))</f>
        <v/>
      </c>
    </row>
    <row r="156" spans="6:18" x14ac:dyDescent="0.25">
      <c r="F156" s="51" t="str">
        <f>IF(D156="","",IFERROR(VLOOKUP(D156,'Tabelas auxiliares'!$A$3:$B$61,2,FALSE),"DESCENTRALIZAÇÃO"))</f>
        <v/>
      </c>
      <c r="G156" s="51" t="str">
        <f>IFERROR(VLOOKUP($B156,'Tabelas auxiliares'!$A$65:$C$102,2,FALSE),"")</f>
        <v/>
      </c>
      <c r="H156" s="51" t="str">
        <f>IFERROR(VLOOKUP($B156,'Tabelas auxiliares'!$A$65:$C$102,3,FALSE),"")</f>
        <v/>
      </c>
      <c r="P156" s="51" t="str">
        <f t="shared" si="3"/>
        <v/>
      </c>
      <c r="Q156" s="51" t="str">
        <f>IFERROR(VLOOKUP(O156,'Tabelas auxiliares'!$A$224:$E$233,5,FALSE),"")</f>
        <v/>
      </c>
      <c r="R156" s="51" t="str">
        <f>IF(Q156&lt;&gt;"",Q156,IF(P156='Tabelas auxiliares'!$A$237,"CUSTEIO",IF(P156='Tabelas auxiliares'!$A$236,"INVESTIMENTO","")))</f>
        <v/>
      </c>
    </row>
    <row r="157" spans="6:18" x14ac:dyDescent="0.25">
      <c r="F157" s="51" t="str">
        <f>IF(D157="","",IFERROR(VLOOKUP(D157,'Tabelas auxiliares'!$A$3:$B$61,2,FALSE),"DESCENTRALIZAÇÃO"))</f>
        <v/>
      </c>
      <c r="G157" s="51" t="str">
        <f>IFERROR(VLOOKUP($B157,'Tabelas auxiliares'!$A$65:$C$102,2,FALSE),"")</f>
        <v/>
      </c>
      <c r="H157" s="51" t="str">
        <f>IFERROR(VLOOKUP($B157,'Tabelas auxiliares'!$A$65:$C$102,3,FALSE),"")</f>
        <v/>
      </c>
      <c r="P157" s="51" t="str">
        <f t="shared" si="3"/>
        <v/>
      </c>
      <c r="Q157" s="51" t="str">
        <f>IFERROR(VLOOKUP(O157,'Tabelas auxiliares'!$A$224:$E$233,5,FALSE),"")</f>
        <v/>
      </c>
      <c r="R157" s="51" t="str">
        <f>IF(Q157&lt;&gt;"",Q157,IF(P157='Tabelas auxiliares'!$A$237,"CUSTEIO",IF(P157='Tabelas auxiliares'!$A$236,"INVESTIMENTO","")))</f>
        <v/>
      </c>
    </row>
    <row r="158" spans="6:18" x14ac:dyDescent="0.25">
      <c r="F158" s="51" t="str">
        <f>IF(D158="","",IFERROR(VLOOKUP(D158,'Tabelas auxiliares'!$A$3:$B$61,2,FALSE),"DESCENTRALIZAÇÃO"))</f>
        <v/>
      </c>
      <c r="G158" s="51" t="str">
        <f>IFERROR(VLOOKUP($B158,'Tabelas auxiliares'!$A$65:$C$102,2,FALSE),"")</f>
        <v/>
      </c>
      <c r="H158" s="51" t="str">
        <f>IFERROR(VLOOKUP($B158,'Tabelas auxiliares'!$A$65:$C$102,3,FALSE),"")</f>
        <v/>
      </c>
      <c r="P158" s="51" t="str">
        <f t="shared" si="3"/>
        <v/>
      </c>
      <c r="Q158" s="51" t="str">
        <f>IFERROR(VLOOKUP(O158,'Tabelas auxiliares'!$A$224:$E$233,5,FALSE),"")</f>
        <v/>
      </c>
      <c r="R158" s="51" t="str">
        <f>IF(Q158&lt;&gt;"",Q158,IF(P158='Tabelas auxiliares'!$A$237,"CUSTEIO",IF(P158='Tabelas auxiliares'!$A$236,"INVESTIMENTO","")))</f>
        <v/>
      </c>
    </row>
    <row r="159" spans="6:18" x14ac:dyDescent="0.25">
      <c r="F159" s="51" t="str">
        <f>IF(D159="","",IFERROR(VLOOKUP(D159,'Tabelas auxiliares'!$A$3:$B$61,2,FALSE),"DESCENTRALIZAÇÃO"))</f>
        <v/>
      </c>
      <c r="G159" s="51" t="str">
        <f>IFERROR(VLOOKUP($B159,'Tabelas auxiliares'!$A$65:$C$102,2,FALSE),"")</f>
        <v/>
      </c>
      <c r="H159" s="51" t="str">
        <f>IFERROR(VLOOKUP($B159,'Tabelas auxiliares'!$A$65:$C$102,3,FALSE),"")</f>
        <v/>
      </c>
      <c r="P159" s="51" t="str">
        <f t="shared" si="3"/>
        <v/>
      </c>
      <c r="Q159" s="51" t="str">
        <f>IFERROR(VLOOKUP(O159,'Tabelas auxiliares'!$A$224:$E$233,5,FALSE),"")</f>
        <v/>
      </c>
      <c r="R159" s="51" t="str">
        <f>IF(Q159&lt;&gt;"",Q159,IF(P159='Tabelas auxiliares'!$A$237,"CUSTEIO",IF(P159='Tabelas auxiliares'!$A$236,"INVESTIMENTO","")))</f>
        <v/>
      </c>
    </row>
    <row r="160" spans="6:18" x14ac:dyDescent="0.25">
      <c r="F160" s="51" t="str">
        <f>IF(D160="","",IFERROR(VLOOKUP(D160,'Tabelas auxiliares'!$A$3:$B$61,2,FALSE),"DESCENTRALIZAÇÃO"))</f>
        <v/>
      </c>
      <c r="G160" s="51" t="str">
        <f>IFERROR(VLOOKUP($B160,'Tabelas auxiliares'!$A$65:$C$102,2,FALSE),"")</f>
        <v/>
      </c>
      <c r="H160" s="51" t="str">
        <f>IFERROR(VLOOKUP($B160,'Tabelas auxiliares'!$A$65:$C$102,3,FALSE),"")</f>
        <v/>
      </c>
      <c r="P160" s="51" t="str">
        <f t="shared" si="3"/>
        <v/>
      </c>
      <c r="Q160" s="51" t="str">
        <f>IFERROR(VLOOKUP(O160,'Tabelas auxiliares'!$A$224:$E$233,5,FALSE),"")</f>
        <v/>
      </c>
      <c r="R160" s="51" t="str">
        <f>IF(Q160&lt;&gt;"",Q160,IF(P160='Tabelas auxiliares'!$A$237,"CUSTEIO",IF(P160='Tabelas auxiliares'!$A$236,"INVESTIMENTO","")))</f>
        <v/>
      </c>
    </row>
    <row r="161" spans="6:18" x14ac:dyDescent="0.25">
      <c r="F161" s="51" t="str">
        <f>IF(D161="","",IFERROR(VLOOKUP(D161,'Tabelas auxiliares'!$A$3:$B$61,2,FALSE),"DESCENTRALIZAÇÃO"))</f>
        <v/>
      </c>
      <c r="G161" s="51" t="str">
        <f>IFERROR(VLOOKUP($B161,'Tabelas auxiliares'!$A$65:$C$102,2,FALSE),"")</f>
        <v/>
      </c>
      <c r="H161" s="51" t="str">
        <f>IFERROR(VLOOKUP($B161,'Tabelas auxiliares'!$A$65:$C$102,3,FALSE),"")</f>
        <v/>
      </c>
      <c r="P161" s="51" t="str">
        <f t="shared" si="3"/>
        <v/>
      </c>
      <c r="Q161" s="51" t="str">
        <f>IFERROR(VLOOKUP(O161,'Tabelas auxiliares'!$A$224:$E$233,5,FALSE),"")</f>
        <v/>
      </c>
      <c r="R161" s="51" t="str">
        <f>IF(Q161&lt;&gt;"",Q161,IF(P161='Tabelas auxiliares'!$A$237,"CUSTEIO",IF(P161='Tabelas auxiliares'!$A$236,"INVESTIMENTO","")))</f>
        <v/>
      </c>
    </row>
    <row r="162" spans="6:18" x14ac:dyDescent="0.25">
      <c r="F162" s="51" t="str">
        <f>IF(D162="","",IFERROR(VLOOKUP(D162,'Tabelas auxiliares'!$A$3:$B$61,2,FALSE),"DESCENTRALIZAÇÃO"))</f>
        <v/>
      </c>
      <c r="G162" s="51" t="str">
        <f>IFERROR(VLOOKUP($B162,'Tabelas auxiliares'!$A$65:$C$102,2,FALSE),"")</f>
        <v/>
      </c>
      <c r="H162" s="51" t="str">
        <f>IFERROR(VLOOKUP($B162,'Tabelas auxiliares'!$A$65:$C$102,3,FALSE),"")</f>
        <v/>
      </c>
      <c r="P162" s="51" t="str">
        <f t="shared" si="3"/>
        <v/>
      </c>
      <c r="Q162" s="51" t="str">
        <f>IFERROR(VLOOKUP(O162,'Tabelas auxiliares'!$A$224:$E$233,5,FALSE),"")</f>
        <v/>
      </c>
      <c r="R162" s="51" t="str">
        <f>IF(Q162&lt;&gt;"",Q162,IF(P162='Tabelas auxiliares'!$A$237,"CUSTEIO",IF(P162='Tabelas auxiliares'!$A$236,"INVESTIMENTO","")))</f>
        <v/>
      </c>
    </row>
    <row r="163" spans="6:18" x14ac:dyDescent="0.25">
      <c r="F163" s="51" t="str">
        <f>IF(D163="","",IFERROR(VLOOKUP(D163,'Tabelas auxiliares'!$A$3:$B$61,2,FALSE),"DESCENTRALIZAÇÃO"))</f>
        <v/>
      </c>
      <c r="G163" s="51" t="str">
        <f>IFERROR(VLOOKUP($B163,'Tabelas auxiliares'!$A$65:$C$102,2,FALSE),"")</f>
        <v/>
      </c>
      <c r="H163" s="51" t="str">
        <f>IFERROR(VLOOKUP($B163,'Tabelas auxiliares'!$A$65:$C$102,3,FALSE),"")</f>
        <v/>
      </c>
      <c r="P163" s="51" t="str">
        <f t="shared" si="3"/>
        <v/>
      </c>
      <c r="Q163" s="51" t="str">
        <f>IFERROR(VLOOKUP(O163,'Tabelas auxiliares'!$A$224:$E$233,5,FALSE),"")</f>
        <v/>
      </c>
      <c r="R163" s="51" t="str">
        <f>IF(Q163&lt;&gt;"",Q163,IF(P163='Tabelas auxiliares'!$A$237,"CUSTEIO",IF(P163='Tabelas auxiliares'!$A$236,"INVESTIMENTO","")))</f>
        <v/>
      </c>
    </row>
    <row r="164" spans="6:18" x14ac:dyDescent="0.25">
      <c r="F164" s="51" t="str">
        <f>IF(D164="","",IFERROR(VLOOKUP(D164,'Tabelas auxiliares'!$A$3:$B$61,2,FALSE),"DESCENTRALIZAÇÃO"))</f>
        <v/>
      </c>
      <c r="G164" s="51" t="str">
        <f>IFERROR(VLOOKUP($B164,'Tabelas auxiliares'!$A$65:$C$102,2,FALSE),"")</f>
        <v/>
      </c>
      <c r="H164" s="51" t="str">
        <f>IFERROR(VLOOKUP($B164,'Tabelas auxiliares'!$A$65:$C$102,3,FALSE),"")</f>
        <v/>
      </c>
      <c r="P164" s="51" t="str">
        <f t="shared" si="3"/>
        <v/>
      </c>
      <c r="Q164" s="51" t="str">
        <f>IFERROR(VLOOKUP(O164,'Tabelas auxiliares'!$A$224:$E$233,5,FALSE),"")</f>
        <v/>
      </c>
      <c r="R164" s="51" t="str">
        <f>IF(Q164&lt;&gt;"",Q164,IF(P164='Tabelas auxiliares'!$A$237,"CUSTEIO",IF(P164='Tabelas auxiliares'!$A$236,"INVESTIMENTO","")))</f>
        <v/>
      </c>
    </row>
    <row r="165" spans="6:18" x14ac:dyDescent="0.25">
      <c r="F165" s="51" t="str">
        <f>IF(D165="","",IFERROR(VLOOKUP(D165,'Tabelas auxiliares'!$A$3:$B$61,2,FALSE),"DESCENTRALIZAÇÃO"))</f>
        <v/>
      </c>
      <c r="G165" s="51" t="str">
        <f>IFERROR(VLOOKUP($B165,'Tabelas auxiliares'!$A$65:$C$102,2,FALSE),"")</f>
        <v/>
      </c>
      <c r="H165" s="51" t="str">
        <f>IFERROR(VLOOKUP($B165,'Tabelas auxiliares'!$A$65:$C$102,3,FALSE),"")</f>
        <v/>
      </c>
      <c r="P165" s="51" t="str">
        <f t="shared" si="3"/>
        <v/>
      </c>
      <c r="Q165" s="51" t="str">
        <f>IFERROR(VLOOKUP(O165,'Tabelas auxiliares'!$A$224:$E$233,5,FALSE),"")</f>
        <v/>
      </c>
      <c r="R165" s="51" t="str">
        <f>IF(Q165&lt;&gt;"",Q165,IF(P165='Tabelas auxiliares'!$A$237,"CUSTEIO",IF(P165='Tabelas auxiliares'!$A$236,"INVESTIMENTO","")))</f>
        <v/>
      </c>
    </row>
    <row r="166" spans="6:18" x14ac:dyDescent="0.25">
      <c r="F166" s="51" t="str">
        <f>IF(D166="","",IFERROR(VLOOKUP(D166,'Tabelas auxiliares'!$A$3:$B$61,2,FALSE),"DESCENTRALIZAÇÃO"))</f>
        <v/>
      </c>
      <c r="G166" s="51" t="str">
        <f>IFERROR(VLOOKUP($B166,'Tabelas auxiliares'!$A$65:$C$102,2,FALSE),"")</f>
        <v/>
      </c>
      <c r="H166" s="51" t="str">
        <f>IFERROR(VLOOKUP($B166,'Tabelas auxiliares'!$A$65:$C$102,3,FALSE),"")</f>
        <v/>
      </c>
      <c r="P166" s="51" t="str">
        <f t="shared" si="3"/>
        <v/>
      </c>
      <c r="Q166" s="51" t="str">
        <f>IFERROR(VLOOKUP(O166,'Tabelas auxiliares'!$A$224:$E$233,5,FALSE),"")</f>
        <v/>
      </c>
      <c r="R166" s="51" t="str">
        <f>IF(Q166&lt;&gt;"",Q166,IF(P166='Tabelas auxiliares'!$A$237,"CUSTEIO",IF(P166='Tabelas auxiliares'!$A$236,"INVESTIMENTO","")))</f>
        <v/>
      </c>
    </row>
    <row r="167" spans="6:18" x14ac:dyDescent="0.25">
      <c r="F167" s="51" t="str">
        <f>IF(D167="","",IFERROR(VLOOKUP(D167,'Tabelas auxiliares'!$A$3:$B$61,2,FALSE),"DESCENTRALIZAÇÃO"))</f>
        <v/>
      </c>
      <c r="G167" s="51" t="str">
        <f>IFERROR(VLOOKUP($B167,'Tabelas auxiliares'!$A$65:$C$102,2,FALSE),"")</f>
        <v/>
      </c>
      <c r="H167" s="51" t="str">
        <f>IFERROR(VLOOKUP($B167,'Tabelas auxiliares'!$A$65:$C$102,3,FALSE),"")</f>
        <v/>
      </c>
      <c r="P167" s="51" t="str">
        <f t="shared" si="3"/>
        <v/>
      </c>
      <c r="Q167" s="51" t="str">
        <f>IFERROR(VLOOKUP(O167,'Tabelas auxiliares'!$A$224:$E$233,5,FALSE),"")</f>
        <v/>
      </c>
      <c r="R167" s="51" t="str">
        <f>IF(Q167&lt;&gt;"",Q167,IF(P167='Tabelas auxiliares'!$A$237,"CUSTEIO",IF(P167='Tabelas auxiliares'!$A$236,"INVESTIMENTO","")))</f>
        <v/>
      </c>
    </row>
    <row r="168" spans="6:18" x14ac:dyDescent="0.25">
      <c r="F168" s="51" t="str">
        <f>IF(D168="","",IFERROR(VLOOKUP(D168,'Tabelas auxiliares'!$A$3:$B$61,2,FALSE),"DESCENTRALIZAÇÃO"))</f>
        <v/>
      </c>
      <c r="G168" s="51" t="str">
        <f>IFERROR(VLOOKUP($B168,'Tabelas auxiliares'!$A$65:$C$102,2,FALSE),"")</f>
        <v/>
      </c>
      <c r="H168" s="51" t="str">
        <f>IFERROR(VLOOKUP($B168,'Tabelas auxiliares'!$A$65:$C$102,3,FALSE),"")</f>
        <v/>
      </c>
      <c r="P168" s="51" t="str">
        <f t="shared" si="3"/>
        <v/>
      </c>
      <c r="Q168" s="51" t="str">
        <f>IFERROR(VLOOKUP(O168,'Tabelas auxiliares'!$A$224:$E$233,5,FALSE),"")</f>
        <v/>
      </c>
      <c r="R168" s="51" t="str">
        <f>IF(Q168&lt;&gt;"",Q168,IF(P168='Tabelas auxiliares'!$A$237,"CUSTEIO",IF(P168='Tabelas auxiliares'!$A$236,"INVESTIMENTO","")))</f>
        <v/>
      </c>
    </row>
    <row r="169" spans="6:18" x14ac:dyDescent="0.25">
      <c r="F169" s="51" t="str">
        <f>IF(D169="","",IFERROR(VLOOKUP(D169,'Tabelas auxiliares'!$A$3:$B$61,2,FALSE),"DESCENTRALIZAÇÃO"))</f>
        <v/>
      </c>
      <c r="G169" s="51" t="str">
        <f>IFERROR(VLOOKUP($B169,'Tabelas auxiliares'!$A$65:$C$102,2,FALSE),"")</f>
        <v/>
      </c>
      <c r="H169" s="51" t="str">
        <f>IFERROR(VLOOKUP($B169,'Tabelas auxiliares'!$A$65:$C$102,3,FALSE),"")</f>
        <v/>
      </c>
      <c r="P169" s="51" t="str">
        <f t="shared" si="3"/>
        <v/>
      </c>
      <c r="Q169" s="51" t="str">
        <f>IFERROR(VLOOKUP(O169,'Tabelas auxiliares'!$A$224:$E$233,5,FALSE),"")</f>
        <v/>
      </c>
      <c r="R169" s="51" t="str">
        <f>IF(Q169&lt;&gt;"",Q169,IF(P169='Tabelas auxiliares'!$A$237,"CUSTEIO",IF(P169='Tabelas auxiliares'!$A$236,"INVESTIMENTO","")))</f>
        <v/>
      </c>
    </row>
    <row r="170" spans="6:18" x14ac:dyDescent="0.25">
      <c r="F170" s="51" t="str">
        <f>IF(D170="","",IFERROR(VLOOKUP(D170,'Tabelas auxiliares'!$A$3:$B$61,2,FALSE),"DESCENTRALIZAÇÃO"))</f>
        <v/>
      </c>
      <c r="G170" s="51" t="str">
        <f>IFERROR(VLOOKUP($B170,'Tabelas auxiliares'!$A$65:$C$102,2,FALSE),"")</f>
        <v/>
      </c>
      <c r="H170" s="51" t="str">
        <f>IFERROR(VLOOKUP($B170,'Tabelas auxiliares'!$A$65:$C$102,3,FALSE),"")</f>
        <v/>
      </c>
      <c r="P170" s="51" t="str">
        <f t="shared" si="3"/>
        <v/>
      </c>
      <c r="Q170" s="51" t="str">
        <f>IFERROR(VLOOKUP(O170,'Tabelas auxiliares'!$A$224:$E$233,5,FALSE),"")</f>
        <v/>
      </c>
      <c r="R170" s="51" t="str">
        <f>IF(Q170&lt;&gt;"",Q170,IF(P170='Tabelas auxiliares'!$A$237,"CUSTEIO",IF(P170='Tabelas auxiliares'!$A$236,"INVESTIMENTO","")))</f>
        <v/>
      </c>
    </row>
    <row r="171" spans="6:18" x14ac:dyDescent="0.25">
      <c r="F171" s="51" t="str">
        <f>IF(D171="","",IFERROR(VLOOKUP(D171,'Tabelas auxiliares'!$A$3:$B$61,2,FALSE),"DESCENTRALIZAÇÃO"))</f>
        <v/>
      </c>
      <c r="G171" s="51" t="str">
        <f>IFERROR(VLOOKUP($B171,'Tabelas auxiliares'!$A$65:$C$102,2,FALSE),"")</f>
        <v/>
      </c>
      <c r="H171" s="51" t="str">
        <f>IFERROR(VLOOKUP($B171,'Tabelas auxiliares'!$A$65:$C$102,3,FALSE),"")</f>
        <v/>
      </c>
      <c r="P171" s="51" t="str">
        <f t="shared" si="3"/>
        <v/>
      </c>
      <c r="Q171" s="51" t="str">
        <f>IFERROR(VLOOKUP(O171,'Tabelas auxiliares'!$A$224:$E$233,5,FALSE),"")</f>
        <v/>
      </c>
      <c r="R171" s="51" t="str">
        <f>IF(Q171&lt;&gt;"",Q171,IF(P171='Tabelas auxiliares'!$A$237,"CUSTEIO",IF(P171='Tabelas auxiliares'!$A$236,"INVESTIMENTO","")))</f>
        <v/>
      </c>
    </row>
    <row r="172" spans="6:18" x14ac:dyDescent="0.25">
      <c r="F172" s="51" t="str">
        <f>IF(D172="","",IFERROR(VLOOKUP(D172,'Tabelas auxiliares'!$A$3:$B$61,2,FALSE),"DESCENTRALIZAÇÃO"))</f>
        <v/>
      </c>
      <c r="G172" s="51" t="str">
        <f>IFERROR(VLOOKUP($B172,'Tabelas auxiliares'!$A$65:$C$102,2,FALSE),"")</f>
        <v/>
      </c>
      <c r="H172" s="51" t="str">
        <f>IFERROR(VLOOKUP($B172,'Tabelas auxiliares'!$A$65:$C$102,3,FALSE),"")</f>
        <v/>
      </c>
      <c r="P172" s="51" t="str">
        <f t="shared" si="3"/>
        <v/>
      </c>
      <c r="Q172" s="51" t="str">
        <f>IFERROR(VLOOKUP(O172,'Tabelas auxiliares'!$A$224:$E$233,5,FALSE),"")</f>
        <v/>
      </c>
      <c r="R172" s="51" t="str">
        <f>IF(Q172&lt;&gt;"",Q172,IF(P172='Tabelas auxiliares'!$A$237,"CUSTEIO",IF(P172='Tabelas auxiliares'!$A$236,"INVESTIMENTO","")))</f>
        <v/>
      </c>
    </row>
    <row r="173" spans="6:18" x14ac:dyDescent="0.25">
      <c r="F173" s="51" t="str">
        <f>IF(D173="","",IFERROR(VLOOKUP(D173,'Tabelas auxiliares'!$A$3:$B$61,2,FALSE),"DESCENTRALIZAÇÃO"))</f>
        <v/>
      </c>
      <c r="G173" s="51" t="str">
        <f>IFERROR(VLOOKUP($B173,'Tabelas auxiliares'!$A$65:$C$102,2,FALSE),"")</f>
        <v/>
      </c>
      <c r="H173" s="51" t="str">
        <f>IFERROR(VLOOKUP($B173,'Tabelas auxiliares'!$A$65:$C$102,3,FALSE),"")</f>
        <v/>
      </c>
      <c r="P173" s="51" t="str">
        <f t="shared" si="3"/>
        <v/>
      </c>
      <c r="Q173" s="51" t="str">
        <f>IFERROR(VLOOKUP(O173,'Tabelas auxiliares'!$A$224:$E$233,5,FALSE),"")</f>
        <v/>
      </c>
      <c r="R173" s="51" t="str">
        <f>IF(Q173&lt;&gt;"",Q173,IF(P173='Tabelas auxiliares'!$A$237,"CUSTEIO",IF(P173='Tabelas auxiliares'!$A$236,"INVESTIMENTO","")))</f>
        <v/>
      </c>
    </row>
    <row r="174" spans="6:18" x14ac:dyDescent="0.25">
      <c r="F174" s="51" t="str">
        <f>IF(D174="","",IFERROR(VLOOKUP(D174,'Tabelas auxiliares'!$A$3:$B$61,2,FALSE),"DESCENTRALIZAÇÃO"))</f>
        <v/>
      </c>
      <c r="G174" s="51" t="str">
        <f>IFERROR(VLOOKUP($B174,'Tabelas auxiliares'!$A$65:$C$102,2,FALSE),"")</f>
        <v/>
      </c>
      <c r="H174" s="51" t="str">
        <f>IFERROR(VLOOKUP($B174,'Tabelas auxiliares'!$A$65:$C$102,3,FALSE),"")</f>
        <v/>
      </c>
      <c r="P174" s="51" t="str">
        <f t="shared" si="3"/>
        <v/>
      </c>
      <c r="Q174" s="51" t="str">
        <f>IFERROR(VLOOKUP(O174,'Tabelas auxiliares'!$A$224:$E$233,5,FALSE),"")</f>
        <v/>
      </c>
      <c r="R174" s="51" t="str">
        <f>IF(Q174&lt;&gt;"",Q174,IF(P174='Tabelas auxiliares'!$A$237,"CUSTEIO",IF(P174='Tabelas auxiliares'!$A$236,"INVESTIMENTO","")))</f>
        <v/>
      </c>
    </row>
    <row r="175" spans="6:18" x14ac:dyDescent="0.25">
      <c r="F175" s="51" t="str">
        <f>IF(D175="","",IFERROR(VLOOKUP(D175,'Tabelas auxiliares'!$A$3:$B$61,2,FALSE),"DESCENTRALIZAÇÃO"))</f>
        <v/>
      </c>
      <c r="G175" s="51" t="str">
        <f>IFERROR(VLOOKUP($B175,'Tabelas auxiliares'!$A$65:$C$102,2,FALSE),"")</f>
        <v/>
      </c>
      <c r="H175" s="51" t="str">
        <f>IFERROR(VLOOKUP($B175,'Tabelas auxiliares'!$A$65:$C$102,3,FALSE),"")</f>
        <v/>
      </c>
      <c r="P175" s="51" t="str">
        <f t="shared" si="3"/>
        <v/>
      </c>
      <c r="Q175" s="51" t="str">
        <f>IFERROR(VLOOKUP(O175,'Tabelas auxiliares'!$A$224:$E$233,5,FALSE),"")</f>
        <v/>
      </c>
      <c r="R175" s="51" t="str">
        <f>IF(Q175&lt;&gt;"",Q175,IF(P175='Tabelas auxiliares'!$A$237,"CUSTEIO",IF(P175='Tabelas auxiliares'!$A$236,"INVESTIMENTO","")))</f>
        <v/>
      </c>
    </row>
    <row r="176" spans="6:18" x14ac:dyDescent="0.25">
      <c r="F176" s="51" t="str">
        <f>IF(D176="","",IFERROR(VLOOKUP(D176,'Tabelas auxiliares'!$A$3:$B$61,2,FALSE),"DESCENTRALIZAÇÃO"))</f>
        <v/>
      </c>
      <c r="G176" s="51" t="str">
        <f>IFERROR(VLOOKUP($B176,'Tabelas auxiliares'!$A$65:$C$102,2,FALSE),"")</f>
        <v/>
      </c>
      <c r="H176" s="51" t="str">
        <f>IFERROR(VLOOKUP($B176,'Tabelas auxiliares'!$A$65:$C$102,3,FALSE),"")</f>
        <v/>
      </c>
      <c r="P176" s="51" t="str">
        <f t="shared" si="3"/>
        <v/>
      </c>
      <c r="Q176" s="51" t="str">
        <f>IFERROR(VLOOKUP(O176,'Tabelas auxiliares'!$A$224:$E$233,5,FALSE),"")</f>
        <v/>
      </c>
      <c r="R176" s="51" t="str">
        <f>IF(Q176&lt;&gt;"",Q176,IF(P176='Tabelas auxiliares'!$A$237,"CUSTEIO",IF(P176='Tabelas auxiliares'!$A$236,"INVESTIMENTO","")))</f>
        <v/>
      </c>
    </row>
    <row r="177" spans="6:18" x14ac:dyDescent="0.25">
      <c r="F177" s="51" t="str">
        <f>IF(D177="","",IFERROR(VLOOKUP(D177,'Tabelas auxiliares'!$A$3:$B$61,2,FALSE),"DESCENTRALIZAÇÃO"))</f>
        <v/>
      </c>
      <c r="G177" s="51" t="str">
        <f>IFERROR(VLOOKUP($B177,'Tabelas auxiliares'!$A$65:$C$102,2,FALSE),"")</f>
        <v/>
      </c>
      <c r="H177" s="51" t="str">
        <f>IFERROR(VLOOKUP($B177,'Tabelas auxiliares'!$A$65:$C$102,3,FALSE),"")</f>
        <v/>
      </c>
      <c r="P177" s="51" t="str">
        <f t="shared" si="3"/>
        <v/>
      </c>
      <c r="Q177" s="51" t="str">
        <f>IFERROR(VLOOKUP(O177,'Tabelas auxiliares'!$A$224:$E$233,5,FALSE),"")</f>
        <v/>
      </c>
      <c r="R177" s="51" t="str">
        <f>IF(Q177&lt;&gt;"",Q177,IF(P177='Tabelas auxiliares'!$A$237,"CUSTEIO",IF(P177='Tabelas auxiliares'!$A$236,"INVESTIMENTO","")))</f>
        <v/>
      </c>
    </row>
    <row r="178" spans="6:18" x14ac:dyDescent="0.25">
      <c r="F178" s="51" t="str">
        <f>IF(D178="","",IFERROR(VLOOKUP(D178,'Tabelas auxiliares'!$A$3:$B$61,2,FALSE),"DESCENTRALIZAÇÃO"))</f>
        <v/>
      </c>
      <c r="G178" s="51" t="str">
        <f>IFERROR(VLOOKUP($B178,'Tabelas auxiliares'!$A$65:$C$102,2,FALSE),"")</f>
        <v/>
      </c>
      <c r="H178" s="51" t="str">
        <f>IFERROR(VLOOKUP($B178,'Tabelas auxiliares'!$A$65:$C$102,3,FALSE),"")</f>
        <v/>
      </c>
      <c r="P178" s="51" t="str">
        <f t="shared" si="3"/>
        <v/>
      </c>
      <c r="Q178" s="51" t="str">
        <f>IFERROR(VLOOKUP(O178,'Tabelas auxiliares'!$A$224:$E$233,5,FALSE),"")</f>
        <v/>
      </c>
      <c r="R178" s="51" t="str">
        <f>IF(Q178&lt;&gt;"",Q178,IF(P178='Tabelas auxiliares'!$A$237,"CUSTEIO",IF(P178='Tabelas auxiliares'!$A$236,"INVESTIMENTO","")))</f>
        <v/>
      </c>
    </row>
    <row r="179" spans="6:18" x14ac:dyDescent="0.25">
      <c r="F179" s="51" t="str">
        <f>IF(D179="","",IFERROR(VLOOKUP(D179,'Tabelas auxiliares'!$A$3:$B$61,2,FALSE),"DESCENTRALIZAÇÃO"))</f>
        <v/>
      </c>
      <c r="G179" s="51" t="str">
        <f>IFERROR(VLOOKUP($B179,'Tabelas auxiliares'!$A$65:$C$102,2,FALSE),"")</f>
        <v/>
      </c>
      <c r="H179" s="51" t="str">
        <f>IFERROR(VLOOKUP($B179,'Tabelas auxiliares'!$A$65:$C$102,3,FALSE),"")</f>
        <v/>
      </c>
      <c r="P179" s="51" t="str">
        <f t="shared" si="3"/>
        <v/>
      </c>
      <c r="Q179" s="51" t="str">
        <f>IFERROR(VLOOKUP(O179,'Tabelas auxiliares'!$A$224:$E$233,5,FALSE),"")</f>
        <v/>
      </c>
      <c r="R179" s="51" t="str">
        <f>IF(Q179&lt;&gt;"",Q179,IF(P179='Tabelas auxiliares'!$A$237,"CUSTEIO",IF(P179='Tabelas auxiliares'!$A$236,"INVESTIMENTO","")))</f>
        <v/>
      </c>
    </row>
    <row r="180" spans="6:18" x14ac:dyDescent="0.25">
      <c r="F180" s="51" t="str">
        <f>IF(D180="","",IFERROR(VLOOKUP(D180,'Tabelas auxiliares'!$A$3:$B$61,2,FALSE),"DESCENTRALIZAÇÃO"))</f>
        <v/>
      </c>
      <c r="G180" s="51" t="str">
        <f>IFERROR(VLOOKUP($B180,'Tabelas auxiliares'!$A$65:$C$102,2,FALSE),"")</f>
        <v/>
      </c>
      <c r="H180" s="51" t="str">
        <f>IFERROR(VLOOKUP($B180,'Tabelas auxiliares'!$A$65:$C$102,3,FALSE),"")</f>
        <v/>
      </c>
      <c r="P180" s="51" t="str">
        <f t="shared" si="3"/>
        <v/>
      </c>
      <c r="Q180" s="51" t="str">
        <f>IFERROR(VLOOKUP(O180,'Tabelas auxiliares'!$A$224:$E$233,5,FALSE),"")</f>
        <v/>
      </c>
      <c r="R180" s="51" t="str">
        <f>IF(Q180&lt;&gt;"",Q180,IF(P180='Tabelas auxiliares'!$A$237,"CUSTEIO",IF(P180='Tabelas auxiliares'!$A$236,"INVESTIMENTO","")))</f>
        <v/>
      </c>
    </row>
    <row r="181" spans="6:18" x14ac:dyDescent="0.25">
      <c r="F181" s="51" t="str">
        <f>IF(D181="","",IFERROR(VLOOKUP(D181,'Tabelas auxiliares'!$A$3:$B$61,2,FALSE),"DESCENTRALIZAÇÃO"))</f>
        <v/>
      </c>
      <c r="G181" s="51" t="str">
        <f>IFERROR(VLOOKUP($B181,'Tabelas auxiliares'!$A$65:$C$102,2,FALSE),"")</f>
        <v/>
      </c>
      <c r="H181" s="51" t="str">
        <f>IFERROR(VLOOKUP($B181,'Tabelas auxiliares'!$A$65:$C$102,3,FALSE),"")</f>
        <v/>
      </c>
      <c r="P181" s="51" t="str">
        <f t="shared" si="3"/>
        <v/>
      </c>
      <c r="Q181" s="51" t="str">
        <f>IFERROR(VLOOKUP(O181,'Tabelas auxiliares'!$A$224:$E$233,5,FALSE),"")</f>
        <v/>
      </c>
      <c r="R181" s="51" t="str">
        <f>IF(Q181&lt;&gt;"",Q181,IF(P181='Tabelas auxiliares'!$A$237,"CUSTEIO",IF(P181='Tabelas auxiliares'!$A$236,"INVESTIMENTO","")))</f>
        <v/>
      </c>
    </row>
    <row r="182" spans="6:18" x14ac:dyDescent="0.25">
      <c r="F182" s="51" t="str">
        <f>IF(D182="","",IFERROR(VLOOKUP(D182,'Tabelas auxiliares'!$A$3:$B$61,2,FALSE),"DESCENTRALIZAÇÃO"))</f>
        <v/>
      </c>
      <c r="G182" s="51" t="str">
        <f>IFERROR(VLOOKUP($B182,'Tabelas auxiliares'!$A$65:$C$102,2,FALSE),"")</f>
        <v/>
      </c>
      <c r="H182" s="51" t="str">
        <f>IFERROR(VLOOKUP($B182,'Tabelas auxiliares'!$A$65:$C$102,3,FALSE),"")</f>
        <v/>
      </c>
      <c r="P182" s="51" t="str">
        <f t="shared" si="3"/>
        <v/>
      </c>
      <c r="Q182" s="51" t="str">
        <f>IFERROR(VLOOKUP(O182,'Tabelas auxiliares'!$A$224:$E$233,5,FALSE),"")</f>
        <v/>
      </c>
      <c r="R182" s="51" t="str">
        <f>IF(Q182&lt;&gt;"",Q182,IF(P182='Tabelas auxiliares'!$A$237,"CUSTEIO",IF(P182='Tabelas auxiliares'!$A$236,"INVESTIMENTO","")))</f>
        <v/>
      </c>
    </row>
    <row r="183" spans="6:18" x14ac:dyDescent="0.25">
      <c r="F183" s="51" t="str">
        <f>IF(D183="","",IFERROR(VLOOKUP(D183,'Tabelas auxiliares'!$A$3:$B$61,2,FALSE),"DESCENTRALIZAÇÃO"))</f>
        <v/>
      </c>
      <c r="G183" s="51" t="str">
        <f>IFERROR(VLOOKUP($B183,'Tabelas auxiliares'!$A$65:$C$102,2,FALSE),"")</f>
        <v/>
      </c>
      <c r="H183" s="51" t="str">
        <f>IFERROR(VLOOKUP($B183,'Tabelas auxiliares'!$A$65:$C$102,3,FALSE),"")</f>
        <v/>
      </c>
      <c r="P183" s="51" t="str">
        <f t="shared" si="3"/>
        <v/>
      </c>
      <c r="Q183" s="51" t="str">
        <f>IFERROR(VLOOKUP(O183,'Tabelas auxiliares'!$A$224:$E$233,5,FALSE),"")</f>
        <v/>
      </c>
      <c r="R183" s="51" t="str">
        <f>IF(Q183&lt;&gt;"",Q183,IF(P183='Tabelas auxiliares'!$A$237,"CUSTEIO",IF(P183='Tabelas auxiliares'!$A$236,"INVESTIMENTO","")))</f>
        <v/>
      </c>
    </row>
    <row r="184" spans="6:18" x14ac:dyDescent="0.25">
      <c r="F184" s="51" t="str">
        <f>IF(D184="","",IFERROR(VLOOKUP(D184,'Tabelas auxiliares'!$A$3:$B$61,2,FALSE),"DESCENTRALIZAÇÃO"))</f>
        <v/>
      </c>
      <c r="G184" s="51" t="str">
        <f>IFERROR(VLOOKUP($B184,'Tabelas auxiliares'!$A$65:$C$102,2,FALSE),"")</f>
        <v/>
      </c>
      <c r="H184" s="51" t="str">
        <f>IFERROR(VLOOKUP($B184,'Tabelas auxiliares'!$A$65:$C$102,3,FALSE),"")</f>
        <v/>
      </c>
      <c r="P184" s="51" t="str">
        <f t="shared" si="3"/>
        <v/>
      </c>
      <c r="Q184" s="51" t="str">
        <f>IFERROR(VLOOKUP(O184,'Tabelas auxiliares'!$A$224:$E$233,5,FALSE),"")</f>
        <v/>
      </c>
      <c r="R184" s="51" t="str">
        <f>IF(Q184&lt;&gt;"",Q184,IF(P184='Tabelas auxiliares'!$A$237,"CUSTEIO",IF(P184='Tabelas auxiliares'!$A$236,"INVESTIMENTO","")))</f>
        <v/>
      </c>
    </row>
    <row r="185" spans="6:18" x14ac:dyDescent="0.25">
      <c r="F185" s="51" t="str">
        <f>IF(D185="","",IFERROR(VLOOKUP(D185,'Tabelas auxiliares'!$A$3:$B$61,2,FALSE),"DESCENTRALIZAÇÃO"))</f>
        <v/>
      </c>
      <c r="G185" s="51" t="str">
        <f>IFERROR(VLOOKUP($B185,'Tabelas auxiliares'!$A$65:$C$102,2,FALSE),"")</f>
        <v/>
      </c>
      <c r="H185" s="51" t="str">
        <f>IFERROR(VLOOKUP($B185,'Tabelas auxiliares'!$A$65:$C$102,3,FALSE),"")</f>
        <v/>
      </c>
      <c r="P185" s="51" t="str">
        <f t="shared" si="3"/>
        <v/>
      </c>
      <c r="Q185" s="51" t="str">
        <f>IFERROR(VLOOKUP(O185,'Tabelas auxiliares'!$A$224:$E$233,5,FALSE),"")</f>
        <v/>
      </c>
      <c r="R185" s="51" t="str">
        <f>IF(Q185&lt;&gt;"",Q185,IF(P185='Tabelas auxiliares'!$A$237,"CUSTEIO",IF(P185='Tabelas auxiliares'!$A$236,"INVESTIMENTO","")))</f>
        <v/>
      </c>
    </row>
    <row r="186" spans="6:18" x14ac:dyDescent="0.25">
      <c r="F186" s="51" t="str">
        <f>IF(D186="","",IFERROR(VLOOKUP(D186,'Tabelas auxiliares'!$A$3:$B$61,2,FALSE),"DESCENTRALIZAÇÃO"))</f>
        <v/>
      </c>
      <c r="G186" s="51" t="str">
        <f>IFERROR(VLOOKUP($B186,'Tabelas auxiliares'!$A$65:$C$102,2,FALSE),"")</f>
        <v/>
      </c>
      <c r="H186" s="51" t="str">
        <f>IFERROR(VLOOKUP($B186,'Tabelas auxiliares'!$A$65:$C$102,3,FALSE),"")</f>
        <v/>
      </c>
      <c r="P186" s="51" t="str">
        <f t="shared" si="3"/>
        <v/>
      </c>
      <c r="Q186" s="51" t="str">
        <f>IFERROR(VLOOKUP(O186,'Tabelas auxiliares'!$A$224:$E$233,5,FALSE),"")</f>
        <v/>
      </c>
      <c r="R186" s="51" t="str">
        <f>IF(Q186&lt;&gt;"",Q186,IF(P186='Tabelas auxiliares'!$A$237,"CUSTEIO",IF(P186='Tabelas auxiliares'!$A$236,"INVESTIMENTO","")))</f>
        <v/>
      </c>
    </row>
    <row r="187" spans="6:18" x14ac:dyDescent="0.25">
      <c r="F187" s="51" t="str">
        <f>IF(D187="","",IFERROR(VLOOKUP(D187,'Tabelas auxiliares'!$A$3:$B$61,2,FALSE),"DESCENTRALIZAÇÃO"))</f>
        <v/>
      </c>
      <c r="G187" s="51" t="str">
        <f>IFERROR(VLOOKUP($B187,'Tabelas auxiliares'!$A$65:$C$102,2,FALSE),"")</f>
        <v/>
      </c>
      <c r="H187" s="51" t="str">
        <f>IFERROR(VLOOKUP($B187,'Tabelas auxiliares'!$A$65:$C$102,3,FALSE),"")</f>
        <v/>
      </c>
      <c r="P187" s="51" t="str">
        <f t="shared" si="3"/>
        <v/>
      </c>
      <c r="Q187" s="51" t="str">
        <f>IFERROR(VLOOKUP(O187,'Tabelas auxiliares'!$A$224:$E$233,5,FALSE),"")</f>
        <v/>
      </c>
      <c r="R187" s="51" t="str">
        <f>IF(Q187&lt;&gt;"",Q187,IF(P187='Tabelas auxiliares'!$A$237,"CUSTEIO",IF(P187='Tabelas auxiliares'!$A$236,"INVESTIMENTO","")))</f>
        <v/>
      </c>
    </row>
    <row r="188" spans="6:18" x14ac:dyDescent="0.25">
      <c r="F188" s="51" t="str">
        <f>IF(D188="","",IFERROR(VLOOKUP(D188,'Tabelas auxiliares'!$A$3:$B$61,2,FALSE),"DESCENTRALIZAÇÃO"))</f>
        <v/>
      </c>
      <c r="G188" s="51" t="str">
        <f>IFERROR(VLOOKUP($B188,'Tabelas auxiliares'!$A$65:$C$102,2,FALSE),"")</f>
        <v/>
      </c>
      <c r="H188" s="51" t="str">
        <f>IFERROR(VLOOKUP($B188,'Tabelas auxiliares'!$A$65:$C$102,3,FALSE),"")</f>
        <v/>
      </c>
      <c r="P188" s="51" t="str">
        <f t="shared" si="3"/>
        <v/>
      </c>
      <c r="Q188" s="51" t="str">
        <f>IFERROR(VLOOKUP(O188,'Tabelas auxiliares'!$A$224:$E$233,5,FALSE),"")</f>
        <v/>
      </c>
      <c r="R188" s="51" t="str">
        <f>IF(Q188&lt;&gt;"",Q188,IF(P188='Tabelas auxiliares'!$A$237,"CUSTEIO",IF(P188='Tabelas auxiliares'!$A$236,"INVESTIMENTO","")))</f>
        <v/>
      </c>
    </row>
    <row r="189" spans="6:18" x14ac:dyDescent="0.25">
      <c r="F189" s="51" t="str">
        <f>IF(D189="","",IFERROR(VLOOKUP(D189,'Tabelas auxiliares'!$A$3:$B$61,2,FALSE),"DESCENTRALIZAÇÃO"))</f>
        <v/>
      </c>
      <c r="G189" s="51" t="str">
        <f>IFERROR(VLOOKUP($B189,'Tabelas auxiliares'!$A$65:$C$102,2,FALSE),"")</f>
        <v/>
      </c>
      <c r="H189" s="51" t="str">
        <f>IFERROR(VLOOKUP($B189,'Tabelas auxiliares'!$A$65:$C$102,3,FALSE),"")</f>
        <v/>
      </c>
      <c r="P189" s="51" t="str">
        <f t="shared" si="3"/>
        <v/>
      </c>
      <c r="Q189" s="51" t="str">
        <f>IFERROR(VLOOKUP(O189,'Tabelas auxiliares'!$A$224:$E$233,5,FALSE),"")</f>
        <v/>
      </c>
      <c r="R189" s="51" t="str">
        <f>IF(Q189&lt;&gt;"",Q189,IF(P189='Tabelas auxiliares'!$A$237,"CUSTEIO",IF(P189='Tabelas auxiliares'!$A$236,"INVESTIMENTO","")))</f>
        <v/>
      </c>
    </row>
    <row r="190" spans="6:18" x14ac:dyDescent="0.25">
      <c r="F190" s="51" t="str">
        <f>IF(D190="","",IFERROR(VLOOKUP(D190,'Tabelas auxiliares'!$A$3:$B$61,2,FALSE),"DESCENTRALIZAÇÃO"))</f>
        <v/>
      </c>
      <c r="G190" s="51" t="str">
        <f>IFERROR(VLOOKUP($B190,'Tabelas auxiliares'!$A$65:$C$102,2,FALSE),"")</f>
        <v/>
      </c>
      <c r="H190" s="51" t="str">
        <f>IFERROR(VLOOKUP($B190,'Tabelas auxiliares'!$A$65:$C$102,3,FALSE),"")</f>
        <v/>
      </c>
      <c r="P190" s="51" t="str">
        <f t="shared" si="3"/>
        <v/>
      </c>
      <c r="Q190" s="51" t="str">
        <f>IFERROR(VLOOKUP(O190,'Tabelas auxiliares'!$A$224:$E$233,5,FALSE),"")</f>
        <v/>
      </c>
      <c r="R190" s="51" t="str">
        <f>IF(Q190&lt;&gt;"",Q190,IF(P190='Tabelas auxiliares'!$A$237,"CUSTEIO",IF(P190='Tabelas auxiliares'!$A$236,"INVESTIMENTO","")))</f>
        <v/>
      </c>
    </row>
    <row r="191" spans="6:18" x14ac:dyDescent="0.25">
      <c r="F191" s="51" t="str">
        <f>IF(D191="","",IFERROR(VLOOKUP(D191,'Tabelas auxiliares'!$A$3:$B$61,2,FALSE),"DESCENTRALIZAÇÃO"))</f>
        <v/>
      </c>
      <c r="G191" s="51" t="str">
        <f>IFERROR(VLOOKUP($B191,'Tabelas auxiliares'!$A$65:$C$102,2,FALSE),"")</f>
        <v/>
      </c>
      <c r="H191" s="51" t="str">
        <f>IFERROR(VLOOKUP($B191,'Tabelas auxiliares'!$A$65:$C$102,3,FALSE),"")</f>
        <v/>
      </c>
      <c r="P191" s="51" t="str">
        <f t="shared" si="3"/>
        <v/>
      </c>
      <c r="Q191" s="51" t="str">
        <f>IFERROR(VLOOKUP(O191,'Tabelas auxiliares'!$A$224:$E$233,5,FALSE),"")</f>
        <v/>
      </c>
      <c r="R191" s="51" t="str">
        <f>IF(Q191&lt;&gt;"",Q191,IF(P191='Tabelas auxiliares'!$A$237,"CUSTEIO",IF(P191='Tabelas auxiliares'!$A$236,"INVESTIMENTO","")))</f>
        <v/>
      </c>
    </row>
    <row r="192" spans="6:18" x14ac:dyDescent="0.25">
      <c r="F192" s="51" t="str">
        <f>IF(D192="","",IFERROR(VLOOKUP(D192,'Tabelas auxiliares'!$A$3:$B$61,2,FALSE),"DESCENTRALIZAÇÃO"))</f>
        <v/>
      </c>
      <c r="G192" s="51" t="str">
        <f>IFERROR(VLOOKUP($B192,'Tabelas auxiliares'!$A$65:$C$102,2,FALSE),"")</f>
        <v/>
      </c>
      <c r="H192" s="51" t="str">
        <f>IFERROR(VLOOKUP($B192,'Tabelas auxiliares'!$A$65:$C$102,3,FALSE),"")</f>
        <v/>
      </c>
      <c r="P192" s="51" t="str">
        <f t="shared" si="3"/>
        <v/>
      </c>
      <c r="Q192" s="51" t="str">
        <f>IFERROR(VLOOKUP(O192,'Tabelas auxiliares'!$A$224:$E$233,5,FALSE),"")</f>
        <v/>
      </c>
      <c r="R192" s="51" t="str">
        <f>IF(Q192&lt;&gt;"",Q192,IF(P192='Tabelas auxiliares'!$A$237,"CUSTEIO",IF(P192='Tabelas auxiliares'!$A$236,"INVESTIMENTO","")))</f>
        <v/>
      </c>
    </row>
    <row r="193" spans="6:18" x14ac:dyDescent="0.25">
      <c r="F193" s="51" t="str">
        <f>IF(D193="","",IFERROR(VLOOKUP(D193,'Tabelas auxiliares'!$A$3:$B$61,2,FALSE),"DESCENTRALIZAÇÃO"))</f>
        <v/>
      </c>
      <c r="G193" s="51" t="str">
        <f>IFERROR(VLOOKUP($B193,'Tabelas auxiliares'!$A$65:$C$102,2,FALSE),"")</f>
        <v/>
      </c>
      <c r="H193" s="51" t="str">
        <f>IFERROR(VLOOKUP($B193,'Tabelas auxiliares'!$A$65:$C$102,3,FALSE),"")</f>
        <v/>
      </c>
      <c r="P193" s="51" t="str">
        <f t="shared" si="3"/>
        <v/>
      </c>
      <c r="Q193" s="51" t="str">
        <f>IFERROR(VLOOKUP(O193,'Tabelas auxiliares'!$A$224:$E$233,5,FALSE),"")</f>
        <v/>
      </c>
      <c r="R193" s="51" t="str">
        <f>IF(Q193&lt;&gt;"",Q193,IF(P193='Tabelas auxiliares'!$A$237,"CUSTEIO",IF(P193='Tabelas auxiliares'!$A$236,"INVESTIMENTO","")))</f>
        <v/>
      </c>
    </row>
    <row r="194" spans="6:18" x14ac:dyDescent="0.25">
      <c r="F194" s="51" t="str">
        <f>IF(D194="","",IFERROR(VLOOKUP(D194,'Tabelas auxiliares'!$A$3:$B$61,2,FALSE),"DESCENTRALIZAÇÃO"))</f>
        <v/>
      </c>
      <c r="G194" s="51" t="str">
        <f>IFERROR(VLOOKUP($B194,'Tabelas auxiliares'!$A$65:$C$102,2,FALSE),"")</f>
        <v/>
      </c>
      <c r="H194" s="51" t="str">
        <f>IFERROR(VLOOKUP($B194,'Tabelas auxiliares'!$A$65:$C$102,3,FALSE),"")</f>
        <v/>
      </c>
      <c r="P194" s="51" t="str">
        <f t="shared" si="3"/>
        <v/>
      </c>
      <c r="Q194" s="51" t="str">
        <f>IFERROR(VLOOKUP(O194,'Tabelas auxiliares'!$A$224:$E$233,5,FALSE),"")</f>
        <v/>
      </c>
      <c r="R194" s="51" t="str">
        <f>IF(Q194&lt;&gt;"",Q194,IF(P194='Tabelas auxiliares'!$A$237,"CUSTEIO",IF(P194='Tabelas auxiliares'!$A$236,"INVESTIMENTO","")))</f>
        <v/>
      </c>
    </row>
    <row r="195" spans="6:18" x14ac:dyDescent="0.25">
      <c r="F195" s="51" t="str">
        <f>IF(D195="","",IFERROR(VLOOKUP(D195,'Tabelas auxiliares'!$A$3:$B$61,2,FALSE),"DESCENTRALIZAÇÃO"))</f>
        <v/>
      </c>
      <c r="G195" s="51" t="str">
        <f>IFERROR(VLOOKUP($B195,'Tabelas auxiliares'!$A$65:$C$102,2,FALSE),"")</f>
        <v/>
      </c>
      <c r="H195" s="51" t="str">
        <f>IFERROR(VLOOKUP($B195,'Tabelas auxiliares'!$A$65:$C$102,3,FALSE),"")</f>
        <v/>
      </c>
      <c r="P195" s="51" t="str">
        <f t="shared" si="3"/>
        <v/>
      </c>
      <c r="Q195" s="51" t="str">
        <f>IFERROR(VLOOKUP(O195,'Tabelas auxiliares'!$A$224:$E$233,5,FALSE),"")</f>
        <v/>
      </c>
      <c r="R195" s="51" t="str">
        <f>IF(Q195&lt;&gt;"",Q195,IF(P195='Tabelas auxiliares'!$A$237,"CUSTEIO",IF(P195='Tabelas auxiliares'!$A$236,"INVESTIMENTO","")))</f>
        <v/>
      </c>
    </row>
    <row r="196" spans="6:18" x14ac:dyDescent="0.25">
      <c r="F196" s="51" t="str">
        <f>IF(D196="","",IFERROR(VLOOKUP(D196,'Tabelas auxiliares'!$A$3:$B$61,2,FALSE),"DESCENTRALIZAÇÃO"))</f>
        <v/>
      </c>
      <c r="G196" s="51" t="str">
        <f>IFERROR(VLOOKUP($B196,'Tabelas auxiliares'!$A$65:$C$102,2,FALSE),"")</f>
        <v/>
      </c>
      <c r="H196" s="51" t="str">
        <f>IFERROR(VLOOKUP($B196,'Tabelas auxiliares'!$A$65:$C$102,3,FALSE),"")</f>
        <v/>
      </c>
      <c r="P196" s="51" t="str">
        <f t="shared" ref="P196:P260" si="4">LEFT(N196,1)</f>
        <v/>
      </c>
      <c r="Q196" s="51" t="str">
        <f>IFERROR(VLOOKUP(O196,'Tabelas auxiliares'!$A$224:$E$233,5,FALSE),"")</f>
        <v/>
      </c>
      <c r="R196" s="51" t="str">
        <f>IF(Q196&lt;&gt;"",Q196,IF(P196='Tabelas auxiliares'!$A$237,"CUSTEIO",IF(P196='Tabelas auxiliares'!$A$236,"INVESTIMENTO","")))</f>
        <v/>
      </c>
    </row>
    <row r="197" spans="6:18" x14ac:dyDescent="0.25">
      <c r="F197" s="51" t="str">
        <f>IF(D197="","",IFERROR(VLOOKUP(D197,'Tabelas auxiliares'!$A$3:$B$61,2,FALSE),"DESCENTRALIZAÇÃO"))</f>
        <v/>
      </c>
      <c r="G197" s="51" t="str">
        <f>IFERROR(VLOOKUP($B197,'Tabelas auxiliares'!$A$65:$C$102,2,FALSE),"")</f>
        <v/>
      </c>
      <c r="H197" s="51" t="str">
        <f>IFERROR(VLOOKUP($B197,'Tabelas auxiliares'!$A$65:$C$102,3,FALSE),"")</f>
        <v/>
      </c>
      <c r="P197" s="51" t="str">
        <f t="shared" si="4"/>
        <v/>
      </c>
      <c r="Q197" s="51" t="str">
        <f>IFERROR(VLOOKUP(O197,'Tabelas auxiliares'!$A$224:$E$233,5,FALSE),"")</f>
        <v/>
      </c>
      <c r="R197" s="51" t="str">
        <f>IF(Q197&lt;&gt;"",Q197,IF(P197='Tabelas auxiliares'!$A$237,"CUSTEIO",IF(P197='Tabelas auxiliares'!$A$236,"INVESTIMENTO","")))</f>
        <v/>
      </c>
    </row>
    <row r="198" spans="6:18" x14ac:dyDescent="0.25">
      <c r="F198" s="51" t="str">
        <f>IF(D198="","",IFERROR(VLOOKUP(D198,'Tabelas auxiliares'!$A$3:$B$61,2,FALSE),"DESCENTRALIZAÇÃO"))</f>
        <v/>
      </c>
      <c r="G198" s="51" t="str">
        <f>IFERROR(VLOOKUP($B198,'Tabelas auxiliares'!$A$65:$C$102,2,FALSE),"")</f>
        <v/>
      </c>
      <c r="H198" s="51" t="str">
        <f>IFERROR(VLOOKUP($B198,'Tabelas auxiliares'!$A$65:$C$102,3,FALSE),"")</f>
        <v/>
      </c>
      <c r="P198" s="51" t="str">
        <f t="shared" si="4"/>
        <v/>
      </c>
      <c r="Q198" s="51" t="str">
        <f>IFERROR(VLOOKUP(O198,'Tabelas auxiliares'!$A$224:$E$233,5,FALSE),"")</f>
        <v/>
      </c>
      <c r="R198" s="51" t="str">
        <f>IF(Q198&lt;&gt;"",Q198,IF(P198='Tabelas auxiliares'!$A$237,"CUSTEIO",IF(P198='Tabelas auxiliares'!$A$236,"INVESTIMENTO","")))</f>
        <v/>
      </c>
    </row>
    <row r="199" spans="6:18" x14ac:dyDescent="0.25">
      <c r="F199" s="51" t="str">
        <f>IF(D199="","",IFERROR(VLOOKUP(D199,'Tabelas auxiliares'!$A$3:$B$61,2,FALSE),"DESCENTRALIZAÇÃO"))</f>
        <v/>
      </c>
      <c r="G199" s="51" t="str">
        <f>IFERROR(VLOOKUP($B199,'Tabelas auxiliares'!$A$65:$C$102,2,FALSE),"")</f>
        <v/>
      </c>
      <c r="H199" s="51" t="str">
        <f>IFERROR(VLOOKUP($B199,'Tabelas auxiliares'!$A$65:$C$102,3,FALSE),"")</f>
        <v/>
      </c>
      <c r="P199" s="51" t="str">
        <f t="shared" si="4"/>
        <v/>
      </c>
      <c r="Q199" s="51" t="str">
        <f>IFERROR(VLOOKUP(O199,'Tabelas auxiliares'!$A$224:$E$233,5,FALSE),"")</f>
        <v/>
      </c>
      <c r="R199" s="51" t="str">
        <f>IF(Q199&lt;&gt;"",Q199,IF(P199='Tabelas auxiliares'!$A$237,"CUSTEIO",IF(P199='Tabelas auxiliares'!$A$236,"INVESTIMENTO","")))</f>
        <v/>
      </c>
    </row>
    <row r="200" spans="6:18" x14ac:dyDescent="0.25">
      <c r="F200" s="51" t="str">
        <f>IF(D200="","",IFERROR(VLOOKUP(D200,'Tabelas auxiliares'!$A$3:$B$61,2,FALSE),"DESCENTRALIZAÇÃO"))</f>
        <v/>
      </c>
      <c r="G200" s="51" t="str">
        <f>IFERROR(VLOOKUP($B200,'Tabelas auxiliares'!$A$65:$C$102,2,FALSE),"")</f>
        <v/>
      </c>
      <c r="H200" s="51" t="str">
        <f>IFERROR(VLOOKUP($B200,'Tabelas auxiliares'!$A$65:$C$102,3,FALSE),"")</f>
        <v/>
      </c>
      <c r="P200" s="51" t="str">
        <f t="shared" si="4"/>
        <v/>
      </c>
      <c r="Q200" s="51" t="str">
        <f>IFERROR(VLOOKUP(O200,'Tabelas auxiliares'!$A$224:$E$233,5,FALSE),"")</f>
        <v/>
      </c>
      <c r="R200" s="51" t="str">
        <f>IF(Q200&lt;&gt;"",Q200,IF(P200='Tabelas auxiliares'!$A$237,"CUSTEIO",IF(P200='Tabelas auxiliares'!$A$236,"INVESTIMENTO","")))</f>
        <v/>
      </c>
    </row>
    <row r="201" spans="6:18" x14ac:dyDescent="0.25">
      <c r="F201" s="51" t="str">
        <f>IF(D201="","",IFERROR(VLOOKUP(D201,'Tabelas auxiliares'!$A$3:$B$61,2,FALSE),"DESCENTRALIZAÇÃO"))</f>
        <v/>
      </c>
      <c r="G201" s="51" t="str">
        <f>IFERROR(VLOOKUP($B201,'Tabelas auxiliares'!$A$65:$C$102,2,FALSE),"")</f>
        <v/>
      </c>
      <c r="H201" s="51" t="str">
        <f>IFERROR(VLOOKUP($B201,'Tabelas auxiliares'!$A$65:$C$102,3,FALSE),"")</f>
        <v/>
      </c>
      <c r="P201" s="51" t="str">
        <f t="shared" si="4"/>
        <v/>
      </c>
      <c r="Q201" s="51" t="str">
        <f>IFERROR(VLOOKUP(O201,'Tabelas auxiliares'!$A$224:$E$233,5,FALSE),"")</f>
        <v/>
      </c>
      <c r="R201" s="51" t="str">
        <f>IF(Q201&lt;&gt;"",Q201,IF(P201='Tabelas auxiliares'!$A$237,"CUSTEIO",IF(P201='Tabelas auxiliares'!$A$236,"INVESTIMENTO","")))</f>
        <v/>
      </c>
    </row>
    <row r="202" spans="6:18" x14ac:dyDescent="0.25">
      <c r="F202" s="51" t="str">
        <f>IF(D202="","",IFERROR(VLOOKUP(D202,'Tabelas auxiliares'!$A$3:$B$61,2,FALSE),"DESCENTRALIZAÇÃO"))</f>
        <v/>
      </c>
      <c r="G202" s="51" t="str">
        <f>IFERROR(VLOOKUP($B202,'Tabelas auxiliares'!$A$65:$C$102,2,FALSE),"")</f>
        <v/>
      </c>
      <c r="H202" s="51" t="str">
        <f>IFERROR(VLOOKUP($B202,'Tabelas auxiliares'!$A$65:$C$102,3,FALSE),"")</f>
        <v/>
      </c>
      <c r="P202" s="51" t="str">
        <f t="shared" si="4"/>
        <v/>
      </c>
      <c r="Q202" s="51" t="str">
        <f>IFERROR(VLOOKUP(O202,'Tabelas auxiliares'!$A$224:$E$233,5,FALSE),"")</f>
        <v/>
      </c>
      <c r="R202" s="51" t="str">
        <f>IF(Q202&lt;&gt;"",Q202,IF(P202='Tabelas auxiliares'!$A$237,"CUSTEIO",IF(P202='Tabelas auxiliares'!$A$236,"INVESTIMENTO","")))</f>
        <v/>
      </c>
    </row>
    <row r="203" spans="6:18" x14ac:dyDescent="0.25">
      <c r="F203" s="51" t="str">
        <f>IF(D203="","",IFERROR(VLOOKUP(D203,'Tabelas auxiliares'!$A$3:$B$61,2,FALSE),"DESCENTRALIZAÇÃO"))</f>
        <v/>
      </c>
      <c r="G203" s="51" t="str">
        <f>IFERROR(VLOOKUP($B203,'Tabelas auxiliares'!$A$65:$C$102,2,FALSE),"")</f>
        <v/>
      </c>
      <c r="H203" s="51" t="str">
        <f>IFERROR(VLOOKUP($B203,'Tabelas auxiliares'!$A$65:$C$102,3,FALSE),"")</f>
        <v/>
      </c>
      <c r="P203" s="51" t="str">
        <f t="shared" si="4"/>
        <v/>
      </c>
      <c r="Q203" s="51" t="str">
        <f>IFERROR(VLOOKUP(O203,'Tabelas auxiliares'!$A$224:$E$233,5,FALSE),"")</f>
        <v/>
      </c>
      <c r="R203" s="51" t="str">
        <f>IF(Q203&lt;&gt;"",Q203,IF(P203='Tabelas auxiliares'!$A$237,"CUSTEIO",IF(P203='Tabelas auxiliares'!$A$236,"INVESTIMENTO","")))</f>
        <v/>
      </c>
    </row>
    <row r="204" spans="6:18" x14ac:dyDescent="0.25">
      <c r="F204" s="51" t="str">
        <f>IF(D204="","",IFERROR(VLOOKUP(D204,'Tabelas auxiliares'!$A$3:$B$61,2,FALSE),"DESCENTRALIZAÇÃO"))</f>
        <v/>
      </c>
      <c r="G204" s="51" t="str">
        <f>IFERROR(VLOOKUP($B204,'Tabelas auxiliares'!$A$65:$C$102,2,FALSE),"")</f>
        <v/>
      </c>
      <c r="H204" s="51" t="str">
        <f>IFERROR(VLOOKUP($B204,'Tabelas auxiliares'!$A$65:$C$102,3,FALSE),"")</f>
        <v/>
      </c>
      <c r="P204" s="51" t="str">
        <f t="shared" si="4"/>
        <v/>
      </c>
      <c r="Q204" s="51" t="str">
        <f>IFERROR(VLOOKUP(O204,'Tabelas auxiliares'!$A$224:$E$233,5,FALSE),"")</f>
        <v/>
      </c>
      <c r="R204" s="51" t="str">
        <f>IF(Q204&lt;&gt;"",Q204,IF(P204='Tabelas auxiliares'!$A$237,"CUSTEIO",IF(P204='Tabelas auxiliares'!$A$236,"INVESTIMENTO","")))</f>
        <v/>
      </c>
    </row>
    <row r="205" spans="6:18" x14ac:dyDescent="0.25">
      <c r="F205" s="51" t="str">
        <f>IF(D205="","",IFERROR(VLOOKUP(D205,'Tabelas auxiliares'!$A$3:$B$61,2,FALSE),"DESCENTRALIZAÇÃO"))</f>
        <v/>
      </c>
      <c r="G205" s="51" t="str">
        <f>IFERROR(VLOOKUP($B205,'Tabelas auxiliares'!$A$65:$C$102,2,FALSE),"")</f>
        <v/>
      </c>
      <c r="H205" s="51" t="str">
        <f>IFERROR(VLOOKUP($B205,'Tabelas auxiliares'!$A$65:$C$102,3,FALSE),"")</f>
        <v/>
      </c>
      <c r="P205" s="51" t="str">
        <f t="shared" si="4"/>
        <v/>
      </c>
      <c r="Q205" s="51" t="str">
        <f>IFERROR(VLOOKUP(O205,'Tabelas auxiliares'!$A$224:$E$233,5,FALSE),"")</f>
        <v/>
      </c>
      <c r="R205" s="51" t="str">
        <f>IF(Q205&lt;&gt;"",Q205,IF(P205='Tabelas auxiliares'!$A$237,"CUSTEIO",IF(P205='Tabelas auxiliares'!$A$236,"INVESTIMENTO","")))</f>
        <v/>
      </c>
    </row>
    <row r="206" spans="6:18" x14ac:dyDescent="0.25">
      <c r="F206" s="51" t="str">
        <f>IF(D206="","",IFERROR(VLOOKUP(D206,'Tabelas auxiliares'!$A$3:$B$61,2,FALSE),"DESCENTRALIZAÇÃO"))</f>
        <v/>
      </c>
      <c r="G206" s="51" t="str">
        <f>IFERROR(VLOOKUP($B206,'Tabelas auxiliares'!$A$65:$C$102,2,FALSE),"")</f>
        <v/>
      </c>
      <c r="H206" s="51" t="str">
        <f>IFERROR(VLOOKUP($B206,'Tabelas auxiliares'!$A$65:$C$102,3,FALSE),"")</f>
        <v/>
      </c>
      <c r="P206" s="51" t="str">
        <f t="shared" si="4"/>
        <v/>
      </c>
      <c r="Q206" s="51" t="str">
        <f>IFERROR(VLOOKUP(O206,'Tabelas auxiliares'!$A$224:$E$233,5,FALSE),"")</f>
        <v/>
      </c>
      <c r="R206" s="51" t="str">
        <f>IF(Q206&lt;&gt;"",Q206,IF(P206='Tabelas auxiliares'!$A$237,"CUSTEIO",IF(P206='Tabelas auxiliares'!$A$236,"INVESTIMENTO","")))</f>
        <v/>
      </c>
    </row>
    <row r="207" spans="6:18" x14ac:dyDescent="0.25">
      <c r="F207" s="51" t="str">
        <f>IF(D207="","",IFERROR(VLOOKUP(D207,'Tabelas auxiliares'!$A$3:$B$61,2,FALSE),"DESCENTRALIZAÇÃO"))</f>
        <v/>
      </c>
      <c r="G207" s="51" t="str">
        <f>IFERROR(VLOOKUP($B207,'Tabelas auxiliares'!$A$65:$C$102,2,FALSE),"")</f>
        <v/>
      </c>
      <c r="H207" s="51" t="str">
        <f>IFERROR(VLOOKUP($B207,'Tabelas auxiliares'!$A$65:$C$102,3,FALSE),"")</f>
        <v/>
      </c>
      <c r="P207" s="51" t="str">
        <f t="shared" si="4"/>
        <v/>
      </c>
      <c r="Q207" s="51" t="str">
        <f>IFERROR(VLOOKUP(O207,'Tabelas auxiliares'!$A$224:$E$233,5,FALSE),"")</f>
        <v/>
      </c>
      <c r="R207" s="51" t="str">
        <f>IF(Q207&lt;&gt;"",Q207,IF(P207='Tabelas auxiliares'!$A$237,"CUSTEIO",IF(P207='Tabelas auxiliares'!$A$236,"INVESTIMENTO","")))</f>
        <v/>
      </c>
    </row>
    <row r="208" spans="6:18" x14ac:dyDescent="0.25">
      <c r="F208" s="51" t="str">
        <f>IF(D208="","",IFERROR(VLOOKUP(D208,'Tabelas auxiliares'!$A$3:$B$61,2,FALSE),"DESCENTRALIZAÇÃO"))</f>
        <v/>
      </c>
      <c r="G208" s="51" t="str">
        <f>IFERROR(VLOOKUP($B208,'Tabelas auxiliares'!$A$65:$C$102,2,FALSE),"")</f>
        <v/>
      </c>
      <c r="H208" s="51" t="str">
        <f>IFERROR(VLOOKUP($B208,'Tabelas auxiliares'!$A$65:$C$102,3,FALSE),"")</f>
        <v/>
      </c>
      <c r="P208" s="51" t="str">
        <f t="shared" si="4"/>
        <v/>
      </c>
      <c r="Q208" s="51" t="str">
        <f>IFERROR(VLOOKUP(O208,'Tabelas auxiliares'!$A$224:$E$233,5,FALSE),"")</f>
        <v/>
      </c>
      <c r="R208" s="51" t="str">
        <f>IF(Q208&lt;&gt;"",Q208,IF(P208='Tabelas auxiliares'!$A$237,"CUSTEIO",IF(P208='Tabelas auxiliares'!$A$236,"INVESTIMENTO","")))</f>
        <v/>
      </c>
    </row>
    <row r="209" spans="6:18" x14ac:dyDescent="0.25">
      <c r="F209" s="51" t="str">
        <f>IF(D209="","",IFERROR(VLOOKUP(D209,'Tabelas auxiliares'!$A$3:$B$61,2,FALSE),"DESCENTRALIZAÇÃO"))</f>
        <v/>
      </c>
      <c r="G209" s="51" t="str">
        <f>IFERROR(VLOOKUP($B209,'Tabelas auxiliares'!$A$65:$C$102,2,FALSE),"")</f>
        <v/>
      </c>
      <c r="H209" s="51" t="str">
        <f>IFERROR(VLOOKUP($B209,'Tabelas auxiliares'!$A$65:$C$102,3,FALSE),"")</f>
        <v/>
      </c>
      <c r="P209" s="51" t="str">
        <f t="shared" si="4"/>
        <v/>
      </c>
      <c r="Q209" s="51" t="str">
        <f>IFERROR(VLOOKUP(O209,'Tabelas auxiliares'!$A$224:$E$233,5,FALSE),"")</f>
        <v/>
      </c>
      <c r="R209" s="51" t="str">
        <f>IF(Q209&lt;&gt;"",Q209,IF(P209='Tabelas auxiliares'!$A$237,"CUSTEIO",IF(P209='Tabelas auxiliares'!$A$236,"INVESTIMENTO","")))</f>
        <v/>
      </c>
    </row>
    <row r="210" spans="6:18" x14ac:dyDescent="0.25">
      <c r="F210" s="51" t="str">
        <f>IF(D210="","",IFERROR(VLOOKUP(D210,'Tabelas auxiliares'!$A$3:$B$61,2,FALSE),"DESCENTRALIZAÇÃO"))</f>
        <v/>
      </c>
      <c r="G210" s="51" t="str">
        <f>IFERROR(VLOOKUP($B210,'Tabelas auxiliares'!$A$65:$C$102,2,FALSE),"")</f>
        <v/>
      </c>
      <c r="H210" s="51" t="str">
        <f>IFERROR(VLOOKUP($B210,'Tabelas auxiliares'!$A$65:$C$102,3,FALSE),"")</f>
        <v/>
      </c>
      <c r="P210" s="51" t="str">
        <f t="shared" si="4"/>
        <v/>
      </c>
      <c r="Q210" s="51" t="str">
        <f>IFERROR(VLOOKUP(O210,'Tabelas auxiliares'!$A$224:$E$233,5,FALSE),"")</f>
        <v/>
      </c>
      <c r="R210" s="51" t="str">
        <f>IF(Q210&lt;&gt;"",Q210,IF(P210='Tabelas auxiliares'!$A$237,"CUSTEIO",IF(P210='Tabelas auxiliares'!$A$236,"INVESTIMENTO","")))</f>
        <v/>
      </c>
    </row>
    <row r="211" spans="6:18" x14ac:dyDescent="0.25">
      <c r="F211" s="51" t="str">
        <f>IF(D211="","",IFERROR(VLOOKUP(D211,'Tabelas auxiliares'!$A$3:$B$61,2,FALSE),"DESCENTRALIZAÇÃO"))</f>
        <v/>
      </c>
      <c r="G211" s="51" t="str">
        <f>IFERROR(VLOOKUP($B211,'Tabelas auxiliares'!$A$65:$C$102,2,FALSE),"")</f>
        <v/>
      </c>
      <c r="H211" s="51" t="str">
        <f>IFERROR(VLOOKUP($B211,'Tabelas auxiliares'!$A$65:$C$102,3,FALSE),"")</f>
        <v/>
      </c>
      <c r="P211" s="51" t="str">
        <f t="shared" si="4"/>
        <v/>
      </c>
      <c r="Q211" s="51" t="str">
        <f>IFERROR(VLOOKUP(O211,'Tabelas auxiliares'!$A$224:$E$233,5,FALSE),"")</f>
        <v/>
      </c>
      <c r="R211" s="51" t="str">
        <f>IF(Q211&lt;&gt;"",Q211,IF(P211='Tabelas auxiliares'!$A$237,"CUSTEIO",IF(P211='Tabelas auxiliares'!$A$236,"INVESTIMENTO","")))</f>
        <v/>
      </c>
    </row>
    <row r="212" spans="6:18" x14ac:dyDescent="0.25">
      <c r="F212" s="51" t="str">
        <f>IF(D212="","",IFERROR(VLOOKUP(D212,'Tabelas auxiliares'!$A$3:$B$61,2,FALSE),"DESCENTRALIZAÇÃO"))</f>
        <v/>
      </c>
      <c r="G212" s="51" t="str">
        <f>IFERROR(VLOOKUP($B212,'Tabelas auxiliares'!$A$65:$C$102,2,FALSE),"")</f>
        <v/>
      </c>
      <c r="H212" s="51" t="str">
        <f>IFERROR(VLOOKUP($B212,'Tabelas auxiliares'!$A$65:$C$102,3,FALSE),"")</f>
        <v/>
      </c>
      <c r="P212" s="51" t="str">
        <f t="shared" si="4"/>
        <v/>
      </c>
      <c r="Q212" s="51" t="str">
        <f>IFERROR(VLOOKUP(O212,'Tabelas auxiliares'!$A$224:$E$233,5,FALSE),"")</f>
        <v/>
      </c>
      <c r="R212" s="51" t="str">
        <f>IF(Q212&lt;&gt;"",Q212,IF(P212='Tabelas auxiliares'!$A$237,"CUSTEIO",IF(P212='Tabelas auxiliares'!$A$236,"INVESTIMENTO","")))</f>
        <v/>
      </c>
    </row>
    <row r="213" spans="6:18" x14ac:dyDescent="0.25">
      <c r="F213" s="51" t="str">
        <f>IF(D213="","",IFERROR(VLOOKUP(D213,'Tabelas auxiliares'!$A$3:$B$61,2,FALSE),"DESCENTRALIZAÇÃO"))</f>
        <v/>
      </c>
      <c r="G213" s="51" t="str">
        <f>IFERROR(VLOOKUP($B213,'Tabelas auxiliares'!$A$65:$C$102,2,FALSE),"")</f>
        <v/>
      </c>
      <c r="H213" s="51" t="str">
        <f>IFERROR(VLOOKUP($B213,'Tabelas auxiliares'!$A$65:$C$102,3,FALSE),"")</f>
        <v/>
      </c>
      <c r="P213" s="51" t="str">
        <f t="shared" si="4"/>
        <v/>
      </c>
      <c r="Q213" s="51" t="str">
        <f>IFERROR(VLOOKUP(O213,'Tabelas auxiliares'!$A$224:$E$233,5,FALSE),"")</f>
        <v/>
      </c>
      <c r="R213" s="51" t="str">
        <f>IF(Q213&lt;&gt;"",Q213,IF(P213='Tabelas auxiliares'!$A$237,"CUSTEIO",IF(P213='Tabelas auxiliares'!$A$236,"INVESTIMENTO","")))</f>
        <v/>
      </c>
    </row>
    <row r="214" spans="6:18" x14ac:dyDescent="0.25">
      <c r="F214" s="51" t="str">
        <f>IF(D214="","",IFERROR(VLOOKUP(D214,'Tabelas auxiliares'!$A$3:$B$61,2,FALSE),"DESCENTRALIZAÇÃO"))</f>
        <v/>
      </c>
      <c r="G214" s="51" t="str">
        <f>IFERROR(VLOOKUP($B214,'Tabelas auxiliares'!$A$65:$C$102,2,FALSE),"")</f>
        <v/>
      </c>
      <c r="H214" s="51" t="str">
        <f>IFERROR(VLOOKUP($B214,'Tabelas auxiliares'!$A$65:$C$102,3,FALSE),"")</f>
        <v/>
      </c>
      <c r="P214" s="51" t="str">
        <f t="shared" si="4"/>
        <v/>
      </c>
      <c r="Q214" s="51" t="str">
        <f>IFERROR(VLOOKUP(O214,'Tabelas auxiliares'!$A$224:$E$233,5,FALSE),"")</f>
        <v/>
      </c>
      <c r="R214" s="51" t="str">
        <f>IF(Q214&lt;&gt;"",Q214,IF(P214='Tabelas auxiliares'!$A$237,"CUSTEIO",IF(P214='Tabelas auxiliares'!$A$236,"INVESTIMENTO","")))</f>
        <v/>
      </c>
    </row>
    <row r="215" spans="6:18" x14ac:dyDescent="0.25">
      <c r="F215" s="51" t="str">
        <f>IF(D215="","",IFERROR(VLOOKUP(D215,'Tabelas auxiliares'!$A$3:$B$61,2,FALSE),"DESCENTRALIZAÇÃO"))</f>
        <v/>
      </c>
      <c r="G215" s="51" t="str">
        <f>IFERROR(VLOOKUP($B215,'Tabelas auxiliares'!$A$65:$C$102,2,FALSE),"")</f>
        <v/>
      </c>
      <c r="H215" s="51" t="str">
        <f>IFERROR(VLOOKUP($B215,'Tabelas auxiliares'!$A$65:$C$102,3,FALSE),"")</f>
        <v/>
      </c>
      <c r="P215" s="51" t="str">
        <f t="shared" si="4"/>
        <v/>
      </c>
      <c r="Q215" s="51" t="str">
        <f>IFERROR(VLOOKUP(O215,'Tabelas auxiliares'!$A$224:$E$233,5,FALSE),"")</f>
        <v/>
      </c>
      <c r="R215" s="51" t="str">
        <f>IF(Q215&lt;&gt;"",Q215,IF(P215='Tabelas auxiliares'!$A$237,"CUSTEIO",IF(P215='Tabelas auxiliares'!$A$236,"INVESTIMENTO","")))</f>
        <v/>
      </c>
    </row>
    <row r="216" spans="6:18" x14ac:dyDescent="0.25">
      <c r="F216" s="51" t="str">
        <f>IF(D216="","",IFERROR(VLOOKUP(D216,'Tabelas auxiliares'!$A$3:$B$61,2,FALSE),"DESCENTRALIZAÇÃO"))</f>
        <v/>
      </c>
      <c r="G216" s="51" t="str">
        <f>IFERROR(VLOOKUP($B216,'Tabelas auxiliares'!$A$65:$C$102,2,FALSE),"")</f>
        <v/>
      </c>
      <c r="H216" s="51" t="str">
        <f>IFERROR(VLOOKUP($B216,'Tabelas auxiliares'!$A$65:$C$102,3,FALSE),"")</f>
        <v/>
      </c>
      <c r="P216" s="51" t="str">
        <f t="shared" si="4"/>
        <v/>
      </c>
      <c r="Q216" s="51" t="str">
        <f>IFERROR(VLOOKUP(O216,'Tabelas auxiliares'!$A$224:$E$233,5,FALSE),"")</f>
        <v/>
      </c>
      <c r="R216" s="51" t="str">
        <f>IF(Q216&lt;&gt;"",Q216,IF(P216='Tabelas auxiliares'!$A$237,"CUSTEIO",IF(P216='Tabelas auxiliares'!$A$236,"INVESTIMENTO","")))</f>
        <v/>
      </c>
    </row>
    <row r="217" spans="6:18" x14ac:dyDescent="0.25">
      <c r="F217" s="51" t="str">
        <f>IF(D217="","",IFERROR(VLOOKUP(D217,'Tabelas auxiliares'!$A$3:$B$61,2,FALSE),"DESCENTRALIZAÇÃO"))</f>
        <v/>
      </c>
      <c r="G217" s="51" t="str">
        <f>IFERROR(VLOOKUP($B217,'Tabelas auxiliares'!$A$65:$C$102,2,FALSE),"")</f>
        <v/>
      </c>
      <c r="H217" s="51" t="str">
        <f>IFERROR(VLOOKUP($B217,'Tabelas auxiliares'!$A$65:$C$102,3,FALSE),"")</f>
        <v/>
      </c>
      <c r="P217" s="51" t="str">
        <f t="shared" si="4"/>
        <v/>
      </c>
      <c r="Q217" s="51" t="str">
        <f>IFERROR(VLOOKUP(O217,'Tabelas auxiliares'!$A$224:$E$233,5,FALSE),"")</f>
        <v/>
      </c>
      <c r="R217" s="51" t="str">
        <f>IF(Q217&lt;&gt;"",Q217,IF(P217='Tabelas auxiliares'!$A$237,"CUSTEIO",IF(P217='Tabelas auxiliares'!$A$236,"INVESTIMENTO","")))</f>
        <v/>
      </c>
    </row>
    <row r="218" spans="6:18" x14ac:dyDescent="0.25">
      <c r="F218" s="51" t="str">
        <f>IF(D218="","",IFERROR(VLOOKUP(D218,'Tabelas auxiliares'!$A$3:$B$61,2,FALSE),"DESCENTRALIZAÇÃO"))</f>
        <v/>
      </c>
      <c r="G218" s="51" t="str">
        <f>IFERROR(VLOOKUP($B218,'Tabelas auxiliares'!$A$65:$C$102,2,FALSE),"")</f>
        <v/>
      </c>
      <c r="H218" s="51" t="str">
        <f>IFERROR(VLOOKUP($B218,'Tabelas auxiliares'!$A$65:$C$102,3,FALSE),"")</f>
        <v/>
      </c>
      <c r="P218" s="51" t="str">
        <f t="shared" si="4"/>
        <v/>
      </c>
      <c r="Q218" s="51" t="str">
        <f>IFERROR(VLOOKUP(O218,'Tabelas auxiliares'!$A$224:$E$233,5,FALSE),"")</f>
        <v/>
      </c>
      <c r="R218" s="51" t="str">
        <f>IF(Q218&lt;&gt;"",Q218,IF(P218='Tabelas auxiliares'!$A$237,"CUSTEIO",IF(P218='Tabelas auxiliares'!$A$236,"INVESTIMENTO","")))</f>
        <v/>
      </c>
    </row>
    <row r="219" spans="6:18" x14ac:dyDescent="0.25">
      <c r="F219" s="51" t="str">
        <f>IF(D219="","",IFERROR(VLOOKUP(D219,'Tabelas auxiliares'!$A$3:$B$61,2,FALSE),"DESCENTRALIZAÇÃO"))</f>
        <v/>
      </c>
      <c r="G219" s="51" t="str">
        <f>IFERROR(VLOOKUP($B219,'Tabelas auxiliares'!$A$65:$C$102,2,FALSE),"")</f>
        <v/>
      </c>
      <c r="H219" s="51" t="str">
        <f>IFERROR(VLOOKUP($B219,'Tabelas auxiliares'!$A$65:$C$102,3,FALSE),"")</f>
        <v/>
      </c>
      <c r="P219" s="51" t="str">
        <f t="shared" si="4"/>
        <v/>
      </c>
      <c r="Q219" s="51" t="str">
        <f>IFERROR(VLOOKUP(O219,'Tabelas auxiliares'!$A$224:$E$233,5,FALSE),"")</f>
        <v/>
      </c>
      <c r="R219" s="51" t="str">
        <f>IF(Q219&lt;&gt;"",Q219,IF(P219='Tabelas auxiliares'!$A$237,"CUSTEIO",IF(P219='Tabelas auxiliares'!$A$236,"INVESTIMENTO","")))</f>
        <v/>
      </c>
    </row>
    <row r="220" spans="6:18" x14ac:dyDescent="0.25">
      <c r="F220" s="51" t="str">
        <f>IF(D220="","",IFERROR(VLOOKUP(D220,'Tabelas auxiliares'!$A$3:$B$61,2,FALSE),"DESCENTRALIZAÇÃO"))</f>
        <v/>
      </c>
      <c r="G220" s="51" t="str">
        <f>IFERROR(VLOOKUP($B220,'Tabelas auxiliares'!$A$65:$C$102,2,FALSE),"")</f>
        <v/>
      </c>
      <c r="H220" s="51" t="str">
        <f>IFERROR(VLOOKUP($B220,'Tabelas auxiliares'!$A$65:$C$102,3,FALSE),"")</f>
        <v/>
      </c>
      <c r="P220" s="51" t="str">
        <f t="shared" si="4"/>
        <v/>
      </c>
      <c r="Q220" s="51" t="str">
        <f>IFERROR(VLOOKUP(O220,'Tabelas auxiliares'!$A$224:$E$233,5,FALSE),"")</f>
        <v/>
      </c>
      <c r="R220" s="51" t="str">
        <f>IF(Q220&lt;&gt;"",Q220,IF(P220='Tabelas auxiliares'!$A$237,"CUSTEIO",IF(P220='Tabelas auxiliares'!$A$236,"INVESTIMENTO","")))</f>
        <v/>
      </c>
    </row>
    <row r="221" spans="6:18" x14ac:dyDescent="0.25">
      <c r="F221" s="51" t="str">
        <f>IF(D221="","",IFERROR(VLOOKUP(D221,'Tabelas auxiliares'!$A$3:$B$61,2,FALSE),"DESCENTRALIZAÇÃO"))</f>
        <v/>
      </c>
      <c r="G221" s="51" t="str">
        <f>IFERROR(VLOOKUP($B221,'Tabelas auxiliares'!$A$65:$C$102,2,FALSE),"")</f>
        <v/>
      </c>
      <c r="H221" s="51" t="str">
        <f>IFERROR(VLOOKUP($B221,'Tabelas auxiliares'!$A$65:$C$102,3,FALSE),"")</f>
        <v/>
      </c>
      <c r="P221" s="51" t="str">
        <f t="shared" si="4"/>
        <v/>
      </c>
      <c r="Q221" s="51" t="str">
        <f>IFERROR(VLOOKUP(O221,'Tabelas auxiliares'!$A$224:$E$233,5,FALSE),"")</f>
        <v/>
      </c>
      <c r="R221" s="51" t="str">
        <f>IF(Q221&lt;&gt;"",Q221,IF(P221='Tabelas auxiliares'!$A$237,"CUSTEIO",IF(P221='Tabelas auxiliares'!$A$236,"INVESTIMENTO","")))</f>
        <v/>
      </c>
    </row>
    <row r="222" spans="6:18" x14ac:dyDescent="0.25">
      <c r="F222" s="51" t="str">
        <f>IF(D222="","",IFERROR(VLOOKUP(D222,'Tabelas auxiliares'!$A$3:$B$61,2,FALSE),"DESCENTRALIZAÇÃO"))</f>
        <v/>
      </c>
      <c r="G222" s="51" t="str">
        <f>IFERROR(VLOOKUP($B222,'Tabelas auxiliares'!$A$65:$C$102,2,FALSE),"")</f>
        <v/>
      </c>
      <c r="H222" s="51" t="str">
        <f>IFERROR(VLOOKUP($B222,'Tabelas auxiliares'!$A$65:$C$102,3,FALSE),"")</f>
        <v/>
      </c>
      <c r="P222" s="51" t="str">
        <f t="shared" si="4"/>
        <v/>
      </c>
      <c r="Q222" s="51" t="str">
        <f>IFERROR(VLOOKUP(O222,'Tabelas auxiliares'!$A$224:$E$233,5,FALSE),"")</f>
        <v/>
      </c>
      <c r="R222" s="51" t="str">
        <f>IF(Q222&lt;&gt;"",Q222,IF(P222='Tabelas auxiliares'!$A$237,"CUSTEIO",IF(P222='Tabelas auxiliares'!$A$236,"INVESTIMENTO","")))</f>
        <v/>
      </c>
    </row>
    <row r="223" spans="6:18" x14ac:dyDescent="0.25">
      <c r="F223" s="51" t="str">
        <f>IF(D223="","",IFERROR(VLOOKUP(D223,'Tabelas auxiliares'!$A$3:$B$61,2,FALSE),"DESCENTRALIZAÇÃO"))</f>
        <v/>
      </c>
      <c r="G223" s="51" t="str">
        <f>IFERROR(VLOOKUP($B223,'Tabelas auxiliares'!$A$65:$C$102,2,FALSE),"")</f>
        <v/>
      </c>
      <c r="H223" s="51" t="str">
        <f>IFERROR(VLOOKUP($B223,'Tabelas auxiliares'!$A$65:$C$102,3,FALSE),"")</f>
        <v/>
      </c>
      <c r="P223" s="51" t="str">
        <f t="shared" si="4"/>
        <v/>
      </c>
      <c r="Q223" s="51" t="str">
        <f>IFERROR(VLOOKUP(O223,'Tabelas auxiliares'!$A$224:$E$233,5,FALSE),"")</f>
        <v/>
      </c>
      <c r="R223" s="51" t="str">
        <f>IF(Q223&lt;&gt;"",Q223,IF(P223='Tabelas auxiliares'!$A$237,"CUSTEIO",IF(P223='Tabelas auxiliares'!$A$236,"INVESTIMENTO","")))</f>
        <v/>
      </c>
    </row>
    <row r="224" spans="6:18" x14ac:dyDescent="0.25">
      <c r="F224" s="51" t="str">
        <f>IF(D224="","",IFERROR(VLOOKUP(D224,'Tabelas auxiliares'!$A$3:$B$61,2,FALSE),"DESCENTRALIZAÇÃO"))</f>
        <v/>
      </c>
      <c r="G224" s="51" t="str">
        <f>IFERROR(VLOOKUP($B224,'Tabelas auxiliares'!$A$65:$C$102,2,FALSE),"")</f>
        <v/>
      </c>
      <c r="H224" s="51" t="str">
        <f>IFERROR(VLOOKUP($B224,'Tabelas auxiliares'!$A$65:$C$102,3,FALSE),"")</f>
        <v/>
      </c>
      <c r="P224" s="51" t="str">
        <f t="shared" si="4"/>
        <v/>
      </c>
      <c r="Q224" s="51" t="str">
        <f>IFERROR(VLOOKUP(O224,'Tabelas auxiliares'!$A$224:$E$233,5,FALSE),"")</f>
        <v/>
      </c>
      <c r="R224" s="51" t="str">
        <f>IF(Q224&lt;&gt;"",Q224,IF(P224='Tabelas auxiliares'!$A$237,"CUSTEIO",IF(P224='Tabelas auxiliares'!$A$236,"INVESTIMENTO","")))</f>
        <v/>
      </c>
    </row>
    <row r="225" spans="6:18" x14ac:dyDescent="0.25">
      <c r="F225" s="51" t="str">
        <f>IF(D225="","",IFERROR(VLOOKUP(D225,'Tabelas auxiliares'!$A$3:$B$61,2,FALSE),"DESCENTRALIZAÇÃO"))</f>
        <v/>
      </c>
      <c r="G225" s="51" t="str">
        <f>IFERROR(VLOOKUP($B225,'Tabelas auxiliares'!$A$65:$C$102,2,FALSE),"")</f>
        <v/>
      </c>
      <c r="H225" s="51" t="str">
        <f>IFERROR(VLOOKUP($B225,'Tabelas auxiliares'!$A$65:$C$102,3,FALSE),"")</f>
        <v/>
      </c>
      <c r="P225" s="51" t="str">
        <f t="shared" si="4"/>
        <v/>
      </c>
      <c r="Q225" s="51" t="str">
        <f>IFERROR(VLOOKUP(O225,'Tabelas auxiliares'!$A$224:$E$233,5,FALSE),"")</f>
        <v/>
      </c>
      <c r="R225" s="51" t="str">
        <f>IF(Q225&lt;&gt;"",Q225,IF(P225='Tabelas auxiliares'!$A$237,"CUSTEIO",IF(P225='Tabelas auxiliares'!$A$236,"INVESTIMENTO","")))</f>
        <v/>
      </c>
    </row>
    <row r="226" spans="6:18" x14ac:dyDescent="0.25">
      <c r="F226" s="51" t="str">
        <f>IF(D226="","",IFERROR(VLOOKUP(D226,'Tabelas auxiliares'!$A$3:$B$61,2,FALSE),"DESCENTRALIZAÇÃO"))</f>
        <v/>
      </c>
      <c r="G226" s="51" t="str">
        <f>IFERROR(VLOOKUP($B226,'Tabelas auxiliares'!$A$65:$C$102,2,FALSE),"")</f>
        <v/>
      </c>
      <c r="H226" s="51" t="str">
        <f>IFERROR(VLOOKUP($B226,'Tabelas auxiliares'!$A$65:$C$102,3,FALSE),"")</f>
        <v/>
      </c>
      <c r="P226" s="51" t="str">
        <f t="shared" si="4"/>
        <v/>
      </c>
      <c r="Q226" s="51" t="str">
        <f>IFERROR(VLOOKUP(O226,'Tabelas auxiliares'!$A$224:$E$233,5,FALSE),"")</f>
        <v/>
      </c>
      <c r="R226" s="51" t="str">
        <f>IF(Q226&lt;&gt;"",Q226,IF(P226='Tabelas auxiliares'!$A$237,"CUSTEIO",IF(P226='Tabelas auxiliares'!$A$236,"INVESTIMENTO","")))</f>
        <v/>
      </c>
    </row>
    <row r="227" spans="6:18" x14ac:dyDescent="0.25">
      <c r="F227" s="51" t="str">
        <f>IF(D227="","",IFERROR(VLOOKUP(D227,'Tabelas auxiliares'!$A$3:$B$61,2,FALSE),"DESCENTRALIZAÇÃO"))</f>
        <v/>
      </c>
      <c r="G227" s="51" t="str">
        <f>IFERROR(VLOOKUP($B227,'Tabelas auxiliares'!$A$65:$C$102,2,FALSE),"")</f>
        <v/>
      </c>
      <c r="H227" s="51" t="str">
        <f>IFERROR(VLOOKUP($B227,'Tabelas auxiliares'!$A$65:$C$102,3,FALSE),"")</f>
        <v/>
      </c>
      <c r="P227" s="51" t="str">
        <f t="shared" si="4"/>
        <v/>
      </c>
      <c r="Q227" s="51" t="str">
        <f>IFERROR(VLOOKUP(O227,'Tabelas auxiliares'!$A$224:$E$233,5,FALSE),"")</f>
        <v/>
      </c>
      <c r="R227" s="51" t="str">
        <f>IF(Q227&lt;&gt;"",Q227,IF(P227='Tabelas auxiliares'!$A$237,"CUSTEIO",IF(P227='Tabelas auxiliares'!$A$236,"INVESTIMENTO","")))</f>
        <v/>
      </c>
    </row>
    <row r="228" spans="6:18" x14ac:dyDescent="0.25">
      <c r="F228" s="51" t="str">
        <f>IF(D228="","",IFERROR(VLOOKUP(D228,'Tabelas auxiliares'!$A$3:$B$61,2,FALSE),"DESCENTRALIZAÇÃO"))</f>
        <v/>
      </c>
      <c r="G228" s="51" t="str">
        <f>IFERROR(VLOOKUP($B228,'Tabelas auxiliares'!$A$65:$C$102,2,FALSE),"")</f>
        <v/>
      </c>
      <c r="H228" s="51" t="str">
        <f>IFERROR(VLOOKUP($B228,'Tabelas auxiliares'!$A$65:$C$102,3,FALSE),"")</f>
        <v/>
      </c>
      <c r="P228" s="51" t="str">
        <f t="shared" si="4"/>
        <v/>
      </c>
      <c r="Q228" s="51" t="str">
        <f>IFERROR(VLOOKUP(O228,'Tabelas auxiliares'!$A$224:$E$233,5,FALSE),"")</f>
        <v/>
      </c>
      <c r="R228" s="51" t="str">
        <f>IF(Q228&lt;&gt;"",Q228,IF(P228='Tabelas auxiliares'!$A$237,"CUSTEIO",IF(P228='Tabelas auxiliares'!$A$236,"INVESTIMENTO","")))</f>
        <v/>
      </c>
    </row>
    <row r="229" spans="6:18" x14ac:dyDescent="0.25">
      <c r="F229" s="51" t="str">
        <f>IF(D229="","",IFERROR(VLOOKUP(D229,'Tabelas auxiliares'!$A$3:$B$61,2,FALSE),"DESCENTRALIZAÇÃO"))</f>
        <v/>
      </c>
      <c r="G229" s="51" t="str">
        <f>IFERROR(VLOOKUP($B229,'Tabelas auxiliares'!$A$65:$C$102,2,FALSE),"")</f>
        <v/>
      </c>
      <c r="H229" s="51" t="str">
        <f>IFERROR(VLOOKUP($B229,'Tabelas auxiliares'!$A$65:$C$102,3,FALSE),"")</f>
        <v/>
      </c>
      <c r="P229" s="51" t="str">
        <f t="shared" si="4"/>
        <v/>
      </c>
      <c r="Q229" s="51" t="str">
        <f>IFERROR(VLOOKUP(O229,'Tabelas auxiliares'!$A$224:$E$233,5,FALSE),"")</f>
        <v/>
      </c>
      <c r="R229" s="51" t="str">
        <f>IF(Q229&lt;&gt;"",Q229,IF(P229='Tabelas auxiliares'!$A$237,"CUSTEIO",IF(P229='Tabelas auxiliares'!$A$236,"INVESTIMENTO","")))</f>
        <v/>
      </c>
    </row>
    <row r="230" spans="6:18" x14ac:dyDescent="0.25">
      <c r="F230" s="51" t="str">
        <f>IF(D230="","",IFERROR(VLOOKUP(D230,'Tabelas auxiliares'!$A$3:$B$61,2,FALSE),"DESCENTRALIZAÇÃO"))</f>
        <v/>
      </c>
      <c r="G230" s="51" t="str">
        <f>IFERROR(VLOOKUP($B230,'Tabelas auxiliares'!$A$65:$C$102,2,FALSE),"")</f>
        <v/>
      </c>
      <c r="H230" s="51" t="str">
        <f>IFERROR(VLOOKUP($B230,'Tabelas auxiliares'!$A$65:$C$102,3,FALSE),"")</f>
        <v/>
      </c>
      <c r="P230" s="51" t="str">
        <f t="shared" si="4"/>
        <v/>
      </c>
      <c r="Q230" s="51" t="str">
        <f>IFERROR(VLOOKUP(O230,'Tabelas auxiliares'!$A$224:$E$233,5,FALSE),"")</f>
        <v/>
      </c>
      <c r="R230" s="51" t="str">
        <f>IF(Q230&lt;&gt;"",Q230,IF(P230='Tabelas auxiliares'!$A$237,"CUSTEIO",IF(P230='Tabelas auxiliares'!$A$236,"INVESTIMENTO","")))</f>
        <v/>
      </c>
    </row>
    <row r="231" spans="6:18" x14ac:dyDescent="0.25">
      <c r="F231" s="51" t="str">
        <f>IF(D231="","",IFERROR(VLOOKUP(D231,'Tabelas auxiliares'!$A$3:$B$61,2,FALSE),"DESCENTRALIZAÇÃO"))</f>
        <v/>
      </c>
      <c r="G231" s="51" t="str">
        <f>IFERROR(VLOOKUP($B231,'Tabelas auxiliares'!$A$65:$C$102,2,FALSE),"")</f>
        <v/>
      </c>
      <c r="H231" s="51" t="str">
        <f>IFERROR(VLOOKUP($B231,'Tabelas auxiliares'!$A$65:$C$102,3,FALSE),"")</f>
        <v/>
      </c>
      <c r="P231" s="51" t="str">
        <f t="shared" si="4"/>
        <v/>
      </c>
      <c r="Q231" s="51" t="str">
        <f>IFERROR(VLOOKUP(O231,'Tabelas auxiliares'!$A$224:$E$233,5,FALSE),"")</f>
        <v/>
      </c>
      <c r="R231" s="51" t="str">
        <f>IF(Q231&lt;&gt;"",Q231,IF(P231='Tabelas auxiliares'!$A$237,"CUSTEIO",IF(P231='Tabelas auxiliares'!$A$236,"INVESTIMENTO","")))</f>
        <v/>
      </c>
    </row>
    <row r="232" spans="6:18" x14ac:dyDescent="0.25">
      <c r="F232" s="51" t="str">
        <f>IF(D232="","",IFERROR(VLOOKUP(D232,'Tabelas auxiliares'!$A$3:$B$61,2,FALSE),"DESCENTRALIZAÇÃO"))</f>
        <v/>
      </c>
      <c r="G232" s="51" t="str">
        <f>IFERROR(VLOOKUP($B232,'Tabelas auxiliares'!$A$65:$C$102,2,FALSE),"")</f>
        <v/>
      </c>
      <c r="H232" s="51" t="str">
        <f>IFERROR(VLOOKUP($B232,'Tabelas auxiliares'!$A$65:$C$102,3,FALSE),"")</f>
        <v/>
      </c>
      <c r="P232" s="51" t="str">
        <f t="shared" si="4"/>
        <v/>
      </c>
      <c r="Q232" s="51" t="str">
        <f>IFERROR(VLOOKUP(O232,'Tabelas auxiliares'!$A$224:$E$233,5,FALSE),"")</f>
        <v/>
      </c>
      <c r="R232" s="51" t="str">
        <f>IF(Q232&lt;&gt;"",Q232,IF(P232='Tabelas auxiliares'!$A$237,"CUSTEIO",IF(P232='Tabelas auxiliares'!$A$236,"INVESTIMENTO","")))</f>
        <v/>
      </c>
    </row>
    <row r="233" spans="6:18" x14ac:dyDescent="0.25">
      <c r="F233" s="51" t="str">
        <f>IF(D233="","",IFERROR(VLOOKUP(D233,'Tabelas auxiliares'!$A$3:$B$61,2,FALSE),"DESCENTRALIZAÇÃO"))</f>
        <v/>
      </c>
      <c r="G233" s="51" t="str">
        <f>IFERROR(VLOOKUP($B233,'Tabelas auxiliares'!$A$65:$C$102,2,FALSE),"")</f>
        <v/>
      </c>
      <c r="H233" s="51" t="str">
        <f>IFERROR(VLOOKUP($B233,'Tabelas auxiliares'!$A$65:$C$102,3,FALSE),"")</f>
        <v/>
      </c>
      <c r="P233" s="51" t="str">
        <f t="shared" si="4"/>
        <v/>
      </c>
      <c r="Q233" s="51" t="str">
        <f>IFERROR(VLOOKUP(O233,'Tabelas auxiliares'!$A$224:$E$233,5,FALSE),"")</f>
        <v/>
      </c>
      <c r="R233" s="51" t="str">
        <f>IF(Q233&lt;&gt;"",Q233,IF(P233='Tabelas auxiliares'!$A$237,"CUSTEIO",IF(P233='Tabelas auxiliares'!$A$236,"INVESTIMENTO","")))</f>
        <v/>
      </c>
    </row>
    <row r="234" spans="6:18" x14ac:dyDescent="0.25">
      <c r="F234" s="51" t="str">
        <f>IF(D234="","",IFERROR(VLOOKUP(D234,'Tabelas auxiliares'!$A$3:$B$61,2,FALSE),"DESCENTRALIZAÇÃO"))</f>
        <v/>
      </c>
      <c r="G234" s="51" t="str">
        <f>IFERROR(VLOOKUP($B234,'Tabelas auxiliares'!$A$65:$C$102,2,FALSE),"")</f>
        <v/>
      </c>
      <c r="H234" s="51" t="str">
        <f>IFERROR(VLOOKUP($B234,'Tabelas auxiliares'!$A$65:$C$102,3,FALSE),"")</f>
        <v/>
      </c>
      <c r="P234" s="51" t="str">
        <f t="shared" si="4"/>
        <v/>
      </c>
      <c r="Q234" s="51" t="str">
        <f>IFERROR(VLOOKUP(O234,'Tabelas auxiliares'!$A$224:$E$233,5,FALSE),"")</f>
        <v/>
      </c>
      <c r="R234" s="51" t="str">
        <f>IF(Q234&lt;&gt;"",Q234,IF(P234='Tabelas auxiliares'!$A$237,"CUSTEIO",IF(P234='Tabelas auxiliares'!$A$236,"INVESTIMENTO","")))</f>
        <v/>
      </c>
    </row>
    <row r="235" spans="6:18" x14ac:dyDescent="0.25">
      <c r="F235" s="51" t="str">
        <f>IF(D235="","",IFERROR(VLOOKUP(D235,'Tabelas auxiliares'!$A$3:$B$61,2,FALSE),"DESCENTRALIZAÇÃO"))</f>
        <v/>
      </c>
      <c r="G235" s="51" t="str">
        <f>IFERROR(VLOOKUP($B235,'Tabelas auxiliares'!$A$65:$C$102,2,FALSE),"")</f>
        <v/>
      </c>
      <c r="H235" s="51" t="str">
        <f>IFERROR(VLOOKUP($B235,'Tabelas auxiliares'!$A$65:$C$102,3,FALSE),"")</f>
        <v/>
      </c>
      <c r="P235" s="51" t="str">
        <f t="shared" si="4"/>
        <v/>
      </c>
      <c r="Q235" s="51" t="str">
        <f>IFERROR(VLOOKUP(O235,'Tabelas auxiliares'!$A$224:$E$233,5,FALSE),"")</f>
        <v/>
      </c>
      <c r="R235" s="51" t="str">
        <f>IF(Q235&lt;&gt;"",Q235,IF(P235='Tabelas auxiliares'!$A$237,"CUSTEIO",IF(P235='Tabelas auxiliares'!$A$236,"INVESTIMENTO","")))</f>
        <v/>
      </c>
    </row>
    <row r="236" spans="6:18" x14ac:dyDescent="0.25">
      <c r="F236" s="51" t="str">
        <f>IF(D236="","",IFERROR(VLOOKUP(D236,'Tabelas auxiliares'!$A$3:$B$61,2,FALSE),"DESCENTRALIZAÇÃO"))</f>
        <v/>
      </c>
      <c r="G236" s="51" t="str">
        <f>IFERROR(VLOOKUP($B236,'Tabelas auxiliares'!$A$65:$C$102,2,FALSE),"")</f>
        <v/>
      </c>
      <c r="H236" s="51" t="str">
        <f>IFERROR(VLOOKUP($B236,'Tabelas auxiliares'!$A$65:$C$102,3,FALSE),"")</f>
        <v/>
      </c>
      <c r="P236" s="51" t="str">
        <f t="shared" si="4"/>
        <v/>
      </c>
      <c r="Q236" s="51" t="str">
        <f>IFERROR(VLOOKUP(O236,'Tabelas auxiliares'!$A$224:$E$233,5,FALSE),"")</f>
        <v/>
      </c>
      <c r="R236" s="51" t="str">
        <f>IF(Q236&lt;&gt;"",Q236,IF(P236='Tabelas auxiliares'!$A$237,"CUSTEIO",IF(P236='Tabelas auxiliares'!$A$236,"INVESTIMENTO","")))</f>
        <v/>
      </c>
    </row>
    <row r="237" spans="6:18" x14ac:dyDescent="0.25">
      <c r="F237" s="51" t="str">
        <f>IF(D237="","",IFERROR(VLOOKUP(D237,'Tabelas auxiliares'!$A$3:$B$61,2,FALSE),"DESCENTRALIZAÇÃO"))</f>
        <v/>
      </c>
      <c r="G237" s="51" t="str">
        <f>IFERROR(VLOOKUP($B237,'Tabelas auxiliares'!$A$65:$C$102,2,FALSE),"")</f>
        <v/>
      </c>
      <c r="H237" s="51" t="str">
        <f>IFERROR(VLOOKUP($B237,'Tabelas auxiliares'!$A$65:$C$102,3,FALSE),"")</f>
        <v/>
      </c>
      <c r="P237" s="51" t="str">
        <f t="shared" si="4"/>
        <v/>
      </c>
      <c r="Q237" s="51" t="str">
        <f>IFERROR(VLOOKUP(O237,'Tabelas auxiliares'!$A$224:$E$233,5,FALSE),"")</f>
        <v/>
      </c>
      <c r="R237" s="51" t="str">
        <f>IF(Q237&lt;&gt;"",Q237,IF(P237='Tabelas auxiliares'!$A$237,"CUSTEIO",IF(P237='Tabelas auxiliares'!$A$236,"INVESTIMENTO","")))</f>
        <v/>
      </c>
    </row>
    <row r="238" spans="6:18" x14ac:dyDescent="0.25">
      <c r="F238" s="51" t="str">
        <f>IF(D238="","",IFERROR(VLOOKUP(D238,'Tabelas auxiliares'!$A$3:$B$61,2,FALSE),"DESCENTRALIZAÇÃO"))</f>
        <v/>
      </c>
      <c r="G238" s="51" t="str">
        <f>IFERROR(VLOOKUP($B238,'Tabelas auxiliares'!$A$65:$C$102,2,FALSE),"")</f>
        <v/>
      </c>
      <c r="H238" s="51" t="str">
        <f>IFERROR(VLOOKUP($B238,'Tabelas auxiliares'!$A$65:$C$102,3,FALSE),"")</f>
        <v/>
      </c>
      <c r="P238" s="51" t="str">
        <f t="shared" si="4"/>
        <v/>
      </c>
      <c r="Q238" s="51" t="str">
        <f>IFERROR(VLOOKUP(O238,'Tabelas auxiliares'!$A$224:$E$233,5,FALSE),"")</f>
        <v/>
      </c>
      <c r="R238" s="51" t="str">
        <f>IF(Q238&lt;&gt;"",Q238,IF(P238='Tabelas auxiliares'!$A$237,"CUSTEIO",IF(P238='Tabelas auxiliares'!$A$236,"INVESTIMENTO","")))</f>
        <v/>
      </c>
    </row>
    <row r="239" spans="6:18" x14ac:dyDescent="0.25">
      <c r="F239" s="51" t="str">
        <f>IF(D239="","",IFERROR(VLOOKUP(D239,'Tabelas auxiliares'!$A$3:$B$61,2,FALSE),"DESCENTRALIZAÇÃO"))</f>
        <v/>
      </c>
      <c r="G239" s="51" t="str">
        <f>IFERROR(VLOOKUP($B239,'Tabelas auxiliares'!$A$65:$C$102,2,FALSE),"")</f>
        <v/>
      </c>
      <c r="H239" s="51" t="str">
        <f>IFERROR(VLOOKUP($B239,'Tabelas auxiliares'!$A$65:$C$102,3,FALSE),"")</f>
        <v/>
      </c>
      <c r="P239" s="51" t="str">
        <f t="shared" si="4"/>
        <v/>
      </c>
      <c r="Q239" s="51" t="str">
        <f>IFERROR(VLOOKUP(O239,'Tabelas auxiliares'!$A$224:$E$233,5,FALSE),"")</f>
        <v/>
      </c>
      <c r="R239" s="51" t="str">
        <f>IF(Q239&lt;&gt;"",Q239,IF(P239='Tabelas auxiliares'!$A$237,"CUSTEIO",IF(P239='Tabelas auxiliares'!$A$236,"INVESTIMENTO","")))</f>
        <v/>
      </c>
    </row>
    <row r="240" spans="6:18" x14ac:dyDescent="0.25">
      <c r="F240" s="51" t="str">
        <f>IF(D240="","",IFERROR(VLOOKUP(D240,'Tabelas auxiliares'!$A$3:$B$61,2,FALSE),"DESCENTRALIZAÇÃO"))</f>
        <v/>
      </c>
      <c r="G240" s="51" t="str">
        <f>IFERROR(VLOOKUP($B240,'Tabelas auxiliares'!$A$65:$C$102,2,FALSE),"")</f>
        <v/>
      </c>
      <c r="H240" s="51" t="str">
        <f>IFERROR(VLOOKUP($B240,'Tabelas auxiliares'!$A$65:$C$102,3,FALSE),"")</f>
        <v/>
      </c>
      <c r="P240" s="51" t="str">
        <f t="shared" si="4"/>
        <v/>
      </c>
      <c r="Q240" s="51" t="str">
        <f>IFERROR(VLOOKUP(O240,'Tabelas auxiliares'!$A$224:$E$233,5,FALSE),"")</f>
        <v/>
      </c>
      <c r="R240" s="51" t="str">
        <f>IF(Q240&lt;&gt;"",Q240,IF(P240='Tabelas auxiliares'!$A$237,"CUSTEIO",IF(P240='Tabelas auxiliares'!$A$236,"INVESTIMENTO","")))</f>
        <v/>
      </c>
    </row>
    <row r="241" spans="6:18" x14ac:dyDescent="0.25">
      <c r="F241" s="51" t="str">
        <f>IF(D241="","",IFERROR(VLOOKUP(D241,'Tabelas auxiliares'!$A$3:$B$61,2,FALSE),"DESCENTRALIZAÇÃO"))</f>
        <v/>
      </c>
      <c r="G241" s="51" t="str">
        <f>IFERROR(VLOOKUP($B241,'Tabelas auxiliares'!$A$65:$C$102,2,FALSE),"")</f>
        <v/>
      </c>
      <c r="H241" s="51" t="str">
        <f>IFERROR(VLOOKUP($B241,'Tabelas auxiliares'!$A$65:$C$102,3,FALSE),"")</f>
        <v/>
      </c>
      <c r="P241" s="51" t="str">
        <f t="shared" si="4"/>
        <v/>
      </c>
      <c r="Q241" s="51" t="str">
        <f>IFERROR(VLOOKUP(O241,'Tabelas auxiliares'!$A$224:$E$233,5,FALSE),"")</f>
        <v/>
      </c>
      <c r="R241" s="51" t="str">
        <f>IF(Q241&lt;&gt;"",Q241,IF(P241='Tabelas auxiliares'!$A$237,"CUSTEIO",IF(P241='Tabelas auxiliares'!$A$236,"INVESTIMENTO","")))</f>
        <v/>
      </c>
    </row>
    <row r="242" spans="6:18" x14ac:dyDescent="0.25">
      <c r="F242" s="51" t="str">
        <f>IF(D242="","",IFERROR(VLOOKUP(D242,'Tabelas auxiliares'!$A$3:$B$61,2,FALSE),"DESCENTRALIZAÇÃO"))</f>
        <v/>
      </c>
      <c r="G242" s="51" t="str">
        <f>IFERROR(VLOOKUP($B242,'Tabelas auxiliares'!$A$65:$C$102,2,FALSE),"")</f>
        <v/>
      </c>
      <c r="H242" s="51" t="str">
        <f>IFERROR(VLOOKUP($B242,'Tabelas auxiliares'!$A$65:$C$102,3,FALSE),"")</f>
        <v/>
      </c>
      <c r="P242" s="51" t="str">
        <f t="shared" si="4"/>
        <v/>
      </c>
      <c r="Q242" s="51" t="str">
        <f>IFERROR(VLOOKUP(O242,'Tabelas auxiliares'!$A$224:$E$233,5,FALSE),"")</f>
        <v/>
      </c>
      <c r="R242" s="51" t="str">
        <f>IF(Q242&lt;&gt;"",Q242,IF(P242='Tabelas auxiliares'!$A$237,"CUSTEIO",IF(P242='Tabelas auxiliares'!$A$236,"INVESTIMENTO","")))</f>
        <v/>
      </c>
    </row>
    <row r="243" spans="6:18" x14ac:dyDescent="0.25">
      <c r="F243" s="51" t="str">
        <f>IF(D243="","",IFERROR(VLOOKUP(D243,'Tabelas auxiliares'!$A$3:$B$61,2,FALSE),"DESCENTRALIZAÇÃO"))</f>
        <v/>
      </c>
      <c r="G243" s="51" t="str">
        <f>IFERROR(VLOOKUP($B243,'Tabelas auxiliares'!$A$65:$C$102,2,FALSE),"")</f>
        <v/>
      </c>
      <c r="H243" s="51" t="str">
        <f>IFERROR(VLOOKUP($B243,'Tabelas auxiliares'!$A$65:$C$102,3,FALSE),"")</f>
        <v/>
      </c>
      <c r="P243" s="51" t="str">
        <f t="shared" si="4"/>
        <v/>
      </c>
      <c r="Q243" s="51" t="str">
        <f>IFERROR(VLOOKUP(O243,'Tabelas auxiliares'!$A$224:$E$233,5,FALSE),"")</f>
        <v/>
      </c>
      <c r="R243" s="51" t="str">
        <f>IF(Q243&lt;&gt;"",Q243,IF(P243='Tabelas auxiliares'!$A$237,"CUSTEIO",IF(P243='Tabelas auxiliares'!$A$236,"INVESTIMENTO","")))</f>
        <v/>
      </c>
    </row>
    <row r="244" spans="6:18" x14ac:dyDescent="0.25">
      <c r="F244" s="51" t="str">
        <f>IF(D244="","",IFERROR(VLOOKUP(D244,'Tabelas auxiliares'!$A$3:$B$61,2,FALSE),"DESCENTRALIZAÇÃO"))</f>
        <v/>
      </c>
      <c r="G244" s="51" t="str">
        <f>IFERROR(VLOOKUP($B244,'Tabelas auxiliares'!$A$65:$C$102,2,FALSE),"")</f>
        <v/>
      </c>
      <c r="H244" s="51" t="str">
        <f>IFERROR(VLOOKUP($B244,'Tabelas auxiliares'!$A$65:$C$102,3,FALSE),"")</f>
        <v/>
      </c>
      <c r="P244" s="51" t="str">
        <f t="shared" si="4"/>
        <v/>
      </c>
      <c r="Q244" s="51" t="str">
        <f>IFERROR(VLOOKUP(O244,'Tabelas auxiliares'!$A$224:$E$233,5,FALSE),"")</f>
        <v/>
      </c>
      <c r="R244" s="51" t="str">
        <f>IF(Q244&lt;&gt;"",Q244,IF(P244='Tabelas auxiliares'!$A$237,"CUSTEIO",IF(P244='Tabelas auxiliares'!$A$236,"INVESTIMENTO","")))</f>
        <v/>
      </c>
    </row>
    <row r="245" spans="6:18" x14ac:dyDescent="0.25">
      <c r="F245" s="51" t="str">
        <f>IF(D245="","",IFERROR(VLOOKUP(D245,'Tabelas auxiliares'!$A$3:$B$61,2,FALSE),"DESCENTRALIZAÇÃO"))</f>
        <v/>
      </c>
      <c r="G245" s="51" t="str">
        <f>IFERROR(VLOOKUP($B245,'Tabelas auxiliares'!$A$65:$C$102,2,FALSE),"")</f>
        <v/>
      </c>
      <c r="H245" s="51" t="str">
        <f>IFERROR(VLOOKUP($B245,'Tabelas auxiliares'!$A$65:$C$102,3,FALSE),"")</f>
        <v/>
      </c>
      <c r="P245" s="51" t="str">
        <f t="shared" si="4"/>
        <v/>
      </c>
      <c r="Q245" s="51" t="str">
        <f>IFERROR(VLOOKUP(O245,'Tabelas auxiliares'!$A$224:$E$233,5,FALSE),"")</f>
        <v/>
      </c>
      <c r="R245" s="51" t="str">
        <f>IF(Q245&lt;&gt;"",Q245,IF(P245='Tabelas auxiliares'!$A$237,"CUSTEIO",IF(P245='Tabelas auxiliares'!$A$236,"INVESTIMENTO","")))</f>
        <v/>
      </c>
    </row>
    <row r="246" spans="6:18" x14ac:dyDescent="0.25">
      <c r="F246" s="51" t="str">
        <f>IF(D246="","",IFERROR(VLOOKUP(D246,'Tabelas auxiliares'!$A$3:$B$61,2,FALSE),"DESCENTRALIZAÇÃO"))</f>
        <v/>
      </c>
      <c r="G246" s="51" t="str">
        <f>IFERROR(VLOOKUP($B246,'Tabelas auxiliares'!$A$65:$C$102,2,FALSE),"")</f>
        <v/>
      </c>
      <c r="H246" s="51" t="str">
        <f>IFERROR(VLOOKUP($B246,'Tabelas auxiliares'!$A$65:$C$102,3,FALSE),"")</f>
        <v/>
      </c>
      <c r="P246" s="51" t="str">
        <f t="shared" si="4"/>
        <v/>
      </c>
      <c r="Q246" s="51" t="str">
        <f>IFERROR(VLOOKUP(O246,'Tabelas auxiliares'!$A$224:$E$233,5,FALSE),"")</f>
        <v/>
      </c>
      <c r="R246" s="51" t="str">
        <f>IF(Q246&lt;&gt;"",Q246,IF(P246='Tabelas auxiliares'!$A$237,"CUSTEIO",IF(P246='Tabelas auxiliares'!$A$236,"INVESTIMENTO","")))</f>
        <v/>
      </c>
    </row>
    <row r="247" spans="6:18" x14ac:dyDescent="0.25">
      <c r="F247" s="51" t="str">
        <f>IF(D247="","",IFERROR(VLOOKUP(D247,'Tabelas auxiliares'!$A$3:$B$61,2,FALSE),"DESCENTRALIZAÇÃO"))</f>
        <v/>
      </c>
      <c r="G247" s="51" t="str">
        <f>IFERROR(VLOOKUP($B247,'Tabelas auxiliares'!$A$65:$C$102,2,FALSE),"")</f>
        <v/>
      </c>
      <c r="H247" s="51" t="str">
        <f>IFERROR(VLOOKUP($B247,'Tabelas auxiliares'!$A$65:$C$102,3,FALSE),"")</f>
        <v/>
      </c>
      <c r="P247" s="51" t="str">
        <f t="shared" si="4"/>
        <v/>
      </c>
      <c r="Q247" s="51" t="str">
        <f>IFERROR(VLOOKUP(O247,'Tabelas auxiliares'!$A$224:$E$233,5,FALSE),"")</f>
        <v/>
      </c>
      <c r="R247" s="51" t="str">
        <f>IF(Q247&lt;&gt;"",Q247,IF(P247='Tabelas auxiliares'!$A$237,"CUSTEIO",IF(P247='Tabelas auxiliares'!$A$236,"INVESTIMENTO","")))</f>
        <v/>
      </c>
    </row>
    <row r="248" spans="6:18" x14ac:dyDescent="0.25">
      <c r="F248" s="51" t="str">
        <f>IF(D248="","",IFERROR(VLOOKUP(D248,'Tabelas auxiliares'!$A$3:$B$61,2,FALSE),"DESCENTRALIZAÇÃO"))</f>
        <v/>
      </c>
      <c r="G248" s="51" t="str">
        <f>IFERROR(VLOOKUP($B248,'Tabelas auxiliares'!$A$65:$C$102,2,FALSE),"")</f>
        <v/>
      </c>
      <c r="H248" s="51" t="str">
        <f>IFERROR(VLOOKUP($B248,'Tabelas auxiliares'!$A$65:$C$102,3,FALSE),"")</f>
        <v/>
      </c>
      <c r="P248" s="51" t="str">
        <f t="shared" si="4"/>
        <v/>
      </c>
      <c r="Q248" s="51" t="str">
        <f>IFERROR(VLOOKUP(O248,'Tabelas auxiliares'!$A$224:$E$233,5,FALSE),"")</f>
        <v/>
      </c>
      <c r="R248" s="51" t="str">
        <f>IF(Q248&lt;&gt;"",Q248,IF(P248='Tabelas auxiliares'!$A$237,"CUSTEIO",IF(P248='Tabelas auxiliares'!$A$236,"INVESTIMENTO","")))</f>
        <v/>
      </c>
    </row>
    <row r="249" spans="6:18" x14ac:dyDescent="0.25">
      <c r="F249" s="51" t="str">
        <f>IF(D249="","",IFERROR(VLOOKUP(D249,'Tabelas auxiliares'!$A$3:$B$61,2,FALSE),"DESCENTRALIZAÇÃO"))</f>
        <v/>
      </c>
      <c r="G249" s="51" t="str">
        <f>IFERROR(VLOOKUP($B249,'Tabelas auxiliares'!$A$65:$C$102,2,FALSE),"")</f>
        <v/>
      </c>
      <c r="H249" s="51" t="str">
        <f>IFERROR(VLOOKUP($B249,'Tabelas auxiliares'!$A$65:$C$102,3,FALSE),"")</f>
        <v/>
      </c>
      <c r="P249" s="51" t="str">
        <f t="shared" si="4"/>
        <v/>
      </c>
      <c r="Q249" s="51" t="str">
        <f>IFERROR(VLOOKUP(O249,'Tabelas auxiliares'!$A$224:$E$233,5,FALSE),"")</f>
        <v/>
      </c>
      <c r="R249" s="51" t="str">
        <f>IF(Q249&lt;&gt;"",Q249,IF(P249='Tabelas auxiliares'!$A$237,"CUSTEIO",IF(P249='Tabelas auxiliares'!$A$236,"INVESTIMENTO","")))</f>
        <v/>
      </c>
    </row>
    <row r="250" spans="6:18" x14ac:dyDescent="0.25">
      <c r="F250" s="51" t="str">
        <f>IF(D250="","",IFERROR(VLOOKUP(D250,'Tabelas auxiliares'!$A$3:$B$61,2,FALSE),"DESCENTRALIZAÇÃO"))</f>
        <v/>
      </c>
      <c r="G250" s="51" t="str">
        <f>IFERROR(VLOOKUP($B250,'Tabelas auxiliares'!$A$65:$C$102,2,FALSE),"")</f>
        <v/>
      </c>
      <c r="H250" s="51" t="str">
        <f>IFERROR(VLOOKUP($B250,'Tabelas auxiliares'!$A$65:$C$102,3,FALSE),"")</f>
        <v/>
      </c>
      <c r="P250" s="51" t="str">
        <f t="shared" si="4"/>
        <v/>
      </c>
      <c r="Q250" s="51" t="str">
        <f>IFERROR(VLOOKUP(O250,'Tabelas auxiliares'!$A$224:$E$233,5,FALSE),"")</f>
        <v/>
      </c>
      <c r="R250" s="51" t="str">
        <f>IF(Q250&lt;&gt;"",Q250,IF(P250='Tabelas auxiliares'!$A$237,"CUSTEIO",IF(P250='Tabelas auxiliares'!$A$236,"INVESTIMENTO","")))</f>
        <v/>
      </c>
    </row>
    <row r="251" spans="6:18" x14ac:dyDescent="0.25">
      <c r="F251" s="51" t="str">
        <f>IF(D251="","",IFERROR(VLOOKUP(D251,'Tabelas auxiliares'!$A$3:$B$61,2,FALSE),"DESCENTRALIZAÇÃO"))</f>
        <v/>
      </c>
      <c r="G251" s="51" t="str">
        <f>IFERROR(VLOOKUP($B251,'Tabelas auxiliares'!$A$65:$C$102,2,FALSE),"")</f>
        <v/>
      </c>
      <c r="H251" s="51" t="str">
        <f>IFERROR(VLOOKUP($B251,'Tabelas auxiliares'!$A$65:$C$102,3,FALSE),"")</f>
        <v/>
      </c>
      <c r="P251" s="51" t="str">
        <f t="shared" si="4"/>
        <v/>
      </c>
      <c r="Q251" s="51" t="str">
        <f>IFERROR(VLOOKUP(O251,'Tabelas auxiliares'!$A$224:$E$233,5,FALSE),"")</f>
        <v/>
      </c>
      <c r="R251" s="51" t="str">
        <f>IF(Q251&lt;&gt;"",Q251,IF(P251='Tabelas auxiliares'!$A$237,"CUSTEIO",IF(P251='Tabelas auxiliares'!$A$236,"INVESTIMENTO","")))</f>
        <v/>
      </c>
    </row>
    <row r="252" spans="6:18" x14ac:dyDescent="0.25">
      <c r="F252" s="51" t="str">
        <f>IF(D252="","",IFERROR(VLOOKUP(D252,'Tabelas auxiliares'!$A$3:$B$61,2,FALSE),"DESCENTRALIZAÇÃO"))</f>
        <v/>
      </c>
      <c r="G252" s="51" t="str">
        <f>IFERROR(VLOOKUP($B252,'Tabelas auxiliares'!$A$65:$C$102,2,FALSE),"")</f>
        <v/>
      </c>
      <c r="H252" s="51" t="str">
        <f>IFERROR(VLOOKUP($B252,'Tabelas auxiliares'!$A$65:$C$102,3,FALSE),"")</f>
        <v/>
      </c>
      <c r="P252" s="51" t="str">
        <f t="shared" si="4"/>
        <v/>
      </c>
      <c r="Q252" s="51" t="str">
        <f>IFERROR(VLOOKUP(O252,'Tabelas auxiliares'!$A$224:$E$233,5,FALSE),"")</f>
        <v/>
      </c>
      <c r="R252" s="51" t="str">
        <f>IF(Q252&lt;&gt;"",Q252,IF(P252='Tabelas auxiliares'!$A$237,"CUSTEIO",IF(P252='Tabelas auxiliares'!$A$236,"INVESTIMENTO","")))</f>
        <v/>
      </c>
    </row>
    <row r="253" spans="6:18" x14ac:dyDescent="0.25">
      <c r="F253" s="51" t="str">
        <f>IF(D253="","",IFERROR(VLOOKUP(D253,'Tabelas auxiliares'!$A$3:$B$61,2,FALSE),"DESCENTRALIZAÇÃO"))</f>
        <v/>
      </c>
      <c r="G253" s="51" t="str">
        <f>IFERROR(VLOOKUP($B253,'Tabelas auxiliares'!$A$65:$C$102,2,FALSE),"")</f>
        <v/>
      </c>
      <c r="H253" s="51" t="str">
        <f>IFERROR(VLOOKUP($B253,'Tabelas auxiliares'!$A$65:$C$102,3,FALSE),"")</f>
        <v/>
      </c>
      <c r="P253" s="51" t="str">
        <f t="shared" si="4"/>
        <v/>
      </c>
      <c r="Q253" s="51" t="str">
        <f>IFERROR(VLOOKUP(O253,'Tabelas auxiliares'!$A$224:$E$233,5,FALSE),"")</f>
        <v/>
      </c>
      <c r="R253" s="51" t="str">
        <f>IF(Q253&lt;&gt;"",Q253,IF(P253='Tabelas auxiliares'!$A$237,"CUSTEIO",IF(P253='Tabelas auxiliares'!$A$236,"INVESTIMENTO","")))</f>
        <v/>
      </c>
    </row>
    <row r="254" spans="6:18" x14ac:dyDescent="0.25">
      <c r="F254" s="51" t="str">
        <f>IF(D254="","",IFERROR(VLOOKUP(D254,'Tabelas auxiliares'!$A$3:$B$61,2,FALSE),"DESCENTRALIZAÇÃO"))</f>
        <v/>
      </c>
      <c r="G254" s="51" t="str">
        <f>IFERROR(VLOOKUP($B254,'Tabelas auxiliares'!$A$65:$C$102,2,FALSE),"")</f>
        <v/>
      </c>
      <c r="H254" s="51" t="str">
        <f>IFERROR(VLOOKUP($B254,'Tabelas auxiliares'!$A$65:$C$102,3,FALSE),"")</f>
        <v/>
      </c>
      <c r="P254" s="51" t="str">
        <f t="shared" si="4"/>
        <v/>
      </c>
      <c r="Q254" s="51" t="str">
        <f>IFERROR(VLOOKUP(O254,'Tabelas auxiliares'!$A$224:$E$233,5,FALSE),"")</f>
        <v/>
      </c>
      <c r="R254" s="51" t="str">
        <f>IF(Q254&lt;&gt;"",Q254,IF(P254='Tabelas auxiliares'!$A$237,"CUSTEIO",IF(P254='Tabelas auxiliares'!$A$236,"INVESTIMENTO","")))</f>
        <v/>
      </c>
    </row>
    <row r="255" spans="6:18" x14ac:dyDescent="0.25">
      <c r="F255" s="51" t="str">
        <f>IF(D255="","",IFERROR(VLOOKUP(D255,'Tabelas auxiliares'!$A$3:$B$61,2,FALSE),"DESCENTRALIZAÇÃO"))</f>
        <v/>
      </c>
      <c r="G255" s="51" t="str">
        <f>IFERROR(VLOOKUP($B255,'Tabelas auxiliares'!$A$65:$C$102,2,FALSE),"")</f>
        <v/>
      </c>
      <c r="H255" s="51" t="str">
        <f>IFERROR(VLOOKUP($B255,'Tabelas auxiliares'!$A$65:$C$102,3,FALSE),"")</f>
        <v/>
      </c>
      <c r="P255" s="51" t="str">
        <f t="shared" si="4"/>
        <v/>
      </c>
      <c r="Q255" s="51" t="str">
        <f>IFERROR(VLOOKUP(O255,'Tabelas auxiliares'!$A$224:$E$233,5,FALSE),"")</f>
        <v/>
      </c>
      <c r="R255" s="51" t="str">
        <f>IF(Q255&lt;&gt;"",Q255,IF(P255='Tabelas auxiliares'!$A$237,"CUSTEIO",IF(P255='Tabelas auxiliares'!$A$236,"INVESTIMENTO","")))</f>
        <v/>
      </c>
    </row>
    <row r="256" spans="6:18" x14ac:dyDescent="0.25">
      <c r="F256" s="51" t="str">
        <f>IF(D256="","",IFERROR(VLOOKUP(D256,'Tabelas auxiliares'!$A$3:$B$61,2,FALSE),"DESCENTRALIZAÇÃO"))</f>
        <v/>
      </c>
      <c r="G256" s="51" t="str">
        <f>IFERROR(VLOOKUP($B256,'Tabelas auxiliares'!$A$65:$C$102,2,FALSE),"")</f>
        <v/>
      </c>
      <c r="H256" s="51" t="str">
        <f>IFERROR(VLOOKUP($B256,'Tabelas auxiliares'!$A$65:$C$102,3,FALSE),"")</f>
        <v/>
      </c>
      <c r="P256" s="51" t="str">
        <f t="shared" si="4"/>
        <v/>
      </c>
      <c r="Q256" s="51" t="str">
        <f>IFERROR(VLOOKUP(O256,'Tabelas auxiliares'!$A$224:$E$233,5,FALSE),"")</f>
        <v/>
      </c>
      <c r="R256" s="51" t="str">
        <f>IF(Q256&lt;&gt;"",Q256,IF(P256='Tabelas auxiliares'!$A$237,"CUSTEIO",IF(P256='Tabelas auxiliares'!$A$236,"INVESTIMENTO","")))</f>
        <v/>
      </c>
    </row>
    <row r="257" spans="6:18" x14ac:dyDescent="0.25">
      <c r="F257" s="51" t="str">
        <f>IF(D257="","",IFERROR(VLOOKUP(D257,'Tabelas auxiliares'!$A$3:$B$61,2,FALSE),"DESCENTRALIZAÇÃO"))</f>
        <v/>
      </c>
      <c r="G257" s="51" t="str">
        <f>IFERROR(VLOOKUP($B257,'Tabelas auxiliares'!$A$65:$C$102,2,FALSE),"")</f>
        <v/>
      </c>
      <c r="H257" s="51" t="str">
        <f>IFERROR(VLOOKUP($B257,'Tabelas auxiliares'!$A$65:$C$102,3,FALSE),"")</f>
        <v/>
      </c>
      <c r="P257" s="51" t="str">
        <f t="shared" si="4"/>
        <v/>
      </c>
      <c r="Q257" s="51" t="str">
        <f>IFERROR(VLOOKUP(O257,'Tabelas auxiliares'!$A$224:$E$233,5,FALSE),"")</f>
        <v/>
      </c>
      <c r="R257" s="51" t="str">
        <f>IF(Q257&lt;&gt;"",Q257,IF(P257='Tabelas auxiliares'!$A$237,"CUSTEIO",IF(P257='Tabelas auxiliares'!$A$236,"INVESTIMENTO","")))</f>
        <v/>
      </c>
    </row>
    <row r="258" spans="6:18" x14ac:dyDescent="0.25">
      <c r="F258" s="51" t="str">
        <f>IF(D258="","",IFERROR(VLOOKUP(D258,'Tabelas auxiliares'!$A$3:$B$61,2,FALSE),"DESCENTRALIZAÇÃO"))</f>
        <v/>
      </c>
      <c r="G258" s="51" t="str">
        <f>IFERROR(VLOOKUP($B258,'Tabelas auxiliares'!$A$65:$C$102,2,FALSE),"")</f>
        <v/>
      </c>
      <c r="H258" s="51" t="str">
        <f>IFERROR(VLOOKUP($B258,'Tabelas auxiliares'!$A$65:$C$102,3,FALSE),"")</f>
        <v/>
      </c>
      <c r="P258" s="51" t="str">
        <f t="shared" si="4"/>
        <v/>
      </c>
      <c r="Q258" s="51" t="str">
        <f>IFERROR(VLOOKUP(O258,'Tabelas auxiliares'!$A$224:$E$233,5,FALSE),"")</f>
        <v/>
      </c>
      <c r="R258" s="51" t="str">
        <f>IF(Q258&lt;&gt;"",Q258,IF(P258='Tabelas auxiliares'!$A$237,"CUSTEIO",IF(P258='Tabelas auxiliares'!$A$236,"INVESTIMENTO","")))</f>
        <v/>
      </c>
    </row>
    <row r="259" spans="6:18" x14ac:dyDescent="0.25">
      <c r="F259" s="51" t="str">
        <f>IF(D259="","",IFERROR(VLOOKUP(D259,'Tabelas auxiliares'!$A$3:$B$61,2,FALSE),"DESCENTRALIZAÇÃO"))</f>
        <v/>
      </c>
      <c r="G259" s="51" t="str">
        <f>IFERROR(VLOOKUP($B259,'Tabelas auxiliares'!$A$65:$C$102,2,FALSE),"")</f>
        <v/>
      </c>
      <c r="H259" s="51" t="str">
        <f>IFERROR(VLOOKUP($B259,'Tabelas auxiliares'!$A$65:$C$102,3,FALSE),"")</f>
        <v/>
      </c>
      <c r="P259" s="51" t="str">
        <f t="shared" si="4"/>
        <v/>
      </c>
      <c r="Q259" s="51" t="str">
        <f>IFERROR(VLOOKUP(O259,'Tabelas auxiliares'!$A$224:$E$233,5,FALSE),"")</f>
        <v/>
      </c>
      <c r="R259" s="51" t="str">
        <f>IF(Q259&lt;&gt;"",Q259,IF(P259='Tabelas auxiliares'!$A$237,"CUSTEIO",IF(P259='Tabelas auxiliares'!$A$236,"INVESTIMENTO","")))</f>
        <v/>
      </c>
    </row>
    <row r="260" spans="6:18" x14ac:dyDescent="0.25">
      <c r="F260" s="51" t="str">
        <f>IF(D260="","",IFERROR(VLOOKUP(D260,'Tabelas auxiliares'!$A$3:$B$61,2,FALSE),"DESCENTRALIZAÇÃO"))</f>
        <v/>
      </c>
      <c r="G260" s="51" t="str">
        <f>IFERROR(VLOOKUP($B260,'Tabelas auxiliares'!$A$65:$C$102,2,FALSE),"")</f>
        <v/>
      </c>
      <c r="H260" s="51" t="str">
        <f>IFERROR(VLOOKUP($B260,'Tabelas auxiliares'!$A$65:$C$102,3,FALSE),"")</f>
        <v/>
      </c>
      <c r="P260" s="51" t="str">
        <f t="shared" si="4"/>
        <v/>
      </c>
      <c r="Q260" s="51" t="str">
        <f>IFERROR(VLOOKUP(O260,'Tabelas auxiliares'!$A$224:$E$233,5,FALSE),"")</f>
        <v/>
      </c>
      <c r="R260" s="51" t="str">
        <f>IF(Q260&lt;&gt;"",Q260,IF(P260='Tabelas auxiliares'!$A$237,"CUSTEIO",IF(P260='Tabelas auxiliares'!$A$236,"INVESTIMENTO","")))</f>
        <v/>
      </c>
    </row>
    <row r="261" spans="6:18" x14ac:dyDescent="0.25">
      <c r="F261" s="51" t="str">
        <f>IF(D261="","",IFERROR(VLOOKUP(D261,'Tabelas auxiliares'!$A$3:$B$61,2,FALSE),"DESCENTRALIZAÇÃO"))</f>
        <v/>
      </c>
      <c r="G261" s="51" t="str">
        <f>IFERROR(VLOOKUP($B261,'Tabelas auxiliares'!$A$65:$C$102,2,FALSE),"")</f>
        <v/>
      </c>
      <c r="H261" s="51" t="str">
        <f>IFERROR(VLOOKUP($B261,'Tabelas auxiliares'!$A$65:$C$102,3,FALSE),"")</f>
        <v/>
      </c>
      <c r="P261" s="51" t="str">
        <f t="shared" ref="P261:P320" si="5">LEFT(N261,1)</f>
        <v/>
      </c>
      <c r="Q261" s="51" t="str">
        <f>IFERROR(VLOOKUP(O261,'Tabelas auxiliares'!$A$224:$E$233,5,FALSE),"")</f>
        <v/>
      </c>
      <c r="R261" s="51" t="str">
        <f>IF(Q261&lt;&gt;"",Q261,IF(P261='Tabelas auxiliares'!$A$237,"CUSTEIO",IF(P261='Tabelas auxiliares'!$A$236,"INVESTIMENTO","")))</f>
        <v/>
      </c>
    </row>
    <row r="262" spans="6:18" x14ac:dyDescent="0.25">
      <c r="F262" s="51" t="str">
        <f>IF(D262="","",IFERROR(VLOOKUP(D262,'Tabelas auxiliares'!$A$3:$B$61,2,FALSE),"DESCENTRALIZAÇÃO"))</f>
        <v/>
      </c>
      <c r="G262" s="51" t="str">
        <f>IFERROR(VLOOKUP($B262,'Tabelas auxiliares'!$A$65:$C$102,2,FALSE),"")</f>
        <v/>
      </c>
      <c r="H262" s="51" t="str">
        <f>IFERROR(VLOOKUP($B262,'Tabelas auxiliares'!$A$65:$C$102,3,FALSE),"")</f>
        <v/>
      </c>
      <c r="P262" s="51" t="str">
        <f t="shared" si="5"/>
        <v/>
      </c>
      <c r="Q262" s="51" t="str">
        <f>IFERROR(VLOOKUP(O262,'Tabelas auxiliares'!$A$224:$E$233,5,FALSE),"")</f>
        <v/>
      </c>
      <c r="R262" s="51" t="str">
        <f>IF(Q262&lt;&gt;"",Q262,IF(P262='Tabelas auxiliares'!$A$237,"CUSTEIO",IF(P262='Tabelas auxiliares'!$A$236,"INVESTIMENTO","")))</f>
        <v/>
      </c>
    </row>
    <row r="263" spans="6:18" x14ac:dyDescent="0.25">
      <c r="F263" s="51" t="str">
        <f>IF(D263="","",IFERROR(VLOOKUP(D263,'Tabelas auxiliares'!$A$3:$B$61,2,FALSE),"DESCENTRALIZAÇÃO"))</f>
        <v/>
      </c>
      <c r="G263" s="51" t="str">
        <f>IFERROR(VLOOKUP($B263,'Tabelas auxiliares'!$A$65:$C$102,2,FALSE),"")</f>
        <v/>
      </c>
      <c r="H263" s="51" t="str">
        <f>IFERROR(VLOOKUP($B263,'Tabelas auxiliares'!$A$65:$C$102,3,FALSE),"")</f>
        <v/>
      </c>
      <c r="P263" s="51" t="str">
        <f t="shared" si="5"/>
        <v/>
      </c>
      <c r="Q263" s="51" t="str">
        <f>IFERROR(VLOOKUP(O263,'Tabelas auxiliares'!$A$224:$E$233,5,FALSE),"")</f>
        <v/>
      </c>
      <c r="R263" s="51" t="str">
        <f>IF(Q263&lt;&gt;"",Q263,IF(P263='Tabelas auxiliares'!$A$237,"CUSTEIO",IF(P263='Tabelas auxiliares'!$A$236,"INVESTIMENTO","")))</f>
        <v/>
      </c>
    </row>
    <row r="264" spans="6:18" x14ac:dyDescent="0.25">
      <c r="F264" s="51" t="str">
        <f>IF(D264="","",IFERROR(VLOOKUP(D264,'Tabelas auxiliares'!$A$3:$B$61,2,FALSE),"DESCENTRALIZAÇÃO"))</f>
        <v/>
      </c>
      <c r="G264" s="51" t="str">
        <f>IFERROR(VLOOKUP($B264,'Tabelas auxiliares'!$A$65:$C$102,2,FALSE),"")</f>
        <v/>
      </c>
      <c r="H264" s="51" t="str">
        <f>IFERROR(VLOOKUP($B264,'Tabelas auxiliares'!$A$65:$C$102,3,FALSE),"")</f>
        <v/>
      </c>
      <c r="P264" s="51" t="str">
        <f t="shared" si="5"/>
        <v/>
      </c>
      <c r="Q264" s="51" t="str">
        <f>IFERROR(VLOOKUP(O264,'Tabelas auxiliares'!$A$224:$E$233,5,FALSE),"")</f>
        <v/>
      </c>
      <c r="R264" s="51" t="str">
        <f>IF(Q264&lt;&gt;"",Q264,IF(P264='Tabelas auxiliares'!$A$237,"CUSTEIO",IF(P264='Tabelas auxiliares'!$A$236,"INVESTIMENTO","")))</f>
        <v/>
      </c>
    </row>
    <row r="265" spans="6:18" x14ac:dyDescent="0.25">
      <c r="F265" s="51" t="str">
        <f>IF(D265="","",IFERROR(VLOOKUP(D265,'Tabelas auxiliares'!$A$3:$B$61,2,FALSE),"DESCENTRALIZAÇÃO"))</f>
        <v/>
      </c>
      <c r="G265" s="51" t="str">
        <f>IFERROR(VLOOKUP($B265,'Tabelas auxiliares'!$A$65:$C$102,2,FALSE),"")</f>
        <v/>
      </c>
      <c r="H265" s="51" t="str">
        <f>IFERROR(VLOOKUP($B265,'Tabelas auxiliares'!$A$65:$C$102,3,FALSE),"")</f>
        <v/>
      </c>
      <c r="P265" s="51" t="str">
        <f t="shared" si="5"/>
        <v/>
      </c>
      <c r="Q265" s="51" t="str">
        <f>IFERROR(VLOOKUP(O265,'Tabelas auxiliares'!$A$224:$E$233,5,FALSE),"")</f>
        <v/>
      </c>
      <c r="R265" s="51" t="str">
        <f>IF(Q265&lt;&gt;"",Q265,IF(P265='Tabelas auxiliares'!$A$237,"CUSTEIO",IF(P265='Tabelas auxiliares'!$A$236,"INVESTIMENTO","")))</f>
        <v/>
      </c>
    </row>
    <row r="266" spans="6:18" x14ac:dyDescent="0.25">
      <c r="F266" s="51" t="str">
        <f>IF(D266="","",IFERROR(VLOOKUP(D266,'Tabelas auxiliares'!$A$3:$B$61,2,FALSE),"DESCENTRALIZAÇÃO"))</f>
        <v/>
      </c>
      <c r="G266" s="51" t="str">
        <f>IFERROR(VLOOKUP($B266,'Tabelas auxiliares'!$A$65:$C$102,2,FALSE),"")</f>
        <v/>
      </c>
      <c r="H266" s="51" t="str">
        <f>IFERROR(VLOOKUP($B266,'Tabelas auxiliares'!$A$65:$C$102,3,FALSE),"")</f>
        <v/>
      </c>
      <c r="P266" s="51" t="str">
        <f t="shared" si="5"/>
        <v/>
      </c>
      <c r="Q266" s="51" t="str">
        <f>IFERROR(VLOOKUP(O266,'Tabelas auxiliares'!$A$224:$E$233,5,FALSE),"")</f>
        <v/>
      </c>
      <c r="R266" s="51" t="str">
        <f>IF(Q266&lt;&gt;"",Q266,IF(P266='Tabelas auxiliares'!$A$237,"CUSTEIO",IF(P266='Tabelas auxiliares'!$A$236,"INVESTIMENTO","")))</f>
        <v/>
      </c>
    </row>
    <row r="267" spans="6:18" x14ac:dyDescent="0.25">
      <c r="F267" s="51" t="str">
        <f>IF(D267="","",IFERROR(VLOOKUP(D267,'Tabelas auxiliares'!$A$3:$B$61,2,FALSE),"DESCENTRALIZAÇÃO"))</f>
        <v/>
      </c>
      <c r="G267" s="51" t="str">
        <f>IFERROR(VLOOKUP($B267,'Tabelas auxiliares'!$A$65:$C$102,2,FALSE),"")</f>
        <v/>
      </c>
      <c r="H267" s="51" t="str">
        <f>IFERROR(VLOOKUP($B267,'Tabelas auxiliares'!$A$65:$C$102,3,FALSE),"")</f>
        <v/>
      </c>
      <c r="P267" s="51" t="str">
        <f t="shared" si="5"/>
        <v/>
      </c>
      <c r="Q267" s="51" t="str">
        <f>IFERROR(VLOOKUP(O267,'Tabelas auxiliares'!$A$224:$E$233,5,FALSE),"")</f>
        <v/>
      </c>
      <c r="R267" s="51" t="str">
        <f>IF(Q267&lt;&gt;"",Q267,IF(P267='Tabelas auxiliares'!$A$237,"CUSTEIO",IF(P267='Tabelas auxiliares'!$A$236,"INVESTIMENTO","")))</f>
        <v/>
      </c>
    </row>
    <row r="268" spans="6:18" x14ac:dyDescent="0.25">
      <c r="F268" s="51" t="str">
        <f>IF(D268="","",IFERROR(VLOOKUP(D268,'Tabelas auxiliares'!$A$3:$B$61,2,FALSE),"DESCENTRALIZAÇÃO"))</f>
        <v/>
      </c>
      <c r="G268" s="51" t="str">
        <f>IFERROR(VLOOKUP($B268,'Tabelas auxiliares'!$A$65:$C$102,2,FALSE),"")</f>
        <v/>
      </c>
      <c r="H268" s="51" t="str">
        <f>IFERROR(VLOOKUP($B268,'Tabelas auxiliares'!$A$65:$C$102,3,FALSE),"")</f>
        <v/>
      </c>
      <c r="P268" s="51" t="str">
        <f t="shared" si="5"/>
        <v/>
      </c>
      <c r="Q268" s="51" t="str">
        <f>IFERROR(VLOOKUP(O268,'Tabelas auxiliares'!$A$224:$E$233,5,FALSE),"")</f>
        <v/>
      </c>
      <c r="R268" s="51" t="str">
        <f>IF(Q268&lt;&gt;"",Q268,IF(P268='Tabelas auxiliares'!$A$237,"CUSTEIO",IF(P268='Tabelas auxiliares'!$A$236,"INVESTIMENTO","")))</f>
        <v/>
      </c>
    </row>
    <row r="269" spans="6:18" x14ac:dyDescent="0.25">
      <c r="F269" s="51" t="str">
        <f>IF(D269="","",IFERROR(VLOOKUP(D269,'Tabelas auxiliares'!$A$3:$B$61,2,FALSE),"DESCENTRALIZAÇÃO"))</f>
        <v/>
      </c>
      <c r="G269" s="51" t="str">
        <f>IFERROR(VLOOKUP($B269,'Tabelas auxiliares'!$A$65:$C$102,2,FALSE),"")</f>
        <v/>
      </c>
      <c r="H269" s="51" t="str">
        <f>IFERROR(VLOOKUP($B269,'Tabelas auxiliares'!$A$65:$C$102,3,FALSE),"")</f>
        <v/>
      </c>
      <c r="P269" s="51" t="str">
        <f t="shared" si="5"/>
        <v/>
      </c>
      <c r="Q269" s="51" t="str">
        <f>IFERROR(VLOOKUP(O269,'Tabelas auxiliares'!$A$224:$E$233,5,FALSE),"")</f>
        <v/>
      </c>
      <c r="R269" s="51" t="str">
        <f>IF(Q269&lt;&gt;"",Q269,IF(P269='Tabelas auxiliares'!$A$237,"CUSTEIO",IF(P269='Tabelas auxiliares'!$A$236,"INVESTIMENTO","")))</f>
        <v/>
      </c>
    </row>
    <row r="270" spans="6:18" x14ac:dyDescent="0.25">
      <c r="F270" s="51" t="str">
        <f>IF(D270="","",IFERROR(VLOOKUP(D270,'Tabelas auxiliares'!$A$3:$B$61,2,FALSE),"DESCENTRALIZAÇÃO"))</f>
        <v/>
      </c>
      <c r="G270" s="51" t="str">
        <f>IFERROR(VLOOKUP($B270,'Tabelas auxiliares'!$A$65:$C$102,2,FALSE),"")</f>
        <v/>
      </c>
      <c r="H270" s="51" t="str">
        <f>IFERROR(VLOOKUP($B270,'Tabelas auxiliares'!$A$65:$C$102,3,FALSE),"")</f>
        <v/>
      </c>
      <c r="P270" s="51" t="str">
        <f t="shared" si="5"/>
        <v/>
      </c>
      <c r="Q270" s="51" t="str">
        <f>IFERROR(VLOOKUP(O270,'Tabelas auxiliares'!$A$224:$E$233,5,FALSE),"")</f>
        <v/>
      </c>
      <c r="R270" s="51" t="str">
        <f>IF(Q270&lt;&gt;"",Q270,IF(P270='Tabelas auxiliares'!$A$237,"CUSTEIO",IF(P270='Tabelas auxiliares'!$A$236,"INVESTIMENTO","")))</f>
        <v/>
      </c>
    </row>
    <row r="271" spans="6:18" x14ac:dyDescent="0.25">
      <c r="F271" s="51" t="str">
        <f>IF(D271="","",IFERROR(VLOOKUP(D271,'Tabelas auxiliares'!$A$3:$B$61,2,FALSE),"DESCENTRALIZAÇÃO"))</f>
        <v/>
      </c>
      <c r="G271" s="51" t="str">
        <f>IFERROR(VLOOKUP($B271,'Tabelas auxiliares'!$A$65:$C$102,2,FALSE),"")</f>
        <v/>
      </c>
      <c r="H271" s="51" t="str">
        <f>IFERROR(VLOOKUP($B271,'Tabelas auxiliares'!$A$65:$C$102,3,FALSE),"")</f>
        <v/>
      </c>
      <c r="P271" s="51" t="str">
        <f t="shared" si="5"/>
        <v/>
      </c>
      <c r="Q271" s="51" t="str">
        <f>IFERROR(VLOOKUP(O271,'Tabelas auxiliares'!$A$224:$E$233,5,FALSE),"")</f>
        <v/>
      </c>
      <c r="R271" s="51" t="str">
        <f>IF(Q271&lt;&gt;"",Q271,IF(P271='Tabelas auxiliares'!$A$237,"CUSTEIO",IF(P271='Tabelas auxiliares'!$A$236,"INVESTIMENTO","")))</f>
        <v/>
      </c>
    </row>
    <row r="272" spans="6:18" x14ac:dyDescent="0.25">
      <c r="F272" s="51" t="str">
        <f>IF(D272="","",IFERROR(VLOOKUP(D272,'Tabelas auxiliares'!$A$3:$B$61,2,FALSE),"DESCENTRALIZAÇÃO"))</f>
        <v/>
      </c>
      <c r="G272" s="51" t="str">
        <f>IFERROR(VLOOKUP($B272,'Tabelas auxiliares'!$A$65:$C$102,2,FALSE),"")</f>
        <v/>
      </c>
      <c r="H272" s="51" t="str">
        <f>IFERROR(VLOOKUP($B272,'Tabelas auxiliares'!$A$65:$C$102,3,FALSE),"")</f>
        <v/>
      </c>
      <c r="P272" s="51" t="str">
        <f t="shared" si="5"/>
        <v/>
      </c>
      <c r="Q272" s="51" t="str">
        <f>IFERROR(VLOOKUP(O272,'Tabelas auxiliares'!$A$224:$E$233,5,FALSE),"")</f>
        <v/>
      </c>
      <c r="R272" s="51" t="str">
        <f>IF(Q272&lt;&gt;"",Q272,IF(P272='Tabelas auxiliares'!$A$237,"CUSTEIO",IF(P272='Tabelas auxiliares'!$A$236,"INVESTIMENTO","")))</f>
        <v/>
      </c>
    </row>
    <row r="273" spans="6:18" x14ac:dyDescent="0.25">
      <c r="F273" s="51" t="str">
        <f>IF(D273="","",IFERROR(VLOOKUP(D273,'Tabelas auxiliares'!$A$3:$B$61,2,FALSE),"DESCENTRALIZAÇÃO"))</f>
        <v/>
      </c>
      <c r="G273" s="51" t="str">
        <f>IFERROR(VLOOKUP($B273,'Tabelas auxiliares'!$A$65:$C$102,2,FALSE),"")</f>
        <v/>
      </c>
      <c r="H273" s="51" t="str">
        <f>IFERROR(VLOOKUP($B273,'Tabelas auxiliares'!$A$65:$C$102,3,FALSE),"")</f>
        <v/>
      </c>
      <c r="P273" s="51" t="str">
        <f t="shared" si="5"/>
        <v/>
      </c>
      <c r="Q273" s="51" t="str">
        <f>IFERROR(VLOOKUP(O273,'Tabelas auxiliares'!$A$224:$E$233,5,FALSE),"")</f>
        <v/>
      </c>
      <c r="R273" s="51" t="str">
        <f>IF(Q273&lt;&gt;"",Q273,IF(P273='Tabelas auxiliares'!$A$237,"CUSTEIO",IF(P273='Tabelas auxiliares'!$A$236,"INVESTIMENTO","")))</f>
        <v/>
      </c>
    </row>
    <row r="274" spans="6:18" x14ac:dyDescent="0.25">
      <c r="F274" s="51" t="str">
        <f>IF(D274="","",IFERROR(VLOOKUP(D274,'Tabelas auxiliares'!$A$3:$B$61,2,FALSE),"DESCENTRALIZAÇÃO"))</f>
        <v/>
      </c>
      <c r="G274" s="51" t="str">
        <f>IFERROR(VLOOKUP($B274,'Tabelas auxiliares'!$A$65:$C$102,2,FALSE),"")</f>
        <v/>
      </c>
      <c r="H274" s="51" t="str">
        <f>IFERROR(VLOOKUP($B274,'Tabelas auxiliares'!$A$65:$C$102,3,FALSE),"")</f>
        <v/>
      </c>
      <c r="P274" s="51" t="str">
        <f t="shared" si="5"/>
        <v/>
      </c>
      <c r="Q274" s="51" t="str">
        <f>IFERROR(VLOOKUP(O274,'Tabelas auxiliares'!$A$224:$E$233,5,FALSE),"")</f>
        <v/>
      </c>
      <c r="R274" s="51" t="str">
        <f>IF(Q274&lt;&gt;"",Q274,IF(P274='Tabelas auxiliares'!$A$237,"CUSTEIO",IF(P274='Tabelas auxiliares'!$A$236,"INVESTIMENTO","")))</f>
        <v/>
      </c>
    </row>
    <row r="275" spans="6:18" x14ac:dyDescent="0.25">
      <c r="F275" s="51" t="str">
        <f>IF(D275="","",IFERROR(VLOOKUP(D275,'Tabelas auxiliares'!$A$3:$B$61,2,FALSE),"DESCENTRALIZAÇÃO"))</f>
        <v/>
      </c>
      <c r="G275" s="51" t="str">
        <f>IFERROR(VLOOKUP($B275,'Tabelas auxiliares'!$A$65:$C$102,2,FALSE),"")</f>
        <v/>
      </c>
      <c r="H275" s="51" t="str">
        <f>IFERROR(VLOOKUP($B275,'Tabelas auxiliares'!$A$65:$C$102,3,FALSE),"")</f>
        <v/>
      </c>
      <c r="P275" s="51" t="str">
        <f t="shared" si="5"/>
        <v/>
      </c>
      <c r="Q275" s="51" t="str">
        <f>IFERROR(VLOOKUP(O275,'Tabelas auxiliares'!$A$224:$E$233,5,FALSE),"")</f>
        <v/>
      </c>
      <c r="R275" s="51" t="str">
        <f>IF(Q275&lt;&gt;"",Q275,IF(P275='Tabelas auxiliares'!$A$237,"CUSTEIO",IF(P275='Tabelas auxiliares'!$A$236,"INVESTIMENTO","")))</f>
        <v/>
      </c>
    </row>
    <row r="276" spans="6:18" x14ac:dyDescent="0.25">
      <c r="F276" s="51" t="str">
        <f>IF(D276="","",IFERROR(VLOOKUP(D276,'Tabelas auxiliares'!$A$3:$B$61,2,FALSE),"DESCENTRALIZAÇÃO"))</f>
        <v/>
      </c>
      <c r="G276" s="51" t="str">
        <f>IFERROR(VLOOKUP($B276,'Tabelas auxiliares'!$A$65:$C$102,2,FALSE),"")</f>
        <v/>
      </c>
      <c r="H276" s="51" t="str">
        <f>IFERROR(VLOOKUP($B276,'Tabelas auxiliares'!$A$65:$C$102,3,FALSE),"")</f>
        <v/>
      </c>
      <c r="P276" s="51" t="str">
        <f t="shared" si="5"/>
        <v/>
      </c>
      <c r="Q276" s="51" t="str">
        <f>IFERROR(VLOOKUP(O276,'Tabelas auxiliares'!$A$224:$E$233,5,FALSE),"")</f>
        <v/>
      </c>
      <c r="R276" s="51" t="str">
        <f>IF(Q276&lt;&gt;"",Q276,IF(P276='Tabelas auxiliares'!$A$237,"CUSTEIO",IF(P276='Tabelas auxiliares'!$A$236,"INVESTIMENTO","")))</f>
        <v/>
      </c>
    </row>
    <row r="277" spans="6:18" x14ac:dyDescent="0.25">
      <c r="F277" s="51" t="str">
        <f>IF(D277="","",IFERROR(VLOOKUP(D277,'Tabelas auxiliares'!$A$3:$B$61,2,FALSE),"DESCENTRALIZAÇÃO"))</f>
        <v/>
      </c>
      <c r="G277" s="51" t="str">
        <f>IFERROR(VLOOKUP($B277,'Tabelas auxiliares'!$A$65:$C$102,2,FALSE),"")</f>
        <v/>
      </c>
      <c r="H277" s="51" t="str">
        <f>IFERROR(VLOOKUP($B277,'Tabelas auxiliares'!$A$65:$C$102,3,FALSE),"")</f>
        <v/>
      </c>
      <c r="P277" s="51" t="str">
        <f t="shared" si="5"/>
        <v/>
      </c>
      <c r="Q277" s="51" t="str">
        <f>IFERROR(VLOOKUP(O277,'Tabelas auxiliares'!$A$224:$E$233,5,FALSE),"")</f>
        <v/>
      </c>
      <c r="R277" s="51" t="str">
        <f>IF(Q277&lt;&gt;"",Q277,IF(P277='Tabelas auxiliares'!$A$237,"CUSTEIO",IF(P277='Tabelas auxiliares'!$A$236,"INVESTIMENTO","")))</f>
        <v/>
      </c>
    </row>
    <row r="278" spans="6:18" x14ac:dyDescent="0.25">
      <c r="F278" s="51" t="str">
        <f>IF(D278="","",IFERROR(VLOOKUP(D278,'Tabelas auxiliares'!$A$3:$B$61,2,FALSE),"DESCENTRALIZAÇÃO"))</f>
        <v/>
      </c>
      <c r="G278" s="51" t="str">
        <f>IFERROR(VLOOKUP($B278,'Tabelas auxiliares'!$A$65:$C$102,2,FALSE),"")</f>
        <v/>
      </c>
      <c r="H278" s="51" t="str">
        <f>IFERROR(VLOOKUP($B278,'Tabelas auxiliares'!$A$65:$C$102,3,FALSE),"")</f>
        <v/>
      </c>
      <c r="P278" s="51" t="str">
        <f t="shared" si="5"/>
        <v/>
      </c>
      <c r="Q278" s="51" t="str">
        <f>IFERROR(VLOOKUP(O278,'Tabelas auxiliares'!$A$224:$E$233,5,FALSE),"")</f>
        <v/>
      </c>
      <c r="R278" s="51" t="str">
        <f>IF(Q278&lt;&gt;"",Q278,IF(P278='Tabelas auxiliares'!$A$237,"CUSTEIO",IF(P278='Tabelas auxiliares'!$A$236,"INVESTIMENTO","")))</f>
        <v/>
      </c>
    </row>
    <row r="279" spans="6:18" x14ac:dyDescent="0.25">
      <c r="F279" s="51" t="str">
        <f>IF(D279="","",IFERROR(VLOOKUP(D279,'Tabelas auxiliares'!$A$3:$B$61,2,FALSE),"DESCENTRALIZAÇÃO"))</f>
        <v/>
      </c>
      <c r="G279" s="51" t="str">
        <f>IFERROR(VLOOKUP($B279,'Tabelas auxiliares'!$A$65:$C$102,2,FALSE),"")</f>
        <v/>
      </c>
      <c r="H279" s="51" t="str">
        <f>IFERROR(VLOOKUP($B279,'Tabelas auxiliares'!$A$65:$C$102,3,FALSE),"")</f>
        <v/>
      </c>
      <c r="P279" s="51" t="str">
        <f t="shared" si="5"/>
        <v/>
      </c>
      <c r="Q279" s="51" t="str">
        <f>IFERROR(VLOOKUP(O279,'Tabelas auxiliares'!$A$224:$E$233,5,FALSE),"")</f>
        <v/>
      </c>
      <c r="R279" s="51" t="str">
        <f>IF(Q279&lt;&gt;"",Q279,IF(P279='Tabelas auxiliares'!$A$237,"CUSTEIO",IF(P279='Tabelas auxiliares'!$A$236,"INVESTIMENTO","")))</f>
        <v/>
      </c>
    </row>
    <row r="280" spans="6:18" x14ac:dyDescent="0.25">
      <c r="F280" s="51" t="str">
        <f>IF(D280="","",IFERROR(VLOOKUP(D280,'Tabelas auxiliares'!$A$3:$B$61,2,FALSE),"DESCENTRALIZAÇÃO"))</f>
        <v/>
      </c>
      <c r="G280" s="51" t="str">
        <f>IFERROR(VLOOKUP($B280,'Tabelas auxiliares'!$A$65:$C$102,2,FALSE),"")</f>
        <v/>
      </c>
      <c r="H280" s="51" t="str">
        <f>IFERROR(VLOOKUP($B280,'Tabelas auxiliares'!$A$65:$C$102,3,FALSE),"")</f>
        <v/>
      </c>
      <c r="P280" s="51" t="str">
        <f t="shared" si="5"/>
        <v/>
      </c>
      <c r="Q280" s="51" t="str">
        <f>IFERROR(VLOOKUP(O280,'Tabelas auxiliares'!$A$224:$E$233,5,FALSE),"")</f>
        <v/>
      </c>
      <c r="R280" s="51" t="str">
        <f>IF(Q280&lt;&gt;"",Q280,IF(P280='Tabelas auxiliares'!$A$237,"CUSTEIO",IF(P280='Tabelas auxiliares'!$A$236,"INVESTIMENTO","")))</f>
        <v/>
      </c>
    </row>
    <row r="281" spans="6:18" x14ac:dyDescent="0.25">
      <c r="F281" s="51" t="str">
        <f>IF(D281="","",IFERROR(VLOOKUP(D281,'Tabelas auxiliares'!$A$3:$B$61,2,FALSE),"DESCENTRALIZAÇÃO"))</f>
        <v/>
      </c>
      <c r="G281" s="51" t="str">
        <f>IFERROR(VLOOKUP($B281,'Tabelas auxiliares'!$A$65:$C$102,2,FALSE),"")</f>
        <v/>
      </c>
      <c r="H281" s="51" t="str">
        <f>IFERROR(VLOOKUP($B281,'Tabelas auxiliares'!$A$65:$C$102,3,FALSE),"")</f>
        <v/>
      </c>
      <c r="P281" s="51" t="str">
        <f t="shared" si="5"/>
        <v/>
      </c>
      <c r="Q281" s="51" t="str">
        <f>IFERROR(VLOOKUP(O281,'Tabelas auxiliares'!$A$224:$E$233,5,FALSE),"")</f>
        <v/>
      </c>
      <c r="R281" s="51" t="str">
        <f>IF(Q281&lt;&gt;"",Q281,IF(P281='Tabelas auxiliares'!$A$237,"CUSTEIO",IF(P281='Tabelas auxiliares'!$A$236,"INVESTIMENTO","")))</f>
        <v/>
      </c>
    </row>
    <row r="282" spans="6:18" x14ac:dyDescent="0.25">
      <c r="F282" s="51" t="str">
        <f>IF(D282="","",IFERROR(VLOOKUP(D282,'Tabelas auxiliares'!$A$3:$B$61,2,FALSE),"DESCENTRALIZAÇÃO"))</f>
        <v/>
      </c>
      <c r="G282" s="51" t="str">
        <f>IFERROR(VLOOKUP($B282,'Tabelas auxiliares'!$A$65:$C$102,2,FALSE),"")</f>
        <v/>
      </c>
      <c r="H282" s="51" t="str">
        <f>IFERROR(VLOOKUP($B282,'Tabelas auxiliares'!$A$65:$C$102,3,FALSE),"")</f>
        <v/>
      </c>
      <c r="P282" s="51" t="str">
        <f t="shared" si="5"/>
        <v/>
      </c>
      <c r="Q282" s="51" t="str">
        <f>IFERROR(VLOOKUP(O282,'Tabelas auxiliares'!$A$224:$E$233,5,FALSE),"")</f>
        <v/>
      </c>
      <c r="R282" s="51" t="str">
        <f>IF(Q282&lt;&gt;"",Q282,IF(P282='Tabelas auxiliares'!$A$237,"CUSTEIO",IF(P282='Tabelas auxiliares'!$A$236,"INVESTIMENTO","")))</f>
        <v/>
      </c>
    </row>
    <row r="283" spans="6:18" x14ac:dyDescent="0.25">
      <c r="F283" s="51" t="str">
        <f>IF(D283="","",IFERROR(VLOOKUP(D283,'Tabelas auxiliares'!$A$3:$B$61,2,FALSE),"DESCENTRALIZAÇÃO"))</f>
        <v/>
      </c>
      <c r="G283" s="51" t="str">
        <f>IFERROR(VLOOKUP($B283,'Tabelas auxiliares'!$A$65:$C$102,2,FALSE),"")</f>
        <v/>
      </c>
      <c r="H283" s="51" t="str">
        <f>IFERROR(VLOOKUP($B283,'Tabelas auxiliares'!$A$65:$C$102,3,FALSE),"")</f>
        <v/>
      </c>
      <c r="P283" s="51" t="str">
        <f t="shared" si="5"/>
        <v/>
      </c>
      <c r="Q283" s="51" t="str">
        <f>IFERROR(VLOOKUP(O283,'Tabelas auxiliares'!$A$224:$E$233,5,FALSE),"")</f>
        <v/>
      </c>
      <c r="R283" s="51" t="str">
        <f>IF(Q283&lt;&gt;"",Q283,IF(P283='Tabelas auxiliares'!$A$237,"CUSTEIO",IF(P283='Tabelas auxiliares'!$A$236,"INVESTIMENTO","")))</f>
        <v/>
      </c>
    </row>
    <row r="284" spans="6:18" x14ac:dyDescent="0.25">
      <c r="F284" s="51" t="str">
        <f>IF(D284="","",IFERROR(VLOOKUP(D284,'Tabelas auxiliares'!$A$3:$B$61,2,FALSE),"DESCENTRALIZAÇÃO"))</f>
        <v/>
      </c>
      <c r="G284" s="51" t="str">
        <f>IFERROR(VLOOKUP($B284,'Tabelas auxiliares'!$A$65:$C$102,2,FALSE),"")</f>
        <v/>
      </c>
      <c r="H284" s="51" t="str">
        <f>IFERROR(VLOOKUP($B284,'Tabelas auxiliares'!$A$65:$C$102,3,FALSE),"")</f>
        <v/>
      </c>
      <c r="P284" s="51" t="str">
        <f t="shared" si="5"/>
        <v/>
      </c>
      <c r="Q284" s="51" t="str">
        <f>IFERROR(VLOOKUP(O284,'Tabelas auxiliares'!$A$224:$E$233,5,FALSE),"")</f>
        <v/>
      </c>
      <c r="R284" s="51" t="str">
        <f>IF(Q284&lt;&gt;"",Q284,IF(P284='Tabelas auxiliares'!$A$237,"CUSTEIO",IF(P284='Tabelas auxiliares'!$A$236,"INVESTIMENTO","")))</f>
        <v/>
      </c>
    </row>
    <row r="285" spans="6:18" x14ac:dyDescent="0.25">
      <c r="F285" s="51" t="str">
        <f>IF(D285="","",IFERROR(VLOOKUP(D285,'Tabelas auxiliares'!$A$3:$B$61,2,FALSE),"DESCENTRALIZAÇÃO"))</f>
        <v/>
      </c>
      <c r="G285" s="51" t="str">
        <f>IFERROR(VLOOKUP($B285,'Tabelas auxiliares'!$A$65:$C$102,2,FALSE),"")</f>
        <v/>
      </c>
      <c r="H285" s="51" t="str">
        <f>IFERROR(VLOOKUP($B285,'Tabelas auxiliares'!$A$65:$C$102,3,FALSE),"")</f>
        <v/>
      </c>
      <c r="P285" s="51" t="str">
        <f t="shared" si="5"/>
        <v/>
      </c>
      <c r="Q285" s="51" t="str">
        <f>IFERROR(VLOOKUP(O285,'Tabelas auxiliares'!$A$224:$E$233,5,FALSE),"")</f>
        <v/>
      </c>
      <c r="R285" s="51" t="str">
        <f>IF(Q285&lt;&gt;"",Q285,IF(P285='Tabelas auxiliares'!$A$237,"CUSTEIO",IF(P285='Tabelas auxiliares'!$A$236,"INVESTIMENTO","")))</f>
        <v/>
      </c>
    </row>
    <row r="286" spans="6:18" x14ac:dyDescent="0.25">
      <c r="F286" s="51" t="str">
        <f>IF(D286="","",IFERROR(VLOOKUP(D286,'Tabelas auxiliares'!$A$3:$B$61,2,FALSE),"DESCENTRALIZAÇÃO"))</f>
        <v/>
      </c>
      <c r="G286" s="51" t="str">
        <f>IFERROR(VLOOKUP($B286,'Tabelas auxiliares'!$A$65:$C$102,2,FALSE),"")</f>
        <v/>
      </c>
      <c r="H286" s="51" t="str">
        <f>IFERROR(VLOOKUP($B286,'Tabelas auxiliares'!$A$65:$C$102,3,FALSE),"")</f>
        <v/>
      </c>
      <c r="P286" s="51" t="str">
        <f t="shared" si="5"/>
        <v/>
      </c>
      <c r="Q286" s="51" t="str">
        <f>IFERROR(VLOOKUP(O286,'Tabelas auxiliares'!$A$224:$E$233,5,FALSE),"")</f>
        <v/>
      </c>
      <c r="R286" s="51" t="str">
        <f>IF(Q286&lt;&gt;"",Q286,IF(P286='Tabelas auxiliares'!$A$237,"CUSTEIO",IF(P286='Tabelas auxiliares'!$A$236,"INVESTIMENTO","")))</f>
        <v/>
      </c>
    </row>
    <row r="287" spans="6:18" x14ac:dyDescent="0.25">
      <c r="F287" s="51" t="str">
        <f>IF(D287="","",IFERROR(VLOOKUP(D287,'Tabelas auxiliares'!$A$3:$B$61,2,FALSE),"DESCENTRALIZAÇÃO"))</f>
        <v/>
      </c>
      <c r="G287" s="51" t="str">
        <f>IFERROR(VLOOKUP($B287,'Tabelas auxiliares'!$A$65:$C$102,2,FALSE),"")</f>
        <v/>
      </c>
      <c r="H287" s="51" t="str">
        <f>IFERROR(VLOOKUP($B287,'Tabelas auxiliares'!$A$65:$C$102,3,FALSE),"")</f>
        <v/>
      </c>
      <c r="P287" s="51" t="str">
        <f t="shared" si="5"/>
        <v/>
      </c>
      <c r="Q287" s="51" t="str">
        <f>IFERROR(VLOOKUP(O287,'Tabelas auxiliares'!$A$224:$E$233,5,FALSE),"")</f>
        <v/>
      </c>
      <c r="R287" s="51" t="str">
        <f>IF(Q287&lt;&gt;"",Q287,IF(P287='Tabelas auxiliares'!$A$237,"CUSTEIO",IF(P287='Tabelas auxiliares'!$A$236,"INVESTIMENTO","")))</f>
        <v/>
      </c>
    </row>
    <row r="288" spans="6:18" x14ac:dyDescent="0.25">
      <c r="F288" s="51" t="str">
        <f>IF(D288="","",IFERROR(VLOOKUP(D288,'Tabelas auxiliares'!$A$3:$B$61,2,FALSE),"DESCENTRALIZAÇÃO"))</f>
        <v/>
      </c>
      <c r="G288" s="51" t="str">
        <f>IFERROR(VLOOKUP($B288,'Tabelas auxiliares'!$A$65:$C$102,2,FALSE),"")</f>
        <v/>
      </c>
      <c r="H288" s="51" t="str">
        <f>IFERROR(VLOOKUP($B288,'Tabelas auxiliares'!$A$65:$C$102,3,FALSE),"")</f>
        <v/>
      </c>
      <c r="P288" s="51" t="str">
        <f t="shared" si="5"/>
        <v/>
      </c>
      <c r="Q288" s="51" t="str">
        <f>IFERROR(VLOOKUP(O288,'Tabelas auxiliares'!$A$224:$E$233,5,FALSE),"")</f>
        <v/>
      </c>
      <c r="R288" s="51" t="str">
        <f>IF(Q288&lt;&gt;"",Q288,IF(P288='Tabelas auxiliares'!$A$237,"CUSTEIO",IF(P288='Tabelas auxiliares'!$A$236,"INVESTIMENTO","")))</f>
        <v/>
      </c>
    </row>
    <row r="289" spans="6:18" x14ac:dyDescent="0.25">
      <c r="F289" s="51" t="str">
        <f>IF(D289="","",IFERROR(VLOOKUP(D289,'Tabelas auxiliares'!$A$3:$B$61,2,FALSE),"DESCENTRALIZAÇÃO"))</f>
        <v/>
      </c>
      <c r="G289" s="51" t="str">
        <f>IFERROR(VLOOKUP($B289,'Tabelas auxiliares'!$A$65:$C$102,2,FALSE),"")</f>
        <v/>
      </c>
      <c r="H289" s="51" t="str">
        <f>IFERROR(VLOOKUP($B289,'Tabelas auxiliares'!$A$65:$C$102,3,FALSE),"")</f>
        <v/>
      </c>
      <c r="P289" s="51" t="str">
        <f t="shared" si="5"/>
        <v/>
      </c>
      <c r="Q289" s="51" t="str">
        <f>IFERROR(VLOOKUP(O289,'Tabelas auxiliares'!$A$224:$E$233,5,FALSE),"")</f>
        <v/>
      </c>
      <c r="R289" s="51" t="str">
        <f>IF(Q289&lt;&gt;"",Q289,IF(P289='Tabelas auxiliares'!$A$237,"CUSTEIO",IF(P289='Tabelas auxiliares'!$A$236,"INVESTIMENTO","")))</f>
        <v/>
      </c>
    </row>
    <row r="290" spans="6:18" x14ac:dyDescent="0.25">
      <c r="F290" s="51" t="str">
        <f>IF(D290="","",IFERROR(VLOOKUP(D290,'Tabelas auxiliares'!$A$3:$B$61,2,FALSE),"DESCENTRALIZAÇÃO"))</f>
        <v/>
      </c>
      <c r="G290" s="51" t="str">
        <f>IFERROR(VLOOKUP($B290,'Tabelas auxiliares'!$A$65:$C$102,2,FALSE),"")</f>
        <v/>
      </c>
      <c r="H290" s="51" t="str">
        <f>IFERROR(VLOOKUP($B290,'Tabelas auxiliares'!$A$65:$C$102,3,FALSE),"")</f>
        <v/>
      </c>
      <c r="P290" s="51" t="str">
        <f t="shared" si="5"/>
        <v/>
      </c>
      <c r="Q290" s="51" t="str">
        <f>IFERROR(VLOOKUP(O290,'Tabelas auxiliares'!$A$224:$E$233,5,FALSE),"")</f>
        <v/>
      </c>
      <c r="R290" s="51" t="str">
        <f>IF(Q290&lt;&gt;"",Q290,IF(P290='Tabelas auxiliares'!$A$237,"CUSTEIO",IF(P290='Tabelas auxiliares'!$A$236,"INVESTIMENTO","")))</f>
        <v/>
      </c>
    </row>
    <row r="291" spans="6:18" x14ac:dyDescent="0.25">
      <c r="F291" s="51" t="str">
        <f>IF(D291="","",IFERROR(VLOOKUP(D291,'Tabelas auxiliares'!$A$3:$B$61,2,FALSE),"DESCENTRALIZAÇÃO"))</f>
        <v/>
      </c>
      <c r="G291" s="51" t="str">
        <f>IFERROR(VLOOKUP($B291,'Tabelas auxiliares'!$A$65:$C$102,2,FALSE),"")</f>
        <v/>
      </c>
      <c r="H291" s="51" t="str">
        <f>IFERROR(VLOOKUP($B291,'Tabelas auxiliares'!$A$65:$C$102,3,FALSE),"")</f>
        <v/>
      </c>
      <c r="P291" s="51" t="str">
        <f t="shared" si="5"/>
        <v/>
      </c>
      <c r="Q291" s="51" t="str">
        <f>IFERROR(VLOOKUP(O291,'Tabelas auxiliares'!$A$224:$E$233,5,FALSE),"")</f>
        <v/>
      </c>
      <c r="R291" s="51" t="str">
        <f>IF(Q291&lt;&gt;"",Q291,IF(P291='Tabelas auxiliares'!$A$237,"CUSTEIO",IF(P291='Tabelas auxiliares'!$A$236,"INVESTIMENTO","")))</f>
        <v/>
      </c>
    </row>
    <row r="292" spans="6:18" x14ac:dyDescent="0.25">
      <c r="F292" s="51" t="str">
        <f>IF(D292="","",IFERROR(VLOOKUP(D292,'Tabelas auxiliares'!$A$3:$B$61,2,FALSE),"DESCENTRALIZAÇÃO"))</f>
        <v/>
      </c>
      <c r="G292" s="51" t="str">
        <f>IFERROR(VLOOKUP($B292,'Tabelas auxiliares'!$A$65:$C$102,2,FALSE),"")</f>
        <v/>
      </c>
      <c r="H292" s="51" t="str">
        <f>IFERROR(VLOOKUP($B292,'Tabelas auxiliares'!$A$65:$C$102,3,FALSE),"")</f>
        <v/>
      </c>
      <c r="P292" s="51" t="str">
        <f t="shared" si="5"/>
        <v/>
      </c>
      <c r="Q292" s="51" t="str">
        <f>IFERROR(VLOOKUP(O292,'Tabelas auxiliares'!$A$224:$E$233,5,FALSE),"")</f>
        <v/>
      </c>
      <c r="R292" s="51" t="str">
        <f>IF(Q292&lt;&gt;"",Q292,IF(P292='Tabelas auxiliares'!$A$237,"CUSTEIO",IF(P292='Tabelas auxiliares'!$A$236,"INVESTIMENTO","")))</f>
        <v/>
      </c>
    </row>
    <row r="293" spans="6:18" x14ac:dyDescent="0.25">
      <c r="F293" s="51" t="str">
        <f>IF(D293="","",IFERROR(VLOOKUP(D293,'Tabelas auxiliares'!$A$3:$B$61,2,FALSE),"DESCENTRALIZAÇÃO"))</f>
        <v/>
      </c>
      <c r="G293" s="51" t="str">
        <f>IFERROR(VLOOKUP($B293,'Tabelas auxiliares'!$A$65:$C$102,2,FALSE),"")</f>
        <v/>
      </c>
      <c r="H293" s="51" t="str">
        <f>IFERROR(VLOOKUP($B293,'Tabelas auxiliares'!$A$65:$C$102,3,FALSE),"")</f>
        <v/>
      </c>
      <c r="P293" s="51" t="str">
        <f t="shared" si="5"/>
        <v/>
      </c>
      <c r="Q293" s="51" t="str">
        <f>IFERROR(VLOOKUP(O293,'Tabelas auxiliares'!$A$224:$E$233,5,FALSE),"")</f>
        <v/>
      </c>
      <c r="R293" s="51" t="str">
        <f>IF(Q293&lt;&gt;"",Q293,IF(P293='Tabelas auxiliares'!$A$237,"CUSTEIO",IF(P293='Tabelas auxiliares'!$A$236,"INVESTIMENTO","")))</f>
        <v/>
      </c>
    </row>
    <row r="294" spans="6:18" x14ac:dyDescent="0.25">
      <c r="F294" s="51" t="str">
        <f>IF(D294="","",IFERROR(VLOOKUP(D294,'Tabelas auxiliares'!$A$3:$B$61,2,FALSE),"DESCENTRALIZAÇÃO"))</f>
        <v/>
      </c>
      <c r="G294" s="51" t="str">
        <f>IFERROR(VLOOKUP($B294,'Tabelas auxiliares'!$A$65:$C$102,2,FALSE),"")</f>
        <v/>
      </c>
      <c r="H294" s="51" t="str">
        <f>IFERROR(VLOOKUP($B294,'Tabelas auxiliares'!$A$65:$C$102,3,FALSE),"")</f>
        <v/>
      </c>
      <c r="P294" s="51" t="str">
        <f t="shared" si="5"/>
        <v/>
      </c>
      <c r="Q294" s="51" t="str">
        <f>IFERROR(VLOOKUP(O294,'Tabelas auxiliares'!$A$224:$E$233,5,FALSE),"")</f>
        <v/>
      </c>
      <c r="R294" s="51" t="str">
        <f>IF(Q294&lt;&gt;"",Q294,IF(P294='Tabelas auxiliares'!$A$237,"CUSTEIO",IF(P294='Tabelas auxiliares'!$A$236,"INVESTIMENTO","")))</f>
        <v/>
      </c>
    </row>
    <row r="295" spans="6:18" x14ac:dyDescent="0.25">
      <c r="F295" s="51" t="str">
        <f>IF(D295="","",IFERROR(VLOOKUP(D295,'Tabelas auxiliares'!$A$3:$B$61,2,FALSE),"DESCENTRALIZAÇÃO"))</f>
        <v/>
      </c>
      <c r="G295" s="51" t="str">
        <f>IFERROR(VLOOKUP($B295,'Tabelas auxiliares'!$A$65:$C$102,2,FALSE),"")</f>
        <v/>
      </c>
      <c r="H295" s="51" t="str">
        <f>IFERROR(VLOOKUP($B295,'Tabelas auxiliares'!$A$65:$C$102,3,FALSE),"")</f>
        <v/>
      </c>
      <c r="P295" s="51" t="str">
        <f t="shared" si="5"/>
        <v/>
      </c>
      <c r="Q295" s="51" t="str">
        <f>IFERROR(VLOOKUP(O295,'Tabelas auxiliares'!$A$224:$E$233,5,FALSE),"")</f>
        <v/>
      </c>
      <c r="R295" s="51" t="str">
        <f>IF(Q295&lt;&gt;"",Q295,IF(P295='Tabelas auxiliares'!$A$237,"CUSTEIO",IF(P295='Tabelas auxiliares'!$A$236,"INVESTIMENTO","")))</f>
        <v/>
      </c>
    </row>
    <row r="296" spans="6:18" x14ac:dyDescent="0.25">
      <c r="F296" s="51" t="str">
        <f>IF(D296="","",IFERROR(VLOOKUP(D296,'Tabelas auxiliares'!$A$3:$B$61,2,FALSE),"DESCENTRALIZAÇÃO"))</f>
        <v/>
      </c>
      <c r="G296" s="51" t="str">
        <f>IFERROR(VLOOKUP($B296,'Tabelas auxiliares'!$A$65:$C$102,2,FALSE),"")</f>
        <v/>
      </c>
      <c r="H296" s="51" t="str">
        <f>IFERROR(VLOOKUP($B296,'Tabelas auxiliares'!$A$65:$C$102,3,FALSE),"")</f>
        <v/>
      </c>
      <c r="P296" s="51" t="str">
        <f t="shared" si="5"/>
        <v/>
      </c>
      <c r="Q296" s="51" t="str">
        <f>IFERROR(VLOOKUP(O296,'Tabelas auxiliares'!$A$224:$E$233,5,FALSE),"")</f>
        <v/>
      </c>
      <c r="R296" s="51" t="str">
        <f>IF(Q296&lt;&gt;"",Q296,IF(P296='Tabelas auxiliares'!$A$237,"CUSTEIO",IF(P296='Tabelas auxiliares'!$A$236,"INVESTIMENTO","")))</f>
        <v/>
      </c>
    </row>
    <row r="297" spans="6:18" x14ac:dyDescent="0.25">
      <c r="F297" s="51" t="str">
        <f>IF(D297="","",IFERROR(VLOOKUP(D297,'Tabelas auxiliares'!$A$3:$B$61,2,FALSE),"DESCENTRALIZAÇÃO"))</f>
        <v/>
      </c>
      <c r="G297" s="51" t="str">
        <f>IFERROR(VLOOKUP($B297,'Tabelas auxiliares'!$A$65:$C$102,2,FALSE),"")</f>
        <v/>
      </c>
      <c r="H297" s="51" t="str">
        <f>IFERROR(VLOOKUP($B297,'Tabelas auxiliares'!$A$65:$C$102,3,FALSE),"")</f>
        <v/>
      </c>
      <c r="P297" s="51" t="str">
        <f t="shared" si="5"/>
        <v/>
      </c>
      <c r="Q297" s="51" t="str">
        <f>IFERROR(VLOOKUP(O297,'Tabelas auxiliares'!$A$224:$E$233,5,FALSE),"")</f>
        <v/>
      </c>
      <c r="R297" s="51" t="str">
        <f>IF(Q297&lt;&gt;"",Q297,IF(P297='Tabelas auxiliares'!$A$237,"CUSTEIO",IF(P297='Tabelas auxiliares'!$A$236,"INVESTIMENTO","")))</f>
        <v/>
      </c>
    </row>
    <row r="298" spans="6:18" x14ac:dyDescent="0.25">
      <c r="F298" s="51" t="str">
        <f>IF(D298="","",IFERROR(VLOOKUP(D298,'Tabelas auxiliares'!$A$3:$B$61,2,FALSE),"DESCENTRALIZAÇÃO"))</f>
        <v/>
      </c>
      <c r="G298" s="51" t="str">
        <f>IFERROR(VLOOKUP($B298,'Tabelas auxiliares'!$A$65:$C$102,2,FALSE),"")</f>
        <v/>
      </c>
      <c r="H298" s="51" t="str">
        <f>IFERROR(VLOOKUP($B298,'Tabelas auxiliares'!$A$65:$C$102,3,FALSE),"")</f>
        <v/>
      </c>
      <c r="P298" s="51" t="str">
        <f t="shared" si="5"/>
        <v/>
      </c>
      <c r="Q298" s="51" t="str">
        <f>IFERROR(VLOOKUP(O298,'Tabelas auxiliares'!$A$224:$E$233,5,FALSE),"")</f>
        <v/>
      </c>
      <c r="R298" s="51" t="str">
        <f>IF(Q298&lt;&gt;"",Q298,IF(P298='Tabelas auxiliares'!$A$237,"CUSTEIO",IF(P298='Tabelas auxiliares'!$A$236,"INVESTIMENTO","")))</f>
        <v/>
      </c>
    </row>
    <row r="299" spans="6:18" x14ac:dyDescent="0.25">
      <c r="F299" s="51" t="str">
        <f>IF(D299="","",IFERROR(VLOOKUP(D299,'Tabelas auxiliares'!$A$3:$B$61,2,FALSE),"DESCENTRALIZAÇÃO"))</f>
        <v/>
      </c>
      <c r="G299" s="51" t="str">
        <f>IFERROR(VLOOKUP($B299,'Tabelas auxiliares'!$A$65:$C$102,2,FALSE),"")</f>
        <v/>
      </c>
      <c r="H299" s="51" t="str">
        <f>IFERROR(VLOOKUP($B299,'Tabelas auxiliares'!$A$65:$C$102,3,FALSE),"")</f>
        <v/>
      </c>
      <c r="P299" s="51" t="str">
        <f t="shared" si="5"/>
        <v/>
      </c>
      <c r="Q299" s="51" t="str">
        <f>IFERROR(VLOOKUP(O299,'Tabelas auxiliares'!$A$224:$E$233,5,FALSE),"")</f>
        <v/>
      </c>
      <c r="R299" s="51" t="str">
        <f>IF(Q299&lt;&gt;"",Q299,IF(P299='Tabelas auxiliares'!$A$237,"CUSTEIO",IF(P299='Tabelas auxiliares'!$A$236,"INVESTIMENTO","")))</f>
        <v/>
      </c>
    </row>
    <row r="300" spans="6:18" x14ac:dyDescent="0.25">
      <c r="F300" s="51" t="str">
        <f>IF(D300="","",IFERROR(VLOOKUP(D300,'Tabelas auxiliares'!$A$3:$B$61,2,FALSE),"DESCENTRALIZAÇÃO"))</f>
        <v/>
      </c>
      <c r="G300" s="51" t="str">
        <f>IFERROR(VLOOKUP($B300,'Tabelas auxiliares'!$A$65:$C$102,2,FALSE),"")</f>
        <v/>
      </c>
      <c r="H300" s="51" t="str">
        <f>IFERROR(VLOOKUP($B300,'Tabelas auxiliares'!$A$65:$C$102,3,FALSE),"")</f>
        <v/>
      </c>
      <c r="P300" s="51" t="str">
        <f t="shared" si="5"/>
        <v/>
      </c>
      <c r="Q300" s="51" t="str">
        <f>IFERROR(VLOOKUP(O300,'Tabelas auxiliares'!$A$224:$E$233,5,FALSE),"")</f>
        <v/>
      </c>
      <c r="R300" s="51" t="str">
        <f>IF(Q300&lt;&gt;"",Q300,IF(P300='Tabelas auxiliares'!$A$237,"CUSTEIO",IF(P300='Tabelas auxiliares'!$A$236,"INVESTIMENTO","")))</f>
        <v/>
      </c>
    </row>
    <row r="301" spans="6:18" x14ac:dyDescent="0.25">
      <c r="F301" s="51" t="str">
        <f>IF(D301="","",IFERROR(VLOOKUP(D301,'Tabelas auxiliares'!$A$3:$B$61,2,FALSE),"DESCENTRALIZAÇÃO"))</f>
        <v/>
      </c>
      <c r="G301" s="51" t="str">
        <f>IFERROR(VLOOKUP($B301,'Tabelas auxiliares'!$A$65:$C$102,2,FALSE),"")</f>
        <v/>
      </c>
      <c r="H301" s="51" t="str">
        <f>IFERROR(VLOOKUP($B301,'Tabelas auxiliares'!$A$65:$C$102,3,FALSE),"")</f>
        <v/>
      </c>
      <c r="P301" s="51" t="str">
        <f t="shared" si="5"/>
        <v/>
      </c>
      <c r="Q301" s="51" t="str">
        <f>IFERROR(VLOOKUP(O301,'Tabelas auxiliares'!$A$224:$E$233,5,FALSE),"")</f>
        <v/>
      </c>
      <c r="R301" s="51" t="str">
        <f>IF(Q301&lt;&gt;"",Q301,IF(P301='Tabelas auxiliares'!$A$237,"CUSTEIO",IF(P301='Tabelas auxiliares'!$A$236,"INVESTIMENTO","")))</f>
        <v/>
      </c>
    </row>
    <row r="302" spans="6:18" x14ac:dyDescent="0.25">
      <c r="F302" s="51" t="str">
        <f>IF(D302="","",IFERROR(VLOOKUP(D302,'Tabelas auxiliares'!$A$3:$B$61,2,FALSE),"DESCENTRALIZAÇÃO"))</f>
        <v/>
      </c>
      <c r="G302" s="51" t="str">
        <f>IFERROR(VLOOKUP($B302,'Tabelas auxiliares'!$A$65:$C$102,2,FALSE),"")</f>
        <v/>
      </c>
      <c r="H302" s="51" t="str">
        <f>IFERROR(VLOOKUP($B302,'Tabelas auxiliares'!$A$65:$C$102,3,FALSE),"")</f>
        <v/>
      </c>
      <c r="P302" s="51" t="str">
        <f t="shared" si="5"/>
        <v/>
      </c>
      <c r="Q302" s="51" t="str">
        <f>IFERROR(VLOOKUP(O302,'Tabelas auxiliares'!$A$224:$E$233,5,FALSE),"")</f>
        <v/>
      </c>
      <c r="R302" s="51" t="str">
        <f>IF(Q302&lt;&gt;"",Q302,IF(P302='Tabelas auxiliares'!$A$237,"CUSTEIO",IF(P302='Tabelas auxiliares'!$A$236,"INVESTIMENTO","")))</f>
        <v/>
      </c>
    </row>
    <row r="303" spans="6:18" x14ac:dyDescent="0.25">
      <c r="F303" s="51" t="str">
        <f>IF(D303="","",IFERROR(VLOOKUP(D303,'Tabelas auxiliares'!$A$3:$B$61,2,FALSE),"DESCENTRALIZAÇÃO"))</f>
        <v/>
      </c>
      <c r="G303" s="51" t="str">
        <f>IFERROR(VLOOKUP($B303,'Tabelas auxiliares'!$A$65:$C$102,2,FALSE),"")</f>
        <v/>
      </c>
      <c r="H303" s="51" t="str">
        <f>IFERROR(VLOOKUP($B303,'Tabelas auxiliares'!$A$65:$C$102,3,FALSE),"")</f>
        <v/>
      </c>
      <c r="P303" s="51" t="str">
        <f t="shared" si="5"/>
        <v/>
      </c>
      <c r="Q303" s="51" t="str">
        <f>IFERROR(VLOOKUP(O303,'Tabelas auxiliares'!$A$224:$E$233,5,FALSE),"")</f>
        <v/>
      </c>
      <c r="R303" s="51" t="str">
        <f>IF(Q303&lt;&gt;"",Q303,IF(P303='Tabelas auxiliares'!$A$237,"CUSTEIO",IF(P303='Tabelas auxiliares'!$A$236,"INVESTIMENTO","")))</f>
        <v/>
      </c>
    </row>
    <row r="304" spans="6:18" x14ac:dyDescent="0.25">
      <c r="F304" s="51" t="str">
        <f>IF(D304="","",IFERROR(VLOOKUP(D304,'Tabelas auxiliares'!$A$3:$B$61,2,FALSE),"DESCENTRALIZAÇÃO"))</f>
        <v/>
      </c>
      <c r="G304" s="51" t="str">
        <f>IFERROR(VLOOKUP($B304,'Tabelas auxiliares'!$A$65:$C$102,2,FALSE),"")</f>
        <v/>
      </c>
      <c r="H304" s="51" t="str">
        <f>IFERROR(VLOOKUP($B304,'Tabelas auxiliares'!$A$65:$C$102,3,FALSE),"")</f>
        <v/>
      </c>
      <c r="P304" s="51" t="str">
        <f t="shared" si="5"/>
        <v/>
      </c>
      <c r="Q304" s="51" t="str">
        <f>IFERROR(VLOOKUP(O304,'Tabelas auxiliares'!$A$224:$E$233,5,FALSE),"")</f>
        <v/>
      </c>
      <c r="R304" s="51" t="str">
        <f>IF(Q304&lt;&gt;"",Q304,IF(P304='Tabelas auxiliares'!$A$237,"CUSTEIO",IF(P304='Tabelas auxiliares'!$A$236,"INVESTIMENTO","")))</f>
        <v/>
      </c>
    </row>
    <row r="305" spans="6:18" x14ac:dyDescent="0.25">
      <c r="F305" s="51" t="str">
        <f>IF(D305="","",IFERROR(VLOOKUP(D305,'Tabelas auxiliares'!$A$3:$B$61,2,FALSE),"DESCENTRALIZAÇÃO"))</f>
        <v/>
      </c>
      <c r="G305" s="51" t="str">
        <f>IFERROR(VLOOKUP($B305,'Tabelas auxiliares'!$A$65:$C$102,2,FALSE),"")</f>
        <v/>
      </c>
      <c r="H305" s="51" t="str">
        <f>IFERROR(VLOOKUP($B305,'Tabelas auxiliares'!$A$65:$C$102,3,FALSE),"")</f>
        <v/>
      </c>
      <c r="P305" s="51" t="str">
        <f t="shared" si="5"/>
        <v/>
      </c>
      <c r="Q305" s="51" t="str">
        <f>IFERROR(VLOOKUP(O305,'Tabelas auxiliares'!$A$224:$E$233,5,FALSE),"")</f>
        <v/>
      </c>
      <c r="R305" s="51" t="str">
        <f>IF(Q305&lt;&gt;"",Q305,IF(P305='Tabelas auxiliares'!$A$237,"CUSTEIO",IF(P305='Tabelas auxiliares'!$A$236,"INVESTIMENTO","")))</f>
        <v/>
      </c>
    </row>
    <row r="306" spans="6:18" x14ac:dyDescent="0.25">
      <c r="F306" s="51" t="str">
        <f>IF(D306="","",IFERROR(VLOOKUP(D306,'Tabelas auxiliares'!$A$3:$B$61,2,FALSE),"DESCENTRALIZAÇÃO"))</f>
        <v/>
      </c>
      <c r="G306" s="51" t="str">
        <f>IFERROR(VLOOKUP($B306,'Tabelas auxiliares'!$A$65:$C$102,2,FALSE),"")</f>
        <v/>
      </c>
      <c r="H306" s="51" t="str">
        <f>IFERROR(VLOOKUP($B306,'Tabelas auxiliares'!$A$65:$C$102,3,FALSE),"")</f>
        <v/>
      </c>
      <c r="P306" s="51" t="str">
        <f t="shared" si="5"/>
        <v/>
      </c>
      <c r="Q306" s="51" t="str">
        <f>IFERROR(VLOOKUP(O306,'Tabelas auxiliares'!$A$224:$E$233,5,FALSE),"")</f>
        <v/>
      </c>
      <c r="R306" s="51" t="str">
        <f>IF(Q306&lt;&gt;"",Q306,IF(P306='Tabelas auxiliares'!$A$237,"CUSTEIO",IF(P306='Tabelas auxiliares'!$A$236,"INVESTIMENTO","")))</f>
        <v/>
      </c>
    </row>
    <row r="307" spans="6:18" x14ac:dyDescent="0.25">
      <c r="F307" s="51" t="str">
        <f>IF(D307="","",IFERROR(VLOOKUP(D307,'Tabelas auxiliares'!$A$3:$B$61,2,FALSE),"DESCENTRALIZAÇÃO"))</f>
        <v/>
      </c>
      <c r="G307" s="51" t="str">
        <f>IFERROR(VLOOKUP($B307,'Tabelas auxiliares'!$A$65:$C$102,2,FALSE),"")</f>
        <v/>
      </c>
      <c r="H307" s="51" t="str">
        <f>IFERROR(VLOOKUP($B307,'Tabelas auxiliares'!$A$65:$C$102,3,FALSE),"")</f>
        <v/>
      </c>
      <c r="P307" s="51" t="str">
        <f t="shared" si="5"/>
        <v/>
      </c>
      <c r="Q307" s="51" t="str">
        <f>IFERROR(VLOOKUP(O307,'Tabelas auxiliares'!$A$224:$E$233,5,FALSE),"")</f>
        <v/>
      </c>
      <c r="R307" s="51" t="str">
        <f>IF(Q307&lt;&gt;"",Q307,IF(P307='Tabelas auxiliares'!$A$237,"CUSTEIO",IF(P307='Tabelas auxiliares'!$A$236,"INVESTIMENTO","")))</f>
        <v/>
      </c>
    </row>
    <row r="308" spans="6:18" x14ac:dyDescent="0.25">
      <c r="F308" s="51" t="str">
        <f>IF(D308="","",IFERROR(VLOOKUP(D308,'Tabelas auxiliares'!$A$3:$B$61,2,FALSE),"DESCENTRALIZAÇÃO"))</f>
        <v/>
      </c>
      <c r="G308" s="51" t="str">
        <f>IFERROR(VLOOKUP($B308,'Tabelas auxiliares'!$A$65:$C$102,2,FALSE),"")</f>
        <v/>
      </c>
      <c r="H308" s="51" t="str">
        <f>IFERROR(VLOOKUP($B308,'Tabelas auxiliares'!$A$65:$C$102,3,FALSE),"")</f>
        <v/>
      </c>
      <c r="P308" s="51" t="str">
        <f t="shared" si="5"/>
        <v/>
      </c>
      <c r="Q308" s="51" t="str">
        <f>IFERROR(VLOOKUP(O308,'Tabelas auxiliares'!$A$224:$E$233,5,FALSE),"")</f>
        <v/>
      </c>
      <c r="R308" s="51" t="str">
        <f>IF(Q308&lt;&gt;"",Q308,IF(P308='Tabelas auxiliares'!$A$237,"CUSTEIO",IF(P308='Tabelas auxiliares'!$A$236,"INVESTIMENTO","")))</f>
        <v/>
      </c>
    </row>
    <row r="309" spans="6:18" x14ac:dyDescent="0.25">
      <c r="F309" s="51" t="str">
        <f>IF(D309="","",IFERROR(VLOOKUP(D309,'Tabelas auxiliares'!$A$3:$B$61,2,FALSE),"DESCENTRALIZAÇÃO"))</f>
        <v/>
      </c>
      <c r="G309" s="51" t="str">
        <f>IFERROR(VLOOKUP($B309,'Tabelas auxiliares'!$A$65:$C$102,2,FALSE),"")</f>
        <v/>
      </c>
      <c r="H309" s="51" t="str">
        <f>IFERROR(VLOOKUP($B309,'Tabelas auxiliares'!$A$65:$C$102,3,FALSE),"")</f>
        <v/>
      </c>
      <c r="P309" s="51" t="str">
        <f t="shared" si="5"/>
        <v/>
      </c>
      <c r="Q309" s="51" t="str">
        <f>IFERROR(VLOOKUP(O309,'Tabelas auxiliares'!$A$224:$E$233,5,FALSE),"")</f>
        <v/>
      </c>
      <c r="R309" s="51" t="str">
        <f>IF(Q309&lt;&gt;"",Q309,IF(P309='Tabelas auxiliares'!$A$237,"CUSTEIO",IF(P309='Tabelas auxiliares'!$A$236,"INVESTIMENTO","")))</f>
        <v/>
      </c>
    </row>
    <row r="310" spans="6:18" x14ac:dyDescent="0.25">
      <c r="F310" s="51" t="str">
        <f>IF(D310="","",IFERROR(VLOOKUP(D310,'Tabelas auxiliares'!$A$3:$B$61,2,FALSE),"DESCENTRALIZAÇÃO"))</f>
        <v/>
      </c>
      <c r="G310" s="51" t="str">
        <f>IFERROR(VLOOKUP($B310,'Tabelas auxiliares'!$A$65:$C$102,2,FALSE),"")</f>
        <v/>
      </c>
      <c r="H310" s="51" t="str">
        <f>IFERROR(VLOOKUP($B310,'Tabelas auxiliares'!$A$65:$C$102,3,FALSE),"")</f>
        <v/>
      </c>
      <c r="P310" s="51" t="str">
        <f t="shared" si="5"/>
        <v/>
      </c>
      <c r="Q310" s="51" t="str">
        <f>IFERROR(VLOOKUP(O310,'Tabelas auxiliares'!$A$224:$E$233,5,FALSE),"")</f>
        <v/>
      </c>
      <c r="R310" s="51" t="str">
        <f>IF(Q310&lt;&gt;"",Q310,IF(P310='Tabelas auxiliares'!$A$237,"CUSTEIO",IF(P310='Tabelas auxiliares'!$A$236,"INVESTIMENTO","")))</f>
        <v/>
      </c>
    </row>
    <row r="311" spans="6:18" x14ac:dyDescent="0.25">
      <c r="F311" s="51" t="str">
        <f>IF(D311="","",IFERROR(VLOOKUP(D311,'Tabelas auxiliares'!$A$3:$B$61,2,FALSE),"DESCENTRALIZAÇÃO"))</f>
        <v/>
      </c>
      <c r="G311" s="51" t="str">
        <f>IFERROR(VLOOKUP($B311,'Tabelas auxiliares'!$A$65:$C$102,2,FALSE),"")</f>
        <v/>
      </c>
      <c r="H311" s="51" t="str">
        <f>IFERROR(VLOOKUP($B311,'Tabelas auxiliares'!$A$65:$C$102,3,FALSE),"")</f>
        <v/>
      </c>
      <c r="P311" s="51" t="str">
        <f t="shared" si="5"/>
        <v/>
      </c>
      <c r="Q311" s="51" t="str">
        <f>IFERROR(VLOOKUP(O311,'Tabelas auxiliares'!$A$224:$E$233,5,FALSE),"")</f>
        <v/>
      </c>
      <c r="R311" s="51" t="str">
        <f>IF(Q311&lt;&gt;"",Q311,IF(P311='Tabelas auxiliares'!$A$237,"CUSTEIO",IF(P311='Tabelas auxiliares'!$A$236,"INVESTIMENTO","")))</f>
        <v/>
      </c>
    </row>
    <row r="312" spans="6:18" x14ac:dyDescent="0.25">
      <c r="F312" s="51" t="str">
        <f>IF(D312="","",IFERROR(VLOOKUP(D312,'Tabelas auxiliares'!$A$3:$B$61,2,FALSE),"DESCENTRALIZAÇÃO"))</f>
        <v/>
      </c>
      <c r="G312" s="51" t="str">
        <f>IFERROR(VLOOKUP($B312,'Tabelas auxiliares'!$A$65:$C$102,2,FALSE),"")</f>
        <v/>
      </c>
      <c r="H312" s="51" t="str">
        <f>IFERROR(VLOOKUP($B312,'Tabelas auxiliares'!$A$65:$C$102,3,FALSE),"")</f>
        <v/>
      </c>
      <c r="P312" s="51" t="str">
        <f t="shared" si="5"/>
        <v/>
      </c>
      <c r="Q312" s="51" t="str">
        <f>IFERROR(VLOOKUP(O312,'Tabelas auxiliares'!$A$224:$E$233,5,FALSE),"")</f>
        <v/>
      </c>
      <c r="R312" s="51" t="str">
        <f>IF(Q312&lt;&gt;"",Q312,IF(P312='Tabelas auxiliares'!$A$237,"CUSTEIO",IF(P312='Tabelas auxiliares'!$A$236,"INVESTIMENTO","")))</f>
        <v/>
      </c>
    </row>
    <row r="313" spans="6:18" x14ac:dyDescent="0.25">
      <c r="F313" s="51" t="str">
        <f>IF(D313="","",IFERROR(VLOOKUP(D313,'Tabelas auxiliares'!$A$3:$B$61,2,FALSE),"DESCENTRALIZAÇÃO"))</f>
        <v/>
      </c>
      <c r="G313" s="51" t="str">
        <f>IFERROR(VLOOKUP($B313,'Tabelas auxiliares'!$A$65:$C$102,2,FALSE),"")</f>
        <v/>
      </c>
      <c r="H313" s="51" t="str">
        <f>IFERROR(VLOOKUP($B313,'Tabelas auxiliares'!$A$65:$C$102,3,FALSE),"")</f>
        <v/>
      </c>
      <c r="P313" s="51" t="str">
        <f t="shared" si="5"/>
        <v/>
      </c>
      <c r="Q313" s="51" t="str">
        <f>IFERROR(VLOOKUP(O313,'Tabelas auxiliares'!$A$224:$E$233,5,FALSE),"")</f>
        <v/>
      </c>
      <c r="R313" s="51" t="str">
        <f>IF(Q313&lt;&gt;"",Q313,IF(P313='Tabelas auxiliares'!$A$237,"CUSTEIO",IF(P313='Tabelas auxiliares'!$A$236,"INVESTIMENTO","")))</f>
        <v/>
      </c>
    </row>
    <row r="314" spans="6:18" x14ac:dyDescent="0.25">
      <c r="F314" s="51" t="str">
        <f>IF(D314="","",IFERROR(VLOOKUP(D314,'Tabelas auxiliares'!$A$3:$B$61,2,FALSE),"DESCENTRALIZAÇÃO"))</f>
        <v/>
      </c>
      <c r="G314" s="51" t="str">
        <f>IFERROR(VLOOKUP($B314,'Tabelas auxiliares'!$A$65:$C$102,2,FALSE),"")</f>
        <v/>
      </c>
      <c r="H314" s="51" t="str">
        <f>IFERROR(VLOOKUP($B314,'Tabelas auxiliares'!$A$65:$C$102,3,FALSE),"")</f>
        <v/>
      </c>
      <c r="P314" s="51" t="str">
        <f t="shared" si="5"/>
        <v/>
      </c>
      <c r="Q314" s="51" t="str">
        <f>IFERROR(VLOOKUP(O314,'Tabelas auxiliares'!$A$224:$E$233,5,FALSE),"")</f>
        <v/>
      </c>
      <c r="R314" s="51" t="str">
        <f>IF(Q314&lt;&gt;"",Q314,IF(P314='Tabelas auxiliares'!$A$237,"CUSTEIO",IF(P314='Tabelas auxiliares'!$A$236,"INVESTIMENTO","")))</f>
        <v/>
      </c>
    </row>
    <row r="315" spans="6:18" x14ac:dyDescent="0.25">
      <c r="F315" s="51" t="str">
        <f>IF(D315="","",IFERROR(VLOOKUP(D315,'Tabelas auxiliares'!$A$3:$B$61,2,FALSE),"DESCENTRALIZAÇÃO"))</f>
        <v/>
      </c>
      <c r="G315" s="51" t="str">
        <f>IFERROR(VLOOKUP($B315,'Tabelas auxiliares'!$A$65:$C$102,2,FALSE),"")</f>
        <v/>
      </c>
      <c r="H315" s="51" t="str">
        <f>IFERROR(VLOOKUP($B315,'Tabelas auxiliares'!$A$65:$C$102,3,FALSE),"")</f>
        <v/>
      </c>
      <c r="P315" s="51" t="str">
        <f t="shared" si="5"/>
        <v/>
      </c>
      <c r="Q315" s="51" t="str">
        <f>IFERROR(VLOOKUP(O315,'Tabelas auxiliares'!$A$224:$E$233,5,FALSE),"")</f>
        <v/>
      </c>
      <c r="R315" s="51" t="str">
        <f>IF(Q315&lt;&gt;"",Q315,IF(P315='Tabelas auxiliares'!$A$237,"CUSTEIO",IF(P315='Tabelas auxiliares'!$A$236,"INVESTIMENTO","")))</f>
        <v/>
      </c>
    </row>
    <row r="316" spans="6:18" x14ac:dyDescent="0.25">
      <c r="F316" s="51" t="str">
        <f>IF(D316="","",IFERROR(VLOOKUP(D316,'Tabelas auxiliares'!$A$3:$B$61,2,FALSE),"DESCENTRALIZAÇÃO"))</f>
        <v/>
      </c>
      <c r="G316" s="51" t="str">
        <f>IFERROR(VLOOKUP($B316,'Tabelas auxiliares'!$A$65:$C$102,2,FALSE),"")</f>
        <v/>
      </c>
      <c r="H316" s="51" t="str">
        <f>IFERROR(VLOOKUP($B316,'Tabelas auxiliares'!$A$65:$C$102,3,FALSE),"")</f>
        <v/>
      </c>
      <c r="P316" s="51" t="str">
        <f t="shared" si="5"/>
        <v/>
      </c>
      <c r="Q316" s="51" t="str">
        <f>IFERROR(VLOOKUP(O316,'Tabelas auxiliares'!$A$224:$E$233,5,FALSE),"")</f>
        <v/>
      </c>
      <c r="R316" s="51" t="str">
        <f>IF(Q316&lt;&gt;"",Q316,IF(P316='Tabelas auxiliares'!$A$237,"CUSTEIO",IF(P316='Tabelas auxiliares'!$A$236,"INVESTIMENTO","")))</f>
        <v/>
      </c>
    </row>
    <row r="317" spans="6:18" x14ac:dyDescent="0.25">
      <c r="F317" s="51" t="str">
        <f>IF(D317="","",IFERROR(VLOOKUP(D317,'Tabelas auxiliares'!$A$3:$B$61,2,FALSE),"DESCENTRALIZAÇÃO"))</f>
        <v/>
      </c>
      <c r="G317" s="51" t="str">
        <f>IFERROR(VLOOKUP($B317,'Tabelas auxiliares'!$A$65:$C$102,2,FALSE),"")</f>
        <v/>
      </c>
      <c r="H317" s="51" t="str">
        <f>IFERROR(VLOOKUP($B317,'Tabelas auxiliares'!$A$65:$C$102,3,FALSE),"")</f>
        <v/>
      </c>
      <c r="P317" s="51" t="str">
        <f t="shared" si="5"/>
        <v/>
      </c>
      <c r="Q317" s="51" t="str">
        <f>IFERROR(VLOOKUP(O317,'Tabelas auxiliares'!$A$224:$E$233,5,FALSE),"")</f>
        <v/>
      </c>
      <c r="R317" s="51" t="str">
        <f>IF(Q317&lt;&gt;"",Q317,IF(P317='Tabelas auxiliares'!$A$237,"CUSTEIO",IF(P317='Tabelas auxiliares'!$A$236,"INVESTIMENTO","")))</f>
        <v/>
      </c>
    </row>
    <row r="318" spans="6:18" x14ac:dyDescent="0.25">
      <c r="F318" s="51" t="str">
        <f>IF(D318="","",IFERROR(VLOOKUP(D318,'Tabelas auxiliares'!$A$3:$B$61,2,FALSE),"DESCENTRALIZAÇÃO"))</f>
        <v/>
      </c>
      <c r="G318" s="51" t="str">
        <f>IFERROR(VLOOKUP($B318,'Tabelas auxiliares'!$A$65:$C$102,2,FALSE),"")</f>
        <v/>
      </c>
      <c r="H318" s="51" t="str">
        <f>IFERROR(VLOOKUP($B318,'Tabelas auxiliares'!$A$65:$C$102,3,FALSE),"")</f>
        <v/>
      </c>
      <c r="P318" s="51" t="str">
        <f t="shared" si="5"/>
        <v/>
      </c>
      <c r="Q318" s="51" t="str">
        <f>IFERROR(VLOOKUP(O318,'Tabelas auxiliares'!$A$224:$E$233,5,FALSE),"")</f>
        <v/>
      </c>
      <c r="R318" s="51" t="str">
        <f>IF(Q318&lt;&gt;"",Q318,IF(P318='Tabelas auxiliares'!$A$237,"CUSTEIO",IF(P318='Tabelas auxiliares'!$A$236,"INVESTIMENTO","")))</f>
        <v/>
      </c>
    </row>
    <row r="319" spans="6:18" x14ac:dyDescent="0.25">
      <c r="F319" s="51" t="str">
        <f>IF(D319="","",IFERROR(VLOOKUP(D319,'Tabelas auxiliares'!$A$3:$B$61,2,FALSE),"DESCENTRALIZAÇÃO"))</f>
        <v/>
      </c>
      <c r="G319" s="51" t="str">
        <f>IFERROR(VLOOKUP($B319,'Tabelas auxiliares'!$A$65:$C$102,2,FALSE),"")</f>
        <v/>
      </c>
      <c r="H319" s="51" t="str">
        <f>IFERROR(VLOOKUP($B319,'Tabelas auxiliares'!$A$65:$C$102,3,FALSE),"")</f>
        <v/>
      </c>
      <c r="P319" s="51" t="str">
        <f t="shared" si="5"/>
        <v/>
      </c>
      <c r="Q319" s="51" t="str">
        <f>IFERROR(VLOOKUP(O319,'Tabelas auxiliares'!$A$224:$E$233,5,FALSE),"")</f>
        <v/>
      </c>
      <c r="R319" s="51" t="str">
        <f>IF(Q319&lt;&gt;"",Q319,IF(P319='Tabelas auxiliares'!$A$237,"CUSTEIO",IF(P319='Tabelas auxiliares'!$A$236,"INVESTIMENTO","")))</f>
        <v/>
      </c>
    </row>
    <row r="320" spans="6:18" x14ac:dyDescent="0.25">
      <c r="F320" s="51" t="str">
        <f>IF(D320="","",IFERROR(VLOOKUP(D320,'Tabelas auxiliares'!$A$3:$B$61,2,FALSE),"DESCENTRALIZAÇÃO"))</f>
        <v/>
      </c>
      <c r="G320" s="51" t="str">
        <f>IFERROR(VLOOKUP($B320,'Tabelas auxiliares'!$A$65:$C$102,2,FALSE),"")</f>
        <v/>
      </c>
      <c r="H320" s="51" t="str">
        <f>IFERROR(VLOOKUP($B320,'Tabelas auxiliares'!$A$65:$C$102,3,FALSE),"")</f>
        <v/>
      </c>
      <c r="P320" s="51" t="str">
        <f t="shared" si="5"/>
        <v/>
      </c>
      <c r="Q320" s="51" t="str">
        <f>IFERROR(VLOOKUP(O320,'Tabelas auxiliares'!$A$224:$E$233,5,FALSE),"")</f>
        <v/>
      </c>
      <c r="R320" s="51" t="str">
        <f>IF(Q320&lt;&gt;"",Q320,IF(P320='Tabelas auxiliares'!$A$237,"CUSTEIO",IF(P320='Tabelas auxiliares'!$A$236,"INVESTIMENTO","")))</f>
        <v/>
      </c>
    </row>
  </sheetData>
  <sheetProtection algorithmName="SHA-512" hashValue="SE/ES4eLKIUnheIQkVEZHcL01+5v3+avWFvXxsfI8S4CI7aKVZwjZxD49kp8yEGRh3849Ys0Tfnly0q8WFEYIA==" saltValue="qG+gLZ2A9UlTg8OyQ15NGQ==" spinCount="100000" sheet="1"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O1191"/>
  <sheetViews>
    <sheetView workbookViewId="0">
      <selection activeCell="A4" sqref="A4"/>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3" width="17.140625" customWidth="1"/>
    <col min="24" max="24" width="19.5703125" customWidth="1"/>
    <col min="25" max="26" width="18.7109375" customWidth="1"/>
    <col min="27" max="27" width="19.5703125" customWidth="1"/>
    <col min="28" max="28" width="24.5703125" customWidth="1"/>
    <col min="29" max="29" width="19" customWidth="1"/>
    <col min="30" max="16384" width="9.140625" hidden="1"/>
  </cols>
  <sheetData>
    <row r="1" spans="1:41" ht="28.5" customHeight="1" x14ac:dyDescent="0.25">
      <c r="A1" s="88" t="s">
        <v>149</v>
      </c>
      <c r="B1" s="87"/>
      <c r="C1" s="87"/>
      <c r="I1" s="89" t="s">
        <v>457</v>
      </c>
      <c r="X1" s="54"/>
    </row>
    <row r="2" spans="1:41" ht="18.75" x14ac:dyDescent="0.3">
      <c r="A2" s="88"/>
      <c r="B2" s="87"/>
      <c r="C2" s="87"/>
      <c r="I2" s="89"/>
      <c r="X2" s="54"/>
      <c r="AA2" s="55" t="s">
        <v>505</v>
      </c>
    </row>
    <row r="3" spans="1:41" s="116" customFormat="1" ht="47.25" customHeight="1" x14ac:dyDescent="0.25">
      <c r="A3" s="114" t="s">
        <v>116</v>
      </c>
      <c r="B3" s="115" t="s">
        <v>260</v>
      </c>
      <c r="C3" s="114" t="s">
        <v>259</v>
      </c>
      <c r="D3" s="115" t="s">
        <v>3</v>
      </c>
      <c r="E3" s="114" t="s">
        <v>117</v>
      </c>
      <c r="F3" s="115" t="s">
        <v>4</v>
      </c>
      <c r="G3" s="115" t="s">
        <v>261</v>
      </c>
      <c r="H3" s="115" t="s">
        <v>377</v>
      </c>
      <c r="I3" s="115" t="s">
        <v>196</v>
      </c>
      <c r="J3" s="115" t="s">
        <v>0</v>
      </c>
      <c r="K3" s="115" t="s">
        <v>156</v>
      </c>
      <c r="L3" s="115" t="s">
        <v>458</v>
      </c>
      <c r="M3" s="115" t="s">
        <v>157</v>
      </c>
      <c r="N3" s="114" t="s">
        <v>158</v>
      </c>
      <c r="O3" s="114" t="s">
        <v>159</v>
      </c>
      <c r="P3" s="114" t="s">
        <v>160</v>
      </c>
      <c r="Q3" s="114" t="s">
        <v>161</v>
      </c>
      <c r="R3" s="114" t="s">
        <v>162</v>
      </c>
      <c r="S3" s="115" t="s">
        <v>122</v>
      </c>
      <c r="T3" s="114" t="s">
        <v>163</v>
      </c>
      <c r="U3" s="114" t="s">
        <v>121</v>
      </c>
      <c r="V3" s="114" t="s">
        <v>445</v>
      </c>
      <c r="W3" s="115" t="s">
        <v>446</v>
      </c>
      <c r="X3" s="114" t="s">
        <v>144</v>
      </c>
      <c r="Y3" s="115" t="s">
        <v>145</v>
      </c>
      <c r="Z3" s="115" t="s">
        <v>250</v>
      </c>
      <c r="AA3" s="115" t="s">
        <v>193</v>
      </c>
      <c r="AB3" s="115" t="s">
        <v>194</v>
      </c>
      <c r="AC3" s="115" t="s">
        <v>195</v>
      </c>
    </row>
    <row r="4" spans="1:41" x14ac:dyDescent="0.25">
      <c r="A4" t="s">
        <v>1034</v>
      </c>
      <c r="B4" t="s">
        <v>269</v>
      </c>
      <c r="C4" t="s">
        <v>1035</v>
      </c>
      <c r="D4" t="s">
        <v>15</v>
      </c>
      <c r="E4" t="s">
        <v>117</v>
      </c>
      <c r="F4" s="51" t="str">
        <f>IFERROR(VLOOKUP(D4,'Tabelas auxiliares'!$A$3:$B$61,2,FALSE),"")</f>
        <v>PROPES - PRÓ-REITORIA DE PESQUISA / CEM</v>
      </c>
      <c r="G4" s="51" t="str">
        <f>IFERROR(VLOOKUP($B4,'Tabelas auxiliares'!$A$65:$C$102,2,FALSE),"")</f>
        <v>Assistência - Pesquisa</v>
      </c>
      <c r="H4" s="51" t="str">
        <f>IFERROR(VLOOKUP($B4,'Tabelas auxiliares'!$A$65:$C$102,3,FALSE),"")</f>
        <v>BOLSAS DE INICIACAO CIENTIFICA / BOLSAS PROJETOS DE PESQUISA E/OU EDITAIS LIGADOS A PESQUISA</v>
      </c>
      <c r="I4" t="s">
        <v>1046</v>
      </c>
      <c r="J4" t="s">
        <v>1047</v>
      </c>
      <c r="K4" t="s">
        <v>1048</v>
      </c>
      <c r="L4" t="s">
        <v>1049</v>
      </c>
      <c r="M4" t="s">
        <v>165</v>
      </c>
      <c r="N4" t="s">
        <v>166</v>
      </c>
      <c r="O4" t="s">
        <v>167</v>
      </c>
      <c r="P4" t="s">
        <v>200</v>
      </c>
      <c r="Q4" t="s">
        <v>168</v>
      </c>
      <c r="R4" t="s">
        <v>165</v>
      </c>
      <c r="S4" t="s">
        <v>119</v>
      </c>
      <c r="T4" t="s">
        <v>164</v>
      </c>
      <c r="U4" t="s">
        <v>118</v>
      </c>
      <c r="V4" t="s">
        <v>1050</v>
      </c>
      <c r="W4" t="s">
        <v>1051</v>
      </c>
      <c r="X4" s="51" t="str">
        <f t="shared" ref="X4:X67" si="0">LEFT(V4,1)</f>
        <v>3</v>
      </c>
      <c r="Y4" s="51" t="str">
        <f>IF(T4="","",IF(AND(T4&lt;&gt;'Tabelas auxiliares'!$B$236,T4&lt;&gt;'Tabelas auxiliares'!$B$237,T4&lt;&gt;'Tabelas auxiliares'!$C$236,T4&lt;&gt;'Tabelas auxiliares'!$C$237,T4&lt;&gt;'Tabelas auxiliares'!$D$236),"FOLHA DE PESSOAL",IF(X4='Tabelas auxiliares'!$A$237,"CUSTEIO",IF(X4='Tabelas auxiliares'!$A$236,"INVESTIMENTO","ERRO - VERIFICAR"))))</f>
        <v>CUSTEIO</v>
      </c>
      <c r="Z4" s="64">
        <f>IF(AA4+AB4+AC4&lt;&gt;0,AA4+AB4+AC4,"")</f>
        <v>25200</v>
      </c>
      <c r="AA4" s="44">
        <v>5400</v>
      </c>
      <c r="AB4" s="44">
        <v>6600</v>
      </c>
      <c r="AC4" s="44">
        <v>13200</v>
      </c>
      <c r="AD4" s="72"/>
      <c r="AE4" s="72"/>
      <c r="AF4" s="72"/>
      <c r="AG4" s="72"/>
      <c r="AH4" s="72"/>
      <c r="AI4" s="72"/>
      <c r="AJ4" s="72"/>
      <c r="AK4" s="72"/>
      <c r="AL4" s="72"/>
      <c r="AM4" s="72"/>
      <c r="AN4" s="72"/>
      <c r="AO4" s="72"/>
    </row>
    <row r="5" spans="1:41" x14ac:dyDescent="0.25">
      <c r="A5" t="s">
        <v>771</v>
      </c>
      <c r="B5" t="s">
        <v>266</v>
      </c>
      <c r="C5" t="s">
        <v>780</v>
      </c>
      <c r="D5" t="s">
        <v>69</v>
      </c>
      <c r="E5" t="s">
        <v>117</v>
      </c>
      <c r="F5" s="51" t="str">
        <f>IFERROR(VLOOKUP(D5,'Tabelas auxiliares'!$A$3:$B$61,2,FALSE),"")</f>
        <v>PROAP - PNAES</v>
      </c>
      <c r="G5" s="51" t="str">
        <f>IFERROR(VLOOKUP($B5,'Tabelas auxiliares'!$A$65:$C$102,2,FALSE),"")</f>
        <v>Assistência - Sociais</v>
      </c>
      <c r="H5" s="51" t="str">
        <f>IFERROR(VLOOKUP($B5,'Tabelas auxiliares'!$A$65:$C$102,3,FALSE),"")</f>
        <v>AUXILIO MORADIA / AUXILIO CRECHE / AUXILIO TRANSPORTE / BOLSA PERMANENCIA / BOLSA AUXILIO ALIMENTACAO AOS ESTUDANTES DE GRADUACAO / MONITORIA DE AÇÕES AFIRMATIVAS</v>
      </c>
      <c r="I5" t="s">
        <v>1052</v>
      </c>
      <c r="J5" t="s">
        <v>1053</v>
      </c>
      <c r="K5" t="s">
        <v>1054</v>
      </c>
      <c r="L5" t="s">
        <v>1055</v>
      </c>
      <c r="M5" t="s">
        <v>165</v>
      </c>
      <c r="N5" t="s">
        <v>1056</v>
      </c>
      <c r="O5" t="s">
        <v>1057</v>
      </c>
      <c r="P5" t="s">
        <v>1058</v>
      </c>
      <c r="Q5" t="s">
        <v>168</v>
      </c>
      <c r="R5" t="s">
        <v>165</v>
      </c>
      <c r="S5" t="s">
        <v>119</v>
      </c>
      <c r="T5" t="s">
        <v>164</v>
      </c>
      <c r="U5" t="s">
        <v>1059</v>
      </c>
      <c r="V5" t="s">
        <v>1050</v>
      </c>
      <c r="W5" t="s">
        <v>1051</v>
      </c>
      <c r="X5" s="51" t="str">
        <f t="shared" si="0"/>
        <v>3</v>
      </c>
      <c r="Y5" s="51" t="str">
        <f>IF(T5="","",IF(AND(T5&lt;&gt;'Tabelas auxiliares'!$B$236,T5&lt;&gt;'Tabelas auxiliares'!$B$237,T5&lt;&gt;'Tabelas auxiliares'!$C$236,T5&lt;&gt;'Tabelas auxiliares'!$C$237,T5&lt;&gt;'Tabelas auxiliares'!$D$236),"FOLHA DE PESSOAL",IF(X5='Tabelas auxiliares'!$A$237,"CUSTEIO",IF(X5='Tabelas auxiliares'!$A$236,"INVESTIMENTO","ERRO - VERIFICAR"))))</f>
        <v>CUSTEIO</v>
      </c>
      <c r="Z5" s="64">
        <f t="shared" ref="Z5:Z68" si="1">IF(AA5+AB5+AC5&lt;&gt;0,AA5+AB5+AC5,"")</f>
        <v>25200</v>
      </c>
      <c r="AA5" s="44">
        <v>5600</v>
      </c>
      <c r="AB5" s="44">
        <v>2800</v>
      </c>
      <c r="AC5" s="44">
        <v>16800</v>
      </c>
      <c r="AD5" s="72"/>
      <c r="AE5" s="72"/>
      <c r="AF5" s="72"/>
      <c r="AG5" s="72"/>
      <c r="AH5" s="72"/>
      <c r="AI5" s="72"/>
      <c r="AJ5" s="72"/>
      <c r="AK5" s="72"/>
      <c r="AL5" s="72"/>
      <c r="AM5" s="72"/>
      <c r="AN5" s="72"/>
      <c r="AO5" s="72"/>
    </row>
    <row r="6" spans="1:41" x14ac:dyDescent="0.25">
      <c r="A6" t="s">
        <v>771</v>
      </c>
      <c r="B6" t="s">
        <v>266</v>
      </c>
      <c r="C6" t="s">
        <v>780</v>
      </c>
      <c r="D6" t="s">
        <v>69</v>
      </c>
      <c r="E6" t="s">
        <v>117</v>
      </c>
      <c r="F6" s="51" t="str">
        <f>IFERROR(VLOOKUP(D6,'Tabelas auxiliares'!$A$3:$B$61,2,FALSE),"")</f>
        <v>PROAP - PNAES</v>
      </c>
      <c r="G6" s="51" t="str">
        <f>IFERROR(VLOOKUP($B6,'Tabelas auxiliares'!$A$65:$C$102,2,FALSE),"")</f>
        <v>Assistência - Sociais</v>
      </c>
      <c r="H6" s="51" t="str">
        <f>IFERROR(VLOOKUP($B6,'Tabelas auxiliares'!$A$65:$C$102,3,FALSE),"")</f>
        <v>AUXILIO MORADIA / AUXILIO CRECHE / AUXILIO TRANSPORTE / BOLSA PERMANENCIA / BOLSA AUXILIO ALIMENTACAO AOS ESTUDANTES DE GRADUACAO / MONITORIA DE AÇÕES AFIRMATIVAS</v>
      </c>
      <c r="I6" t="s">
        <v>1060</v>
      </c>
      <c r="J6" t="s">
        <v>1061</v>
      </c>
      <c r="K6" t="s">
        <v>1062</v>
      </c>
      <c r="L6" t="s">
        <v>1063</v>
      </c>
      <c r="M6" t="s">
        <v>165</v>
      </c>
      <c r="N6" t="s">
        <v>166</v>
      </c>
      <c r="O6" t="s">
        <v>167</v>
      </c>
      <c r="P6" t="s">
        <v>200</v>
      </c>
      <c r="Q6" t="s">
        <v>168</v>
      </c>
      <c r="R6" t="s">
        <v>165</v>
      </c>
      <c r="S6" t="s">
        <v>597</v>
      </c>
      <c r="T6" t="s">
        <v>164</v>
      </c>
      <c r="U6" t="s">
        <v>118</v>
      </c>
      <c r="V6" t="s">
        <v>1050</v>
      </c>
      <c r="W6" t="s">
        <v>1051</v>
      </c>
      <c r="X6" s="51" t="str">
        <f t="shared" si="0"/>
        <v>3</v>
      </c>
      <c r="Y6" s="51" t="str">
        <f>IF(T6="","",IF(AND(T6&lt;&gt;'Tabelas auxiliares'!$B$236,T6&lt;&gt;'Tabelas auxiliares'!$B$237,T6&lt;&gt;'Tabelas auxiliares'!$C$236,T6&lt;&gt;'Tabelas auxiliares'!$C$237,T6&lt;&gt;'Tabelas auxiliares'!$D$236),"FOLHA DE PESSOAL",IF(X6='Tabelas auxiliares'!$A$237,"CUSTEIO",IF(X6='Tabelas auxiliares'!$A$236,"INVESTIMENTO","ERRO - VERIFICAR"))))</f>
        <v>CUSTEIO</v>
      </c>
      <c r="Z6" s="64">
        <f t="shared" si="1"/>
        <v>32200</v>
      </c>
      <c r="AB6" s="44">
        <v>4900</v>
      </c>
      <c r="AC6" s="44">
        <v>27300</v>
      </c>
      <c r="AD6" s="72"/>
      <c r="AE6" s="72"/>
      <c r="AF6" s="72"/>
      <c r="AG6" s="72"/>
      <c r="AH6" s="72"/>
      <c r="AI6" s="72"/>
      <c r="AJ6" s="72"/>
      <c r="AK6" s="72"/>
      <c r="AL6" s="72"/>
      <c r="AM6" s="72"/>
      <c r="AN6" s="72"/>
      <c r="AO6" s="72"/>
    </row>
    <row r="7" spans="1:41" x14ac:dyDescent="0.25">
      <c r="A7" t="s">
        <v>771</v>
      </c>
      <c r="B7" t="s">
        <v>266</v>
      </c>
      <c r="C7" t="s">
        <v>780</v>
      </c>
      <c r="D7" t="s">
        <v>69</v>
      </c>
      <c r="E7" t="s">
        <v>117</v>
      </c>
      <c r="F7" s="51" t="str">
        <f>IFERROR(VLOOKUP(D7,'Tabelas auxiliares'!$A$3:$B$61,2,FALSE),"")</f>
        <v>PROAP - PNAES</v>
      </c>
      <c r="G7" s="51" t="str">
        <f>IFERROR(VLOOKUP($B7,'Tabelas auxiliares'!$A$65:$C$102,2,FALSE),"")</f>
        <v>Assistência - Sociais</v>
      </c>
      <c r="H7" s="51" t="str">
        <f>IFERROR(VLOOKUP($B7,'Tabelas auxiliares'!$A$65:$C$102,3,FALSE),"")</f>
        <v>AUXILIO MORADIA / AUXILIO CRECHE / AUXILIO TRANSPORTE / BOLSA PERMANENCIA / BOLSA AUXILIO ALIMENTACAO AOS ESTUDANTES DE GRADUACAO / MONITORIA DE AÇÕES AFIRMATIVAS</v>
      </c>
      <c r="I7" t="s">
        <v>1060</v>
      </c>
      <c r="J7" t="s">
        <v>1061</v>
      </c>
      <c r="K7" t="s">
        <v>1064</v>
      </c>
      <c r="L7" t="s">
        <v>1063</v>
      </c>
      <c r="M7" t="s">
        <v>165</v>
      </c>
      <c r="N7" t="s">
        <v>1056</v>
      </c>
      <c r="O7" t="s">
        <v>1057</v>
      </c>
      <c r="P7" t="s">
        <v>1058</v>
      </c>
      <c r="Q7" t="s">
        <v>168</v>
      </c>
      <c r="R7" t="s">
        <v>165</v>
      </c>
      <c r="S7" t="s">
        <v>119</v>
      </c>
      <c r="T7" t="s">
        <v>164</v>
      </c>
      <c r="U7" t="s">
        <v>1059</v>
      </c>
      <c r="V7" t="s">
        <v>1050</v>
      </c>
      <c r="W7" t="s">
        <v>1051</v>
      </c>
      <c r="X7" s="51" t="str">
        <f t="shared" si="0"/>
        <v>3</v>
      </c>
      <c r="Y7" s="51" t="str">
        <f>IF(T7="","",IF(AND(T7&lt;&gt;'Tabelas auxiliares'!$B$236,T7&lt;&gt;'Tabelas auxiliares'!$B$237,T7&lt;&gt;'Tabelas auxiliares'!$C$236,T7&lt;&gt;'Tabelas auxiliares'!$C$237,T7&lt;&gt;'Tabelas auxiliares'!$D$236),"FOLHA DE PESSOAL",IF(X7='Tabelas auxiliares'!$A$237,"CUSTEIO",IF(X7='Tabelas auxiliares'!$A$236,"INVESTIMENTO","ERRO - VERIFICAR"))))</f>
        <v>CUSTEIO</v>
      </c>
      <c r="Z7" s="64">
        <f t="shared" si="1"/>
        <v>65800</v>
      </c>
      <c r="AA7" s="44">
        <v>62400</v>
      </c>
      <c r="AB7" s="44">
        <v>3400</v>
      </c>
      <c r="AD7" s="72"/>
      <c r="AE7" s="72"/>
      <c r="AF7" s="72"/>
      <c r="AG7" s="72"/>
      <c r="AH7" s="72"/>
      <c r="AI7" s="72"/>
      <c r="AJ7" s="72"/>
      <c r="AK7" s="72"/>
      <c r="AL7" s="72"/>
      <c r="AM7" s="72"/>
      <c r="AN7" s="72"/>
      <c r="AO7" s="72"/>
    </row>
    <row r="8" spans="1:41" x14ac:dyDescent="0.25">
      <c r="A8" t="s">
        <v>771</v>
      </c>
      <c r="B8" t="s">
        <v>266</v>
      </c>
      <c r="C8" t="s">
        <v>1036</v>
      </c>
      <c r="D8" t="s">
        <v>69</v>
      </c>
      <c r="E8" t="s">
        <v>117</v>
      </c>
      <c r="F8" s="51" t="str">
        <f>IFERROR(VLOOKUP(D8,'Tabelas auxiliares'!$A$3:$B$61,2,FALSE),"")</f>
        <v>PROAP - PNAES</v>
      </c>
      <c r="G8" s="51" t="str">
        <f>IFERROR(VLOOKUP($B8,'Tabelas auxiliares'!$A$65:$C$102,2,FALSE),"")</f>
        <v>Assistência - Sociais</v>
      </c>
      <c r="H8" s="51" t="str">
        <f>IFERROR(VLOOKUP($B8,'Tabelas auxiliares'!$A$65:$C$102,3,FALSE),"")</f>
        <v>AUXILIO MORADIA / AUXILIO CRECHE / AUXILIO TRANSPORTE / BOLSA PERMANENCIA / BOLSA AUXILIO ALIMENTACAO AOS ESTUDANTES DE GRADUACAO / MONITORIA DE AÇÕES AFIRMATIVAS</v>
      </c>
      <c r="I8" t="s">
        <v>1065</v>
      </c>
      <c r="J8" t="s">
        <v>1066</v>
      </c>
      <c r="K8" t="s">
        <v>1067</v>
      </c>
      <c r="L8" t="s">
        <v>1068</v>
      </c>
      <c r="M8" t="s">
        <v>165</v>
      </c>
      <c r="N8" t="s">
        <v>1056</v>
      </c>
      <c r="O8" t="s">
        <v>1057</v>
      </c>
      <c r="P8" t="s">
        <v>1058</v>
      </c>
      <c r="Q8" t="s">
        <v>168</v>
      </c>
      <c r="R8" t="s">
        <v>165</v>
      </c>
      <c r="S8" t="s">
        <v>119</v>
      </c>
      <c r="T8" t="s">
        <v>164</v>
      </c>
      <c r="U8" t="s">
        <v>1059</v>
      </c>
      <c r="V8" t="s">
        <v>1050</v>
      </c>
      <c r="W8" t="s">
        <v>1051</v>
      </c>
      <c r="X8" s="51" t="str">
        <f t="shared" si="0"/>
        <v>3</v>
      </c>
      <c r="Y8" s="51" t="str">
        <f>IF(T8="","",IF(AND(T8&lt;&gt;'Tabelas auxiliares'!$B$236,T8&lt;&gt;'Tabelas auxiliares'!$B$237,T8&lt;&gt;'Tabelas auxiliares'!$C$236,T8&lt;&gt;'Tabelas auxiliares'!$C$237,T8&lt;&gt;'Tabelas auxiliares'!$D$236),"FOLHA DE PESSOAL",IF(X8='Tabelas auxiliares'!$A$237,"CUSTEIO",IF(X8='Tabelas auxiliares'!$A$236,"INVESTIMENTO","ERRO - VERIFICAR"))))</f>
        <v>CUSTEIO</v>
      </c>
      <c r="Z8" s="64">
        <f t="shared" si="1"/>
        <v>16500</v>
      </c>
      <c r="AC8" s="44">
        <v>16500</v>
      </c>
      <c r="AD8" s="72"/>
      <c r="AE8" s="72"/>
      <c r="AF8" s="72"/>
      <c r="AG8" s="72"/>
      <c r="AH8" s="72"/>
      <c r="AI8" s="72"/>
      <c r="AJ8" s="72"/>
      <c r="AK8" s="72"/>
      <c r="AL8" s="72"/>
      <c r="AM8" s="72"/>
      <c r="AN8" s="72"/>
      <c r="AO8" s="72"/>
    </row>
    <row r="9" spans="1:41" x14ac:dyDescent="0.25">
      <c r="A9" t="s">
        <v>771</v>
      </c>
      <c r="B9" t="s">
        <v>266</v>
      </c>
      <c r="C9" t="s">
        <v>1036</v>
      </c>
      <c r="D9" t="s">
        <v>69</v>
      </c>
      <c r="E9" t="s">
        <v>117</v>
      </c>
      <c r="F9" s="51" t="str">
        <f>IFERROR(VLOOKUP(D9,'Tabelas auxiliares'!$A$3:$B$61,2,FALSE),"")</f>
        <v>PROAP - PNAES</v>
      </c>
      <c r="G9" s="51" t="str">
        <f>IFERROR(VLOOKUP($B9,'Tabelas auxiliares'!$A$65:$C$102,2,FALSE),"")</f>
        <v>Assistência - Sociais</v>
      </c>
      <c r="H9" s="51" t="str">
        <f>IFERROR(VLOOKUP($B9,'Tabelas auxiliares'!$A$65:$C$102,3,FALSE),"")</f>
        <v>AUXILIO MORADIA / AUXILIO CRECHE / AUXILIO TRANSPORTE / BOLSA PERMANENCIA / BOLSA AUXILIO ALIMENTACAO AOS ESTUDANTES DE GRADUACAO / MONITORIA DE AÇÕES AFIRMATIVAS</v>
      </c>
      <c r="I9" t="s">
        <v>788</v>
      </c>
      <c r="J9" t="s">
        <v>1069</v>
      </c>
      <c r="K9" t="s">
        <v>1070</v>
      </c>
      <c r="L9" t="s">
        <v>1071</v>
      </c>
      <c r="M9" t="s">
        <v>165</v>
      </c>
      <c r="N9" t="s">
        <v>1056</v>
      </c>
      <c r="O9" t="s">
        <v>1057</v>
      </c>
      <c r="P9" t="s">
        <v>1058</v>
      </c>
      <c r="Q9" t="s">
        <v>168</v>
      </c>
      <c r="R9" t="s">
        <v>165</v>
      </c>
      <c r="S9" t="s">
        <v>119</v>
      </c>
      <c r="T9" t="s">
        <v>164</v>
      </c>
      <c r="U9" t="s">
        <v>1059</v>
      </c>
      <c r="V9" t="s">
        <v>1050</v>
      </c>
      <c r="W9" t="s">
        <v>1051</v>
      </c>
      <c r="X9" s="51" t="str">
        <f t="shared" si="0"/>
        <v>3</v>
      </c>
      <c r="Y9" s="51" t="str">
        <f>IF(T9="","",IF(AND(T9&lt;&gt;'Tabelas auxiliares'!$B$236,T9&lt;&gt;'Tabelas auxiliares'!$B$237,T9&lt;&gt;'Tabelas auxiliares'!$C$236,T9&lt;&gt;'Tabelas auxiliares'!$C$237,T9&lt;&gt;'Tabelas auxiliares'!$D$236),"FOLHA DE PESSOAL",IF(X9='Tabelas auxiliares'!$A$237,"CUSTEIO",IF(X9='Tabelas auxiliares'!$A$236,"INVESTIMENTO","ERRO - VERIFICAR"))))</f>
        <v>CUSTEIO</v>
      </c>
      <c r="Z9" s="64">
        <f t="shared" si="1"/>
        <v>133000</v>
      </c>
      <c r="AA9" s="44">
        <v>121800</v>
      </c>
      <c r="AB9" s="44">
        <v>11200</v>
      </c>
      <c r="AD9" s="72"/>
      <c r="AE9" s="72"/>
      <c r="AF9" s="72"/>
      <c r="AG9" s="72"/>
      <c r="AH9" s="72"/>
      <c r="AI9" s="72"/>
      <c r="AJ9" s="72"/>
      <c r="AK9" s="72"/>
      <c r="AL9" s="72"/>
      <c r="AM9" s="72"/>
      <c r="AN9" s="72"/>
      <c r="AO9" s="72"/>
    </row>
    <row r="10" spans="1:41" x14ac:dyDescent="0.25">
      <c r="A10" t="s">
        <v>771</v>
      </c>
      <c r="B10" t="s">
        <v>266</v>
      </c>
      <c r="C10" t="s">
        <v>1037</v>
      </c>
      <c r="D10" t="s">
        <v>69</v>
      </c>
      <c r="E10" t="s">
        <v>117</v>
      </c>
      <c r="F10" s="51" t="str">
        <f>IFERROR(VLOOKUP(D10,'Tabelas auxiliares'!$A$3:$B$61,2,FALSE),"")</f>
        <v>PROAP - PNAES</v>
      </c>
      <c r="G10" s="51" t="str">
        <f>IFERROR(VLOOKUP($B10,'Tabelas auxiliares'!$A$65:$C$102,2,FALSE),"")</f>
        <v>Assistência - Sociais</v>
      </c>
      <c r="H10" s="51" t="str">
        <f>IFERROR(VLOOKUP($B10,'Tabelas auxiliares'!$A$65:$C$102,3,FALSE),"")</f>
        <v>AUXILIO MORADIA / AUXILIO CRECHE / AUXILIO TRANSPORTE / BOLSA PERMANENCIA / BOLSA AUXILIO ALIMENTACAO AOS ESTUDANTES DE GRADUACAO / MONITORIA DE AÇÕES AFIRMATIVAS</v>
      </c>
      <c r="I10" t="s">
        <v>1072</v>
      </c>
      <c r="J10" t="s">
        <v>1073</v>
      </c>
      <c r="K10" t="s">
        <v>1074</v>
      </c>
      <c r="L10" t="s">
        <v>1075</v>
      </c>
      <c r="M10" t="s">
        <v>165</v>
      </c>
      <c r="N10" t="s">
        <v>1056</v>
      </c>
      <c r="O10" t="s">
        <v>167</v>
      </c>
      <c r="P10" t="s">
        <v>1076</v>
      </c>
      <c r="Q10" t="s">
        <v>168</v>
      </c>
      <c r="R10" t="s">
        <v>165</v>
      </c>
      <c r="S10" t="s">
        <v>119</v>
      </c>
      <c r="T10" t="s">
        <v>164</v>
      </c>
      <c r="U10" t="s">
        <v>1077</v>
      </c>
      <c r="V10" t="s">
        <v>1050</v>
      </c>
      <c r="W10" t="s">
        <v>1051</v>
      </c>
      <c r="X10" s="51" t="str">
        <f t="shared" si="0"/>
        <v>3</v>
      </c>
      <c r="Y10" s="51" t="str">
        <f>IF(T10="","",IF(AND(T10&lt;&gt;'Tabelas auxiliares'!$B$236,T10&lt;&gt;'Tabelas auxiliares'!$B$237,T10&lt;&gt;'Tabelas auxiliares'!$C$236,T10&lt;&gt;'Tabelas auxiliares'!$C$237,T10&lt;&gt;'Tabelas auxiliares'!$D$236),"FOLHA DE PESSOAL",IF(X10='Tabelas auxiliares'!$A$237,"CUSTEIO",IF(X10='Tabelas auxiliares'!$A$236,"INVESTIMENTO","ERRO - VERIFICAR"))))</f>
        <v>CUSTEIO</v>
      </c>
      <c r="Z10" s="64">
        <f t="shared" si="1"/>
        <v>1080</v>
      </c>
      <c r="AC10" s="44">
        <v>1080</v>
      </c>
      <c r="AD10" s="72"/>
      <c r="AE10" s="72"/>
      <c r="AF10" s="72"/>
      <c r="AG10" s="72"/>
      <c r="AH10" s="72"/>
      <c r="AI10" s="72"/>
      <c r="AJ10" s="72"/>
      <c r="AK10" s="72"/>
      <c r="AL10" s="72"/>
      <c r="AM10" s="72"/>
      <c r="AN10" s="72"/>
      <c r="AO10" s="72"/>
    </row>
    <row r="11" spans="1:41" x14ac:dyDescent="0.25">
      <c r="A11" t="s">
        <v>771</v>
      </c>
      <c r="B11" t="s">
        <v>266</v>
      </c>
      <c r="C11" t="s">
        <v>1037</v>
      </c>
      <c r="D11" t="s">
        <v>69</v>
      </c>
      <c r="E11" t="s">
        <v>117</v>
      </c>
      <c r="F11" s="51" t="str">
        <f>IFERROR(VLOOKUP(D11,'Tabelas auxiliares'!$A$3:$B$61,2,FALSE),"")</f>
        <v>PROAP - PNAES</v>
      </c>
      <c r="G11" s="51" t="str">
        <f>IFERROR(VLOOKUP($B11,'Tabelas auxiliares'!$A$65:$C$102,2,FALSE),"")</f>
        <v>Assistência - Sociais</v>
      </c>
      <c r="H11" s="51" t="str">
        <f>IFERROR(VLOOKUP($B11,'Tabelas auxiliares'!$A$65:$C$102,3,FALSE),"")</f>
        <v>AUXILIO MORADIA / AUXILIO CRECHE / AUXILIO TRANSPORTE / BOLSA PERMANENCIA / BOLSA AUXILIO ALIMENTACAO AOS ESTUDANTES DE GRADUACAO / MONITORIA DE AÇÕES AFIRMATIVAS</v>
      </c>
      <c r="I11" t="s">
        <v>599</v>
      </c>
      <c r="J11" t="s">
        <v>1078</v>
      </c>
      <c r="K11" t="s">
        <v>1079</v>
      </c>
      <c r="L11" t="s">
        <v>1080</v>
      </c>
      <c r="M11" t="s">
        <v>1081</v>
      </c>
      <c r="N11" t="s">
        <v>1056</v>
      </c>
      <c r="O11" t="s">
        <v>167</v>
      </c>
      <c r="P11" t="s">
        <v>1076</v>
      </c>
      <c r="Q11" t="s">
        <v>168</v>
      </c>
      <c r="R11" t="s">
        <v>165</v>
      </c>
      <c r="S11" t="s">
        <v>119</v>
      </c>
      <c r="T11" t="s">
        <v>164</v>
      </c>
      <c r="U11" t="s">
        <v>1077</v>
      </c>
      <c r="V11" t="s">
        <v>1082</v>
      </c>
      <c r="W11" t="s">
        <v>1083</v>
      </c>
      <c r="X11" s="51" t="str">
        <f t="shared" si="0"/>
        <v>3</v>
      </c>
      <c r="Y11" s="51" t="str">
        <f>IF(T11="","",IF(AND(T11&lt;&gt;'Tabelas auxiliares'!$B$236,T11&lt;&gt;'Tabelas auxiliares'!$B$237,T11&lt;&gt;'Tabelas auxiliares'!$C$236,T11&lt;&gt;'Tabelas auxiliares'!$C$237,T11&lt;&gt;'Tabelas auxiliares'!$D$236),"FOLHA DE PESSOAL",IF(X11='Tabelas auxiliares'!$A$237,"CUSTEIO",IF(X11='Tabelas auxiliares'!$A$236,"INVESTIMENTO","ERRO - VERIFICAR"))))</f>
        <v>CUSTEIO</v>
      </c>
      <c r="Z11" s="64">
        <f t="shared" si="1"/>
        <v>22523.17</v>
      </c>
      <c r="AA11" s="44">
        <v>7083.63</v>
      </c>
      <c r="AB11" s="44">
        <v>2691.78</v>
      </c>
      <c r="AC11" s="44">
        <v>12747.76</v>
      </c>
      <c r="AD11" s="72"/>
      <c r="AE11" s="72"/>
      <c r="AF11" s="72"/>
      <c r="AG11" s="72"/>
      <c r="AH11" s="72"/>
      <c r="AI11" s="72"/>
      <c r="AJ11" s="72"/>
      <c r="AK11" s="72"/>
      <c r="AL11" s="72"/>
      <c r="AM11" s="72"/>
      <c r="AN11" s="72"/>
      <c r="AO11" s="72"/>
    </row>
    <row r="12" spans="1:41" x14ac:dyDescent="0.25">
      <c r="A12" t="s">
        <v>771</v>
      </c>
      <c r="B12" t="s">
        <v>266</v>
      </c>
      <c r="C12" t="s">
        <v>1037</v>
      </c>
      <c r="D12" t="s">
        <v>69</v>
      </c>
      <c r="E12" t="s">
        <v>117</v>
      </c>
      <c r="F12" s="51" t="str">
        <f>IFERROR(VLOOKUP(D12,'Tabelas auxiliares'!$A$3:$B$61,2,FALSE),"")</f>
        <v>PROAP - PNAES</v>
      </c>
      <c r="G12" s="51" t="str">
        <f>IFERROR(VLOOKUP($B12,'Tabelas auxiliares'!$A$65:$C$102,2,FALSE),"")</f>
        <v>Assistência - Sociais</v>
      </c>
      <c r="H12" s="51" t="str">
        <f>IFERROR(VLOOKUP($B12,'Tabelas auxiliares'!$A$65:$C$102,3,FALSE),"")</f>
        <v>AUXILIO MORADIA / AUXILIO CRECHE / AUXILIO TRANSPORTE / BOLSA PERMANENCIA / BOLSA AUXILIO ALIMENTACAO AOS ESTUDANTES DE GRADUACAO / MONITORIA DE AÇÕES AFIRMATIVAS</v>
      </c>
      <c r="I12" t="s">
        <v>599</v>
      </c>
      <c r="J12" t="s">
        <v>1078</v>
      </c>
      <c r="K12" t="s">
        <v>1084</v>
      </c>
      <c r="L12" t="s">
        <v>1080</v>
      </c>
      <c r="M12" t="s">
        <v>1081</v>
      </c>
      <c r="N12" t="s">
        <v>1056</v>
      </c>
      <c r="O12" t="s">
        <v>167</v>
      </c>
      <c r="P12" t="s">
        <v>1076</v>
      </c>
      <c r="Q12" t="s">
        <v>168</v>
      </c>
      <c r="R12" t="s">
        <v>165</v>
      </c>
      <c r="S12" t="s">
        <v>119</v>
      </c>
      <c r="T12" t="s">
        <v>164</v>
      </c>
      <c r="U12" t="s">
        <v>1077</v>
      </c>
      <c r="V12" t="s">
        <v>1082</v>
      </c>
      <c r="W12" t="s">
        <v>1083</v>
      </c>
      <c r="X12" s="51" t="str">
        <f t="shared" si="0"/>
        <v>3</v>
      </c>
      <c r="Y12" s="51" t="str">
        <f>IF(T12="","",IF(AND(T12&lt;&gt;'Tabelas auxiliares'!$B$236,T12&lt;&gt;'Tabelas auxiliares'!$B$237,T12&lt;&gt;'Tabelas auxiliares'!$C$236,T12&lt;&gt;'Tabelas auxiliares'!$C$237,T12&lt;&gt;'Tabelas auxiliares'!$D$236),"FOLHA DE PESSOAL",IF(X12='Tabelas auxiliares'!$A$237,"CUSTEIO",IF(X12='Tabelas auxiliares'!$A$236,"INVESTIMENTO","ERRO - VERIFICAR"))))</f>
        <v>CUSTEIO</v>
      </c>
      <c r="Z12" s="64">
        <f t="shared" si="1"/>
        <v>138836.83000000002</v>
      </c>
      <c r="AA12" s="44">
        <v>48531.29</v>
      </c>
      <c r="AB12" s="44">
        <v>11432.33</v>
      </c>
      <c r="AC12" s="44">
        <v>78873.210000000006</v>
      </c>
      <c r="AD12" s="72"/>
      <c r="AE12" s="72"/>
      <c r="AF12" s="72"/>
      <c r="AG12" s="72"/>
      <c r="AH12" s="72"/>
      <c r="AI12" s="72"/>
      <c r="AJ12" s="72"/>
      <c r="AK12" s="72"/>
      <c r="AL12" s="72"/>
      <c r="AM12" s="72"/>
      <c r="AN12" s="72"/>
      <c r="AO12" s="72"/>
    </row>
    <row r="13" spans="1:41" x14ac:dyDescent="0.25">
      <c r="A13" t="s">
        <v>771</v>
      </c>
      <c r="B13" t="s">
        <v>266</v>
      </c>
      <c r="C13" t="s">
        <v>1037</v>
      </c>
      <c r="D13" t="s">
        <v>69</v>
      </c>
      <c r="E13" t="s">
        <v>117</v>
      </c>
      <c r="F13" s="51" t="str">
        <f>IFERROR(VLOOKUP(D13,'Tabelas auxiliares'!$A$3:$B$61,2,FALSE),"")</f>
        <v>PROAP - PNAES</v>
      </c>
      <c r="G13" s="51" t="str">
        <f>IFERROR(VLOOKUP($B13,'Tabelas auxiliares'!$A$65:$C$102,2,FALSE),"")</f>
        <v>Assistência - Sociais</v>
      </c>
      <c r="H13" s="51" t="str">
        <f>IFERROR(VLOOKUP($B13,'Tabelas auxiliares'!$A$65:$C$102,3,FALSE),"")</f>
        <v>AUXILIO MORADIA / AUXILIO CRECHE / AUXILIO TRANSPORTE / BOLSA PERMANENCIA / BOLSA AUXILIO ALIMENTACAO AOS ESTUDANTES DE GRADUACAO / MONITORIA DE AÇÕES AFIRMATIVAS</v>
      </c>
      <c r="I13" t="s">
        <v>599</v>
      </c>
      <c r="J13" t="s">
        <v>1078</v>
      </c>
      <c r="K13" t="s">
        <v>1085</v>
      </c>
      <c r="L13" t="s">
        <v>1080</v>
      </c>
      <c r="M13" t="s">
        <v>1081</v>
      </c>
      <c r="N13" t="s">
        <v>1056</v>
      </c>
      <c r="O13" t="s">
        <v>167</v>
      </c>
      <c r="P13" t="s">
        <v>1076</v>
      </c>
      <c r="Q13" t="s">
        <v>168</v>
      </c>
      <c r="R13" t="s">
        <v>165</v>
      </c>
      <c r="S13" t="s">
        <v>119</v>
      </c>
      <c r="T13" t="s">
        <v>164</v>
      </c>
      <c r="U13" t="s">
        <v>1077</v>
      </c>
      <c r="V13" t="s">
        <v>1082</v>
      </c>
      <c r="W13" t="s">
        <v>1083</v>
      </c>
      <c r="X13" s="51" t="str">
        <f t="shared" si="0"/>
        <v>3</v>
      </c>
      <c r="Y13" s="51" t="str">
        <f>IF(T13="","",IF(AND(T13&lt;&gt;'Tabelas auxiliares'!$B$236,T13&lt;&gt;'Tabelas auxiliares'!$B$237,T13&lt;&gt;'Tabelas auxiliares'!$C$236,T13&lt;&gt;'Tabelas auxiliares'!$C$237,T13&lt;&gt;'Tabelas auxiliares'!$D$236),"FOLHA DE PESSOAL",IF(X13='Tabelas auxiliares'!$A$237,"CUSTEIO",IF(X13='Tabelas auxiliares'!$A$236,"INVESTIMENTO","ERRO - VERIFICAR"))))</f>
        <v>CUSTEIO</v>
      </c>
      <c r="Z13" s="64">
        <f t="shared" si="1"/>
        <v>159548.56</v>
      </c>
      <c r="AA13" s="44">
        <v>52655.55</v>
      </c>
      <c r="AB13" s="44">
        <v>17450.16</v>
      </c>
      <c r="AC13" s="44">
        <v>89442.85</v>
      </c>
      <c r="AD13" s="72"/>
      <c r="AE13" s="72"/>
      <c r="AF13" s="72"/>
      <c r="AG13" s="72"/>
      <c r="AH13" s="72"/>
      <c r="AI13" s="72"/>
      <c r="AJ13" s="72"/>
      <c r="AK13" s="72"/>
      <c r="AL13" s="72"/>
      <c r="AM13" s="72"/>
      <c r="AN13" s="72"/>
      <c r="AO13" s="72"/>
    </row>
    <row r="14" spans="1:41" x14ac:dyDescent="0.25">
      <c r="A14" t="s">
        <v>771</v>
      </c>
      <c r="B14" t="s">
        <v>266</v>
      </c>
      <c r="C14" t="s">
        <v>1037</v>
      </c>
      <c r="D14" t="s">
        <v>69</v>
      </c>
      <c r="E14" t="s">
        <v>117</v>
      </c>
      <c r="F14" s="51" t="str">
        <f>IFERROR(VLOOKUP(D14,'Tabelas auxiliares'!$A$3:$B$61,2,FALSE),"")</f>
        <v>PROAP - PNAES</v>
      </c>
      <c r="G14" s="51" t="str">
        <f>IFERROR(VLOOKUP($B14,'Tabelas auxiliares'!$A$65:$C$102,2,FALSE),"")</f>
        <v>Assistência - Sociais</v>
      </c>
      <c r="H14" s="51" t="str">
        <f>IFERROR(VLOOKUP($B14,'Tabelas auxiliares'!$A$65:$C$102,3,FALSE),"")</f>
        <v>AUXILIO MORADIA / AUXILIO CRECHE / AUXILIO TRANSPORTE / BOLSA PERMANENCIA / BOLSA AUXILIO ALIMENTACAO AOS ESTUDANTES DE GRADUACAO / MONITORIA DE AÇÕES AFIRMATIVAS</v>
      </c>
      <c r="I14" t="s">
        <v>599</v>
      </c>
      <c r="J14" t="s">
        <v>1078</v>
      </c>
      <c r="K14" t="s">
        <v>1086</v>
      </c>
      <c r="L14" t="s">
        <v>1080</v>
      </c>
      <c r="M14" t="s">
        <v>1081</v>
      </c>
      <c r="N14" t="s">
        <v>1056</v>
      </c>
      <c r="O14" t="s">
        <v>167</v>
      </c>
      <c r="P14" t="s">
        <v>1076</v>
      </c>
      <c r="Q14" t="s">
        <v>168</v>
      </c>
      <c r="R14" t="s">
        <v>165</v>
      </c>
      <c r="S14" t="s">
        <v>119</v>
      </c>
      <c r="T14" t="s">
        <v>164</v>
      </c>
      <c r="U14" t="s">
        <v>1077</v>
      </c>
      <c r="V14" t="s">
        <v>1082</v>
      </c>
      <c r="W14" t="s">
        <v>1083</v>
      </c>
      <c r="X14" s="51" t="str">
        <f t="shared" si="0"/>
        <v>3</v>
      </c>
      <c r="Y14" s="51" t="str">
        <f>IF(T14="","",IF(AND(T14&lt;&gt;'Tabelas auxiliares'!$B$236,T14&lt;&gt;'Tabelas auxiliares'!$B$237,T14&lt;&gt;'Tabelas auxiliares'!$C$236,T14&lt;&gt;'Tabelas auxiliares'!$C$237,T14&lt;&gt;'Tabelas auxiliares'!$D$236),"FOLHA DE PESSOAL",IF(X14='Tabelas auxiliares'!$A$237,"CUSTEIO",IF(X14='Tabelas auxiliares'!$A$236,"INVESTIMENTO","ERRO - VERIFICAR"))))</f>
        <v>CUSTEIO</v>
      </c>
      <c r="Z14" s="64">
        <f t="shared" si="1"/>
        <v>142848.14000000001</v>
      </c>
      <c r="AA14" s="44">
        <v>48368.38</v>
      </c>
      <c r="AB14" s="44">
        <v>20838.09</v>
      </c>
      <c r="AC14" s="44">
        <v>73641.67</v>
      </c>
      <c r="AD14" s="72"/>
      <c r="AE14" s="72"/>
      <c r="AF14" s="72"/>
      <c r="AG14" s="72"/>
      <c r="AH14" s="72"/>
      <c r="AI14" s="72"/>
      <c r="AJ14" s="72"/>
      <c r="AK14" s="72"/>
      <c r="AL14" s="72"/>
      <c r="AM14" s="72"/>
      <c r="AN14" s="72"/>
      <c r="AO14" s="72"/>
    </row>
    <row r="15" spans="1:41" x14ac:dyDescent="0.25">
      <c r="A15" t="s">
        <v>771</v>
      </c>
      <c r="B15" t="s">
        <v>266</v>
      </c>
      <c r="C15" t="s">
        <v>1037</v>
      </c>
      <c r="D15" t="s">
        <v>69</v>
      </c>
      <c r="E15" t="s">
        <v>117</v>
      </c>
      <c r="F15" s="51" t="str">
        <f>IFERROR(VLOOKUP(D15,'Tabelas auxiliares'!$A$3:$B$61,2,FALSE),"")</f>
        <v>PROAP - PNAES</v>
      </c>
      <c r="G15" s="51" t="str">
        <f>IFERROR(VLOOKUP($B15,'Tabelas auxiliares'!$A$65:$C$102,2,FALSE),"")</f>
        <v>Assistência - Sociais</v>
      </c>
      <c r="H15" s="51" t="str">
        <f>IFERROR(VLOOKUP($B15,'Tabelas auxiliares'!$A$65:$C$102,3,FALSE),"")</f>
        <v>AUXILIO MORADIA / AUXILIO CRECHE / AUXILIO TRANSPORTE / BOLSA PERMANENCIA / BOLSA AUXILIO ALIMENTACAO AOS ESTUDANTES DE GRADUACAO / MONITORIA DE AÇÕES AFIRMATIVAS</v>
      </c>
      <c r="I15" t="s">
        <v>599</v>
      </c>
      <c r="J15" t="s">
        <v>1078</v>
      </c>
      <c r="K15" t="s">
        <v>1087</v>
      </c>
      <c r="L15" t="s">
        <v>1080</v>
      </c>
      <c r="M15" t="s">
        <v>1081</v>
      </c>
      <c r="N15" t="s">
        <v>1056</v>
      </c>
      <c r="O15" t="s">
        <v>167</v>
      </c>
      <c r="P15" t="s">
        <v>1076</v>
      </c>
      <c r="Q15" t="s">
        <v>168</v>
      </c>
      <c r="R15" t="s">
        <v>165</v>
      </c>
      <c r="S15" t="s">
        <v>119</v>
      </c>
      <c r="T15" t="s">
        <v>164</v>
      </c>
      <c r="U15" t="s">
        <v>1077</v>
      </c>
      <c r="V15" t="s">
        <v>1082</v>
      </c>
      <c r="W15" t="s">
        <v>1083</v>
      </c>
      <c r="X15" s="51" t="str">
        <f t="shared" si="0"/>
        <v>3</v>
      </c>
      <c r="Y15" s="51" t="str">
        <f>IF(T15="","",IF(AND(T15&lt;&gt;'Tabelas auxiliares'!$B$236,T15&lt;&gt;'Tabelas auxiliares'!$B$237,T15&lt;&gt;'Tabelas auxiliares'!$C$236,T15&lt;&gt;'Tabelas auxiliares'!$C$237,T15&lt;&gt;'Tabelas auxiliares'!$D$236),"FOLHA DE PESSOAL",IF(X15='Tabelas auxiliares'!$A$237,"CUSTEIO",IF(X15='Tabelas auxiliares'!$A$236,"INVESTIMENTO","ERRO - VERIFICAR"))))</f>
        <v>CUSTEIO</v>
      </c>
      <c r="Z15" s="64">
        <f t="shared" si="1"/>
        <v>249876.56</v>
      </c>
      <c r="AA15" s="44">
        <v>88631.24</v>
      </c>
      <c r="AB15" s="44">
        <v>26577.46</v>
      </c>
      <c r="AC15" s="44">
        <v>134667.85999999999</v>
      </c>
      <c r="AD15" s="72"/>
      <c r="AE15" s="72"/>
      <c r="AF15" s="72"/>
      <c r="AG15" s="72"/>
      <c r="AH15" s="72"/>
      <c r="AI15" s="72"/>
      <c r="AJ15" s="72"/>
      <c r="AK15" s="72"/>
      <c r="AL15" s="72"/>
      <c r="AM15" s="72"/>
      <c r="AN15" s="72"/>
      <c r="AO15" s="72"/>
    </row>
    <row r="16" spans="1:41" x14ac:dyDescent="0.25">
      <c r="A16" t="s">
        <v>771</v>
      </c>
      <c r="B16" t="s">
        <v>266</v>
      </c>
      <c r="C16" t="s">
        <v>1037</v>
      </c>
      <c r="D16" t="s">
        <v>69</v>
      </c>
      <c r="E16" t="s">
        <v>117</v>
      </c>
      <c r="F16" s="51" t="str">
        <f>IFERROR(VLOOKUP(D16,'Tabelas auxiliares'!$A$3:$B$61,2,FALSE),"")</f>
        <v>PROAP - PNAES</v>
      </c>
      <c r="G16" s="51" t="str">
        <f>IFERROR(VLOOKUP($B16,'Tabelas auxiliares'!$A$65:$C$102,2,FALSE),"")</f>
        <v>Assistência - Sociais</v>
      </c>
      <c r="H16" s="51" t="str">
        <f>IFERROR(VLOOKUP($B16,'Tabelas auxiliares'!$A$65:$C$102,3,FALSE),"")</f>
        <v>AUXILIO MORADIA / AUXILIO CRECHE / AUXILIO TRANSPORTE / BOLSA PERMANENCIA / BOLSA AUXILIO ALIMENTACAO AOS ESTUDANTES DE GRADUACAO / MONITORIA DE AÇÕES AFIRMATIVAS</v>
      </c>
      <c r="I16" t="s">
        <v>599</v>
      </c>
      <c r="J16" t="s">
        <v>1078</v>
      </c>
      <c r="K16" t="s">
        <v>1088</v>
      </c>
      <c r="L16" t="s">
        <v>1080</v>
      </c>
      <c r="M16" t="s">
        <v>1081</v>
      </c>
      <c r="N16" t="s">
        <v>1056</v>
      </c>
      <c r="O16" t="s">
        <v>167</v>
      </c>
      <c r="P16" t="s">
        <v>1076</v>
      </c>
      <c r="Q16" t="s">
        <v>168</v>
      </c>
      <c r="R16" t="s">
        <v>165</v>
      </c>
      <c r="S16" t="s">
        <v>119</v>
      </c>
      <c r="T16" t="s">
        <v>164</v>
      </c>
      <c r="U16" t="s">
        <v>1077</v>
      </c>
      <c r="V16" t="s">
        <v>1082</v>
      </c>
      <c r="W16" t="s">
        <v>1083</v>
      </c>
      <c r="X16" s="51" t="str">
        <f t="shared" si="0"/>
        <v>3</v>
      </c>
      <c r="Y16" s="51" t="str">
        <f>IF(T16="","",IF(AND(T16&lt;&gt;'Tabelas auxiliares'!$B$236,T16&lt;&gt;'Tabelas auxiliares'!$B$237,T16&lt;&gt;'Tabelas auxiliares'!$C$236,T16&lt;&gt;'Tabelas auxiliares'!$C$237,T16&lt;&gt;'Tabelas auxiliares'!$D$236),"FOLHA DE PESSOAL",IF(X16='Tabelas auxiliares'!$A$237,"CUSTEIO",IF(X16='Tabelas auxiliares'!$A$236,"INVESTIMENTO","ERRO - VERIFICAR"))))</f>
        <v>CUSTEIO</v>
      </c>
      <c r="Z16" s="64">
        <f t="shared" si="1"/>
        <v>119084.70000000001</v>
      </c>
      <c r="AA16" s="44">
        <v>31935.69</v>
      </c>
      <c r="AB16" s="44">
        <v>10132.85</v>
      </c>
      <c r="AC16" s="44">
        <v>77016.160000000003</v>
      </c>
      <c r="AD16" s="72"/>
      <c r="AE16" s="72"/>
      <c r="AF16" s="72"/>
      <c r="AG16" s="72"/>
      <c r="AH16" s="72"/>
      <c r="AI16" s="72"/>
      <c r="AJ16" s="72"/>
      <c r="AK16" s="72"/>
      <c r="AL16" s="72"/>
      <c r="AM16" s="72"/>
      <c r="AN16" s="72"/>
      <c r="AO16" s="72"/>
    </row>
    <row r="17" spans="1:41" x14ac:dyDescent="0.25">
      <c r="A17" t="s">
        <v>771</v>
      </c>
      <c r="B17" t="s">
        <v>266</v>
      </c>
      <c r="C17" t="s">
        <v>1037</v>
      </c>
      <c r="D17" t="s">
        <v>69</v>
      </c>
      <c r="E17" t="s">
        <v>117</v>
      </c>
      <c r="F17" s="51" t="str">
        <f>IFERROR(VLOOKUP(D17,'Tabelas auxiliares'!$A$3:$B$61,2,FALSE),"")</f>
        <v>PROAP - PNAES</v>
      </c>
      <c r="G17" s="51" t="str">
        <f>IFERROR(VLOOKUP($B17,'Tabelas auxiliares'!$A$65:$C$102,2,FALSE),"")</f>
        <v>Assistência - Sociais</v>
      </c>
      <c r="H17" s="51" t="str">
        <f>IFERROR(VLOOKUP($B17,'Tabelas auxiliares'!$A$65:$C$102,3,FALSE),"")</f>
        <v>AUXILIO MORADIA / AUXILIO CRECHE / AUXILIO TRANSPORTE / BOLSA PERMANENCIA / BOLSA AUXILIO ALIMENTACAO AOS ESTUDANTES DE GRADUACAO / MONITORIA DE AÇÕES AFIRMATIVAS</v>
      </c>
      <c r="I17" t="s">
        <v>1065</v>
      </c>
      <c r="J17" t="s">
        <v>1089</v>
      </c>
      <c r="K17" t="s">
        <v>1090</v>
      </c>
      <c r="L17" t="s">
        <v>1091</v>
      </c>
      <c r="M17" t="s">
        <v>165</v>
      </c>
      <c r="N17" t="s">
        <v>1056</v>
      </c>
      <c r="O17" t="s">
        <v>1057</v>
      </c>
      <c r="P17" t="s">
        <v>1058</v>
      </c>
      <c r="Q17" t="s">
        <v>168</v>
      </c>
      <c r="R17" t="s">
        <v>165</v>
      </c>
      <c r="S17" t="s">
        <v>119</v>
      </c>
      <c r="T17" t="s">
        <v>164</v>
      </c>
      <c r="U17" t="s">
        <v>1059</v>
      </c>
      <c r="V17" t="s">
        <v>1050</v>
      </c>
      <c r="W17" t="s">
        <v>1051</v>
      </c>
      <c r="X17" s="51" t="str">
        <f t="shared" si="0"/>
        <v>3</v>
      </c>
      <c r="Y17" s="51" t="str">
        <f>IF(T17="","",IF(AND(T17&lt;&gt;'Tabelas auxiliares'!$B$236,T17&lt;&gt;'Tabelas auxiliares'!$B$237,T17&lt;&gt;'Tabelas auxiliares'!$C$236,T17&lt;&gt;'Tabelas auxiliares'!$C$237,T17&lt;&gt;'Tabelas auxiliares'!$D$236),"FOLHA DE PESSOAL",IF(X17='Tabelas auxiliares'!$A$237,"CUSTEIO",IF(X17='Tabelas auxiliares'!$A$236,"INVESTIMENTO","ERRO - VERIFICAR"))))</f>
        <v>CUSTEIO</v>
      </c>
      <c r="Z17" s="64">
        <f t="shared" si="1"/>
        <v>1031200</v>
      </c>
      <c r="AC17" s="44">
        <v>1031200</v>
      </c>
      <c r="AD17" s="72"/>
      <c r="AE17" s="72"/>
      <c r="AF17" s="72"/>
      <c r="AG17" s="72"/>
      <c r="AH17" s="72"/>
      <c r="AI17" s="72"/>
      <c r="AJ17" s="72"/>
      <c r="AK17" s="72"/>
      <c r="AL17" s="72"/>
      <c r="AM17" s="72"/>
      <c r="AN17" s="72"/>
      <c r="AO17" s="72"/>
    </row>
    <row r="18" spans="1:41" x14ac:dyDescent="0.25">
      <c r="A18" t="s">
        <v>771</v>
      </c>
      <c r="B18" t="s">
        <v>266</v>
      </c>
      <c r="C18" t="s">
        <v>1037</v>
      </c>
      <c r="D18" t="s">
        <v>69</v>
      </c>
      <c r="E18" t="s">
        <v>117</v>
      </c>
      <c r="F18" s="51" t="str">
        <f>IFERROR(VLOOKUP(D18,'Tabelas auxiliares'!$A$3:$B$61,2,FALSE),"")</f>
        <v>PROAP - PNAES</v>
      </c>
      <c r="G18" s="51" t="str">
        <f>IFERROR(VLOOKUP($B18,'Tabelas auxiliares'!$A$65:$C$102,2,FALSE),"")</f>
        <v>Assistência - Sociais</v>
      </c>
      <c r="H18" s="51" t="str">
        <f>IFERROR(VLOOKUP($B18,'Tabelas auxiliares'!$A$65:$C$102,3,FALSE),"")</f>
        <v>AUXILIO MORADIA / AUXILIO CRECHE / AUXILIO TRANSPORTE / BOLSA PERMANENCIA / BOLSA AUXILIO ALIMENTACAO AOS ESTUDANTES DE GRADUACAO / MONITORIA DE AÇÕES AFIRMATIVAS</v>
      </c>
      <c r="I18" t="s">
        <v>1065</v>
      </c>
      <c r="J18" t="s">
        <v>1092</v>
      </c>
      <c r="K18" t="s">
        <v>1093</v>
      </c>
      <c r="L18" t="s">
        <v>1094</v>
      </c>
      <c r="M18" t="s">
        <v>165</v>
      </c>
      <c r="N18" t="s">
        <v>1056</v>
      </c>
      <c r="O18" t="s">
        <v>1057</v>
      </c>
      <c r="P18" t="s">
        <v>1058</v>
      </c>
      <c r="Q18" t="s">
        <v>168</v>
      </c>
      <c r="R18" t="s">
        <v>165</v>
      </c>
      <c r="S18" t="s">
        <v>119</v>
      </c>
      <c r="T18" t="s">
        <v>164</v>
      </c>
      <c r="U18" t="s">
        <v>1059</v>
      </c>
      <c r="V18" t="s">
        <v>1050</v>
      </c>
      <c r="W18" t="s">
        <v>1051</v>
      </c>
      <c r="X18" s="51" t="str">
        <f t="shared" si="0"/>
        <v>3</v>
      </c>
      <c r="Y18" s="51" t="str">
        <f>IF(T18="","",IF(AND(T18&lt;&gt;'Tabelas auxiliares'!$B$236,T18&lt;&gt;'Tabelas auxiliares'!$B$237,T18&lt;&gt;'Tabelas auxiliares'!$C$236,T18&lt;&gt;'Tabelas auxiliares'!$C$237,T18&lt;&gt;'Tabelas auxiliares'!$D$236),"FOLHA DE PESSOAL",IF(X18='Tabelas auxiliares'!$A$237,"CUSTEIO",IF(X18='Tabelas auxiliares'!$A$236,"INVESTIMENTO","ERRO - VERIFICAR"))))</f>
        <v>CUSTEIO</v>
      </c>
      <c r="Z18" s="64">
        <f t="shared" si="1"/>
        <v>5943</v>
      </c>
      <c r="AC18" s="44">
        <v>5943</v>
      </c>
      <c r="AD18" s="72"/>
      <c r="AE18" s="72"/>
      <c r="AF18" s="72"/>
      <c r="AG18" s="72"/>
      <c r="AH18" s="72"/>
      <c r="AI18" s="72"/>
      <c r="AJ18" s="72"/>
      <c r="AK18" s="72"/>
      <c r="AL18" s="72"/>
      <c r="AM18" s="72"/>
      <c r="AN18" s="72"/>
      <c r="AO18" s="72"/>
    </row>
    <row r="19" spans="1:41" x14ac:dyDescent="0.25">
      <c r="A19" t="s">
        <v>771</v>
      </c>
      <c r="B19" t="s">
        <v>266</v>
      </c>
      <c r="C19" t="s">
        <v>1037</v>
      </c>
      <c r="D19" t="s">
        <v>69</v>
      </c>
      <c r="E19" t="s">
        <v>117</v>
      </c>
      <c r="F19" s="51" t="str">
        <f>IFERROR(VLOOKUP(D19,'Tabelas auxiliares'!$A$3:$B$61,2,FALSE),"")</f>
        <v>PROAP - PNAES</v>
      </c>
      <c r="G19" s="51" t="str">
        <f>IFERROR(VLOOKUP($B19,'Tabelas auxiliares'!$A$65:$C$102,2,FALSE),"")</f>
        <v>Assistência - Sociais</v>
      </c>
      <c r="H19" s="51" t="str">
        <f>IFERROR(VLOOKUP($B19,'Tabelas auxiliares'!$A$65:$C$102,3,FALSE),"")</f>
        <v>AUXILIO MORADIA / AUXILIO CRECHE / AUXILIO TRANSPORTE / BOLSA PERMANENCIA / BOLSA AUXILIO ALIMENTACAO AOS ESTUDANTES DE GRADUACAO / MONITORIA DE AÇÕES AFIRMATIVAS</v>
      </c>
      <c r="I19" t="s">
        <v>1095</v>
      </c>
      <c r="J19" t="s">
        <v>1096</v>
      </c>
      <c r="K19" t="s">
        <v>1097</v>
      </c>
      <c r="L19" t="s">
        <v>1098</v>
      </c>
      <c r="M19" t="s">
        <v>165</v>
      </c>
      <c r="N19" t="s">
        <v>1056</v>
      </c>
      <c r="O19" t="s">
        <v>1057</v>
      </c>
      <c r="P19" t="s">
        <v>1058</v>
      </c>
      <c r="Q19" t="s">
        <v>168</v>
      </c>
      <c r="R19" t="s">
        <v>165</v>
      </c>
      <c r="S19" t="s">
        <v>119</v>
      </c>
      <c r="T19" t="s">
        <v>164</v>
      </c>
      <c r="U19" t="s">
        <v>1059</v>
      </c>
      <c r="V19" t="s">
        <v>1050</v>
      </c>
      <c r="W19" t="s">
        <v>1051</v>
      </c>
      <c r="X19" s="51" t="str">
        <f t="shared" si="0"/>
        <v>3</v>
      </c>
      <c r="Y19" s="51" t="str">
        <f>IF(T19="","",IF(AND(T19&lt;&gt;'Tabelas auxiliares'!$B$236,T19&lt;&gt;'Tabelas auxiliares'!$B$237,T19&lt;&gt;'Tabelas auxiliares'!$C$236,T19&lt;&gt;'Tabelas auxiliares'!$C$237,T19&lt;&gt;'Tabelas auxiliares'!$D$236),"FOLHA DE PESSOAL",IF(X19='Tabelas auxiliares'!$A$237,"CUSTEIO",IF(X19='Tabelas auxiliares'!$A$236,"INVESTIMENTO","ERRO - VERIFICAR"))))</f>
        <v>CUSTEIO</v>
      </c>
      <c r="Z19" s="64">
        <f t="shared" si="1"/>
        <v>204375</v>
      </c>
      <c r="AC19" s="44">
        <v>204375</v>
      </c>
      <c r="AD19" s="72"/>
      <c r="AE19" s="72"/>
      <c r="AF19" s="72"/>
      <c r="AG19" s="72"/>
      <c r="AH19" s="72"/>
      <c r="AI19" s="72"/>
      <c r="AJ19" s="72"/>
      <c r="AK19" s="72"/>
      <c r="AL19" s="72"/>
      <c r="AM19" s="72"/>
      <c r="AN19" s="72"/>
      <c r="AO19" s="72"/>
    </row>
    <row r="20" spans="1:41" x14ac:dyDescent="0.25">
      <c r="A20" t="s">
        <v>771</v>
      </c>
      <c r="B20" t="s">
        <v>266</v>
      </c>
      <c r="C20" t="s">
        <v>1037</v>
      </c>
      <c r="D20" t="s">
        <v>69</v>
      </c>
      <c r="E20" t="s">
        <v>117</v>
      </c>
      <c r="F20" s="51" t="str">
        <f>IFERROR(VLOOKUP(D20,'Tabelas auxiliares'!$A$3:$B$61,2,FALSE),"")</f>
        <v>PROAP - PNAES</v>
      </c>
      <c r="G20" s="51" t="str">
        <f>IFERROR(VLOOKUP($B20,'Tabelas auxiliares'!$A$65:$C$102,2,FALSE),"")</f>
        <v>Assistência - Sociais</v>
      </c>
      <c r="H20" s="51" t="str">
        <f>IFERROR(VLOOKUP($B20,'Tabelas auxiliares'!$A$65:$C$102,3,FALSE),"")</f>
        <v>AUXILIO MORADIA / AUXILIO CRECHE / AUXILIO TRANSPORTE / BOLSA PERMANENCIA / BOLSA AUXILIO ALIMENTACAO AOS ESTUDANTES DE GRADUACAO / MONITORIA DE AÇÕES AFIRMATIVAS</v>
      </c>
      <c r="I20" t="s">
        <v>615</v>
      </c>
      <c r="J20" t="s">
        <v>1099</v>
      </c>
      <c r="K20" t="s">
        <v>1100</v>
      </c>
      <c r="L20" t="s">
        <v>1101</v>
      </c>
      <c r="M20" t="s">
        <v>165</v>
      </c>
      <c r="N20" t="s">
        <v>1056</v>
      </c>
      <c r="O20" t="s">
        <v>1057</v>
      </c>
      <c r="P20" t="s">
        <v>1058</v>
      </c>
      <c r="Q20" t="s">
        <v>168</v>
      </c>
      <c r="R20" t="s">
        <v>165</v>
      </c>
      <c r="S20" t="s">
        <v>119</v>
      </c>
      <c r="T20" t="s">
        <v>164</v>
      </c>
      <c r="U20" t="s">
        <v>1059</v>
      </c>
      <c r="V20" t="s">
        <v>1050</v>
      </c>
      <c r="W20" t="s">
        <v>1051</v>
      </c>
      <c r="X20" s="51" t="str">
        <f t="shared" si="0"/>
        <v>3</v>
      </c>
      <c r="Y20" s="51" t="str">
        <f>IF(T20="","",IF(AND(T20&lt;&gt;'Tabelas auxiliares'!$B$236,T20&lt;&gt;'Tabelas auxiliares'!$B$237,T20&lt;&gt;'Tabelas auxiliares'!$C$236,T20&lt;&gt;'Tabelas auxiliares'!$C$237,T20&lt;&gt;'Tabelas auxiliares'!$D$236),"FOLHA DE PESSOAL",IF(X20='Tabelas auxiliares'!$A$237,"CUSTEIO",IF(X20='Tabelas auxiliares'!$A$236,"INVESTIMENTO","ERRO - VERIFICAR"))))</f>
        <v>CUSTEIO</v>
      </c>
      <c r="Z20" s="64">
        <f t="shared" si="1"/>
        <v>25200</v>
      </c>
      <c r="AC20" s="44">
        <v>25200</v>
      </c>
      <c r="AD20" s="72"/>
      <c r="AE20" s="72"/>
      <c r="AF20" s="72"/>
      <c r="AG20" s="72"/>
      <c r="AH20" s="72"/>
      <c r="AI20" s="72"/>
      <c r="AJ20" s="72"/>
      <c r="AK20" s="72"/>
      <c r="AL20" s="72"/>
      <c r="AM20" s="72"/>
      <c r="AN20" s="72"/>
      <c r="AO20" s="72"/>
    </row>
    <row r="21" spans="1:41" x14ac:dyDescent="0.25">
      <c r="A21" t="s">
        <v>771</v>
      </c>
      <c r="B21" t="s">
        <v>266</v>
      </c>
      <c r="C21" t="s">
        <v>1037</v>
      </c>
      <c r="D21" t="s">
        <v>69</v>
      </c>
      <c r="E21" t="s">
        <v>117</v>
      </c>
      <c r="F21" s="51" t="str">
        <f>IFERROR(VLOOKUP(D21,'Tabelas auxiliares'!$A$3:$B$61,2,FALSE),"")</f>
        <v>PROAP - PNAES</v>
      </c>
      <c r="G21" s="51" t="str">
        <f>IFERROR(VLOOKUP($B21,'Tabelas auxiliares'!$A$65:$C$102,2,FALSE),"")</f>
        <v>Assistência - Sociais</v>
      </c>
      <c r="H21" s="51" t="str">
        <f>IFERROR(VLOOKUP($B21,'Tabelas auxiliares'!$A$65:$C$102,3,FALSE),"")</f>
        <v>AUXILIO MORADIA / AUXILIO CRECHE / AUXILIO TRANSPORTE / BOLSA PERMANENCIA / BOLSA AUXILIO ALIMENTACAO AOS ESTUDANTES DE GRADUACAO / MONITORIA DE AÇÕES AFIRMATIVAS</v>
      </c>
      <c r="I21" t="s">
        <v>943</v>
      </c>
      <c r="J21" t="s">
        <v>1099</v>
      </c>
      <c r="K21" t="s">
        <v>1102</v>
      </c>
      <c r="L21" t="s">
        <v>1101</v>
      </c>
      <c r="M21" t="s">
        <v>165</v>
      </c>
      <c r="N21" t="s">
        <v>1056</v>
      </c>
      <c r="O21" t="s">
        <v>167</v>
      </c>
      <c r="P21" t="s">
        <v>1076</v>
      </c>
      <c r="Q21" t="s">
        <v>168</v>
      </c>
      <c r="R21" t="s">
        <v>165</v>
      </c>
      <c r="S21" t="s">
        <v>119</v>
      </c>
      <c r="T21" t="s">
        <v>164</v>
      </c>
      <c r="U21" t="s">
        <v>1077</v>
      </c>
      <c r="V21" t="s">
        <v>1050</v>
      </c>
      <c r="W21" t="s">
        <v>1051</v>
      </c>
      <c r="X21" s="51" t="str">
        <f t="shared" si="0"/>
        <v>3</v>
      </c>
      <c r="Y21" s="51" t="str">
        <f>IF(T21="","",IF(AND(T21&lt;&gt;'Tabelas auxiliares'!$B$236,T21&lt;&gt;'Tabelas auxiliares'!$B$237,T21&lt;&gt;'Tabelas auxiliares'!$C$236,T21&lt;&gt;'Tabelas auxiliares'!$C$237,T21&lt;&gt;'Tabelas auxiliares'!$D$236),"FOLHA DE PESSOAL",IF(X21='Tabelas auxiliares'!$A$237,"CUSTEIO",IF(X21='Tabelas auxiliares'!$A$236,"INVESTIMENTO","ERRO - VERIFICAR"))))</f>
        <v>CUSTEIO</v>
      </c>
      <c r="Z21" s="64">
        <f t="shared" si="1"/>
        <v>86100</v>
      </c>
      <c r="AB21" s="44">
        <v>5000</v>
      </c>
      <c r="AC21" s="44">
        <v>81100</v>
      </c>
      <c r="AD21" s="72"/>
      <c r="AE21" s="72"/>
      <c r="AF21" s="72"/>
      <c r="AG21" s="72"/>
      <c r="AH21" s="72"/>
      <c r="AI21" s="72"/>
      <c r="AJ21" s="72"/>
      <c r="AK21" s="72"/>
      <c r="AL21" s="72"/>
      <c r="AM21" s="72"/>
      <c r="AN21" s="72"/>
      <c r="AO21" s="72"/>
    </row>
    <row r="22" spans="1:41" x14ac:dyDescent="0.25">
      <c r="A22" t="s">
        <v>771</v>
      </c>
      <c r="B22" t="s">
        <v>266</v>
      </c>
      <c r="C22" t="s">
        <v>1037</v>
      </c>
      <c r="D22" t="s">
        <v>69</v>
      </c>
      <c r="E22" t="s">
        <v>117</v>
      </c>
      <c r="F22" s="51" t="str">
        <f>IFERROR(VLOOKUP(D22,'Tabelas auxiliares'!$A$3:$B$61,2,FALSE),"")</f>
        <v>PROAP - PNAES</v>
      </c>
      <c r="G22" s="51" t="str">
        <f>IFERROR(VLOOKUP($B22,'Tabelas auxiliares'!$A$65:$C$102,2,FALSE),"")</f>
        <v>Assistência - Sociais</v>
      </c>
      <c r="H22" s="51" t="str">
        <f>IFERROR(VLOOKUP($B22,'Tabelas auxiliares'!$A$65:$C$102,3,FALSE),"")</f>
        <v>AUXILIO MORADIA / AUXILIO CRECHE / AUXILIO TRANSPORTE / BOLSA PERMANENCIA / BOLSA AUXILIO ALIMENTACAO AOS ESTUDANTES DE GRADUACAO / MONITORIA DE AÇÕES AFIRMATIVAS</v>
      </c>
      <c r="I22" t="s">
        <v>1103</v>
      </c>
      <c r="J22" t="s">
        <v>1104</v>
      </c>
      <c r="K22" t="s">
        <v>1105</v>
      </c>
      <c r="L22" t="s">
        <v>1106</v>
      </c>
      <c r="M22" t="s">
        <v>165</v>
      </c>
      <c r="N22" t="s">
        <v>1056</v>
      </c>
      <c r="O22" t="s">
        <v>1057</v>
      </c>
      <c r="P22" t="s">
        <v>1058</v>
      </c>
      <c r="Q22" t="s">
        <v>168</v>
      </c>
      <c r="R22" t="s">
        <v>165</v>
      </c>
      <c r="S22" t="s">
        <v>119</v>
      </c>
      <c r="T22" t="s">
        <v>164</v>
      </c>
      <c r="U22" t="s">
        <v>1059</v>
      </c>
      <c r="V22" t="s">
        <v>1050</v>
      </c>
      <c r="W22" t="s">
        <v>1051</v>
      </c>
      <c r="X22" s="51" t="str">
        <f t="shared" si="0"/>
        <v>3</v>
      </c>
      <c r="Y22" s="51" t="str">
        <f>IF(T22="","",IF(AND(T22&lt;&gt;'Tabelas auxiliares'!$B$236,T22&lt;&gt;'Tabelas auxiliares'!$B$237,T22&lt;&gt;'Tabelas auxiliares'!$C$236,T22&lt;&gt;'Tabelas auxiliares'!$C$237,T22&lt;&gt;'Tabelas auxiliares'!$D$236),"FOLHA DE PESSOAL",IF(X22='Tabelas auxiliares'!$A$237,"CUSTEIO",IF(X22='Tabelas auxiliares'!$A$236,"INVESTIMENTO","ERRO - VERIFICAR"))))</f>
        <v>CUSTEIO</v>
      </c>
      <c r="Z22" s="64">
        <f t="shared" si="1"/>
        <v>1837500</v>
      </c>
      <c r="AA22" s="44">
        <v>152600</v>
      </c>
      <c r="AB22" s="44">
        <v>442400</v>
      </c>
      <c r="AC22" s="44">
        <v>1242500</v>
      </c>
      <c r="AD22" s="72"/>
      <c r="AE22" s="72"/>
      <c r="AF22" s="72"/>
      <c r="AG22" s="72"/>
      <c r="AH22" s="72"/>
      <c r="AI22" s="72"/>
      <c r="AJ22" s="72"/>
      <c r="AK22" s="72"/>
      <c r="AL22" s="72"/>
      <c r="AM22" s="72"/>
      <c r="AN22" s="72"/>
      <c r="AO22" s="72"/>
    </row>
    <row r="23" spans="1:41" x14ac:dyDescent="0.25">
      <c r="A23" t="s">
        <v>771</v>
      </c>
      <c r="B23" t="s">
        <v>266</v>
      </c>
      <c r="C23" t="s">
        <v>1037</v>
      </c>
      <c r="D23" t="s">
        <v>69</v>
      </c>
      <c r="E23" t="s">
        <v>117</v>
      </c>
      <c r="F23" s="51" t="str">
        <f>IFERROR(VLOOKUP(D23,'Tabelas auxiliares'!$A$3:$B$61,2,FALSE),"")</f>
        <v>PROAP - PNAES</v>
      </c>
      <c r="G23" s="51" t="str">
        <f>IFERROR(VLOOKUP($B23,'Tabelas auxiliares'!$A$65:$C$102,2,FALSE),"")</f>
        <v>Assistência - Sociais</v>
      </c>
      <c r="H23" s="51" t="str">
        <f>IFERROR(VLOOKUP($B23,'Tabelas auxiliares'!$A$65:$C$102,3,FALSE),"")</f>
        <v>AUXILIO MORADIA / AUXILIO CRECHE / AUXILIO TRANSPORTE / BOLSA PERMANENCIA / BOLSA AUXILIO ALIMENTACAO AOS ESTUDANTES DE GRADUACAO / MONITORIA DE AÇÕES AFIRMATIVAS</v>
      </c>
      <c r="I23" t="s">
        <v>1103</v>
      </c>
      <c r="J23" t="s">
        <v>1107</v>
      </c>
      <c r="K23" t="s">
        <v>1108</v>
      </c>
      <c r="L23" t="s">
        <v>1109</v>
      </c>
      <c r="M23" t="s">
        <v>165</v>
      </c>
      <c r="N23" t="s">
        <v>1056</v>
      </c>
      <c r="O23" t="s">
        <v>1057</v>
      </c>
      <c r="P23" t="s">
        <v>1058</v>
      </c>
      <c r="Q23" t="s">
        <v>168</v>
      </c>
      <c r="R23" t="s">
        <v>165</v>
      </c>
      <c r="S23" t="s">
        <v>119</v>
      </c>
      <c r="T23" t="s">
        <v>164</v>
      </c>
      <c r="U23" t="s">
        <v>1059</v>
      </c>
      <c r="V23" t="s">
        <v>1050</v>
      </c>
      <c r="W23" t="s">
        <v>1051</v>
      </c>
      <c r="X23" s="51" t="str">
        <f t="shared" si="0"/>
        <v>3</v>
      </c>
      <c r="Y23" s="51" t="str">
        <f>IF(T23="","",IF(AND(T23&lt;&gt;'Tabelas auxiliares'!$B$236,T23&lt;&gt;'Tabelas auxiliares'!$B$237,T23&lt;&gt;'Tabelas auxiliares'!$C$236,T23&lt;&gt;'Tabelas auxiliares'!$C$237,T23&lt;&gt;'Tabelas auxiliares'!$D$236),"FOLHA DE PESSOAL",IF(X23='Tabelas auxiliares'!$A$237,"CUSTEIO",IF(X23='Tabelas auxiliares'!$A$236,"INVESTIMENTO","ERRO - VERIFICAR"))))</f>
        <v>CUSTEIO</v>
      </c>
      <c r="Z23" s="64">
        <f t="shared" si="1"/>
        <v>71936</v>
      </c>
      <c r="AA23" s="44">
        <v>44398</v>
      </c>
      <c r="AB23" s="44">
        <v>8992</v>
      </c>
      <c r="AC23" s="44">
        <v>18546</v>
      </c>
      <c r="AD23" s="72"/>
      <c r="AE23" s="72"/>
      <c r="AF23" s="72"/>
      <c r="AG23" s="72"/>
      <c r="AH23" s="72"/>
      <c r="AI23" s="72"/>
      <c r="AJ23" s="72"/>
      <c r="AK23" s="72"/>
      <c r="AL23" s="72"/>
      <c r="AM23" s="72"/>
      <c r="AN23" s="72"/>
      <c r="AO23" s="72"/>
    </row>
    <row r="24" spans="1:41" x14ac:dyDescent="0.25">
      <c r="A24" t="s">
        <v>771</v>
      </c>
      <c r="B24" t="s">
        <v>266</v>
      </c>
      <c r="C24" t="s">
        <v>1037</v>
      </c>
      <c r="D24" t="s">
        <v>69</v>
      </c>
      <c r="E24" t="s">
        <v>117</v>
      </c>
      <c r="F24" s="51" t="str">
        <f>IFERROR(VLOOKUP(D24,'Tabelas auxiliares'!$A$3:$B$61,2,FALSE),"")</f>
        <v>PROAP - PNAES</v>
      </c>
      <c r="G24" s="51" t="str">
        <f>IFERROR(VLOOKUP($B24,'Tabelas auxiliares'!$A$65:$C$102,2,FALSE),"")</f>
        <v>Assistência - Sociais</v>
      </c>
      <c r="H24" s="51" t="str">
        <f>IFERROR(VLOOKUP($B24,'Tabelas auxiliares'!$A$65:$C$102,3,FALSE),"")</f>
        <v>AUXILIO MORADIA / AUXILIO CRECHE / AUXILIO TRANSPORTE / BOLSA PERMANENCIA / BOLSA AUXILIO ALIMENTACAO AOS ESTUDANTES DE GRADUACAO / MONITORIA DE AÇÕES AFIRMATIVAS</v>
      </c>
      <c r="I24" t="s">
        <v>1110</v>
      </c>
      <c r="J24" t="s">
        <v>1111</v>
      </c>
      <c r="K24" t="s">
        <v>1112</v>
      </c>
      <c r="L24" t="s">
        <v>1113</v>
      </c>
      <c r="M24" t="s">
        <v>165</v>
      </c>
      <c r="N24" t="s">
        <v>1056</v>
      </c>
      <c r="O24" t="s">
        <v>1057</v>
      </c>
      <c r="P24" t="s">
        <v>1058</v>
      </c>
      <c r="Q24" t="s">
        <v>168</v>
      </c>
      <c r="R24" t="s">
        <v>165</v>
      </c>
      <c r="S24" t="s">
        <v>119</v>
      </c>
      <c r="T24" t="s">
        <v>164</v>
      </c>
      <c r="U24" t="s">
        <v>1059</v>
      </c>
      <c r="V24" t="s">
        <v>1050</v>
      </c>
      <c r="W24" t="s">
        <v>1051</v>
      </c>
      <c r="X24" s="51" t="str">
        <f t="shared" si="0"/>
        <v>3</v>
      </c>
      <c r="Y24" s="51" t="str">
        <f>IF(T24="","",IF(AND(T24&lt;&gt;'Tabelas auxiliares'!$B$236,T24&lt;&gt;'Tabelas auxiliares'!$B$237,T24&lt;&gt;'Tabelas auxiliares'!$C$236,T24&lt;&gt;'Tabelas auxiliares'!$C$237,T24&lt;&gt;'Tabelas auxiliares'!$D$236),"FOLHA DE PESSOAL",IF(X24='Tabelas auxiliares'!$A$237,"CUSTEIO",IF(X24='Tabelas auxiliares'!$A$236,"INVESTIMENTO","ERRO - VERIFICAR"))))</f>
        <v>CUSTEIO</v>
      </c>
      <c r="Z24" s="64">
        <f t="shared" si="1"/>
        <v>508200</v>
      </c>
      <c r="AA24" s="44">
        <v>121800</v>
      </c>
      <c r="AB24" s="44">
        <v>102375</v>
      </c>
      <c r="AC24" s="44">
        <v>284025</v>
      </c>
      <c r="AD24" s="72"/>
      <c r="AE24" s="72"/>
      <c r="AF24" s="72"/>
      <c r="AG24" s="72"/>
      <c r="AH24" s="72"/>
      <c r="AI24" s="72"/>
      <c r="AJ24" s="72"/>
      <c r="AK24" s="72"/>
      <c r="AL24" s="72"/>
      <c r="AM24" s="72"/>
      <c r="AN24" s="72"/>
      <c r="AO24" s="72"/>
    </row>
    <row r="25" spans="1:41" x14ac:dyDescent="0.25">
      <c r="A25" t="s">
        <v>771</v>
      </c>
      <c r="B25" t="s">
        <v>269</v>
      </c>
      <c r="C25" t="s">
        <v>1036</v>
      </c>
      <c r="D25" t="s">
        <v>15</v>
      </c>
      <c r="E25" t="s">
        <v>117</v>
      </c>
      <c r="F25" s="51" t="str">
        <f>IFERROR(VLOOKUP(D25,'Tabelas auxiliares'!$A$3:$B$61,2,FALSE),"")</f>
        <v>PROPES - PRÓ-REITORIA DE PESQUISA / CEM</v>
      </c>
      <c r="G25" s="51" t="str">
        <f>IFERROR(VLOOKUP($B25,'Tabelas auxiliares'!$A$65:$C$102,2,FALSE),"")</f>
        <v>Assistência - Pesquisa</v>
      </c>
      <c r="H25" s="51" t="str">
        <f>IFERROR(VLOOKUP($B25,'Tabelas auxiliares'!$A$65:$C$102,3,FALSE),"")</f>
        <v>BOLSAS DE INICIACAO CIENTIFICA / BOLSAS PROJETOS DE PESQUISA E/OU EDITAIS LIGADOS A PESQUISA</v>
      </c>
      <c r="I25" t="s">
        <v>1114</v>
      </c>
      <c r="J25" t="s">
        <v>1115</v>
      </c>
      <c r="K25" t="s">
        <v>1116</v>
      </c>
      <c r="L25" t="s">
        <v>1117</v>
      </c>
      <c r="M25" t="s">
        <v>165</v>
      </c>
      <c r="N25" t="s">
        <v>166</v>
      </c>
      <c r="O25" t="s">
        <v>167</v>
      </c>
      <c r="P25" t="s">
        <v>200</v>
      </c>
      <c r="Q25" t="s">
        <v>168</v>
      </c>
      <c r="R25" t="s">
        <v>165</v>
      </c>
      <c r="S25" t="s">
        <v>1118</v>
      </c>
      <c r="T25" t="s">
        <v>164</v>
      </c>
      <c r="U25" t="s">
        <v>118</v>
      </c>
      <c r="V25" t="s">
        <v>1050</v>
      </c>
      <c r="W25" t="s">
        <v>1051</v>
      </c>
      <c r="X25" s="51" t="str">
        <f t="shared" si="0"/>
        <v>3</v>
      </c>
      <c r="Y25" s="51" t="str">
        <f>IF(T25="","",IF(AND(T25&lt;&gt;'Tabelas auxiliares'!$B$236,T25&lt;&gt;'Tabelas auxiliares'!$B$237,T25&lt;&gt;'Tabelas auxiliares'!$C$236,T25&lt;&gt;'Tabelas auxiliares'!$C$237,T25&lt;&gt;'Tabelas auxiliares'!$D$236),"FOLHA DE PESSOAL",IF(X25='Tabelas auxiliares'!$A$237,"CUSTEIO",IF(X25='Tabelas auxiliares'!$A$236,"INVESTIMENTO","ERRO - VERIFICAR"))))</f>
        <v>CUSTEIO</v>
      </c>
      <c r="Z25" s="64">
        <f t="shared" si="1"/>
        <v>40017.599999999999</v>
      </c>
      <c r="AA25" s="44">
        <v>9126.4</v>
      </c>
      <c r="AC25" s="44">
        <v>30891.200000000001</v>
      </c>
      <c r="AD25" s="72"/>
      <c r="AE25" s="72"/>
      <c r="AF25" s="72"/>
      <c r="AG25" s="72"/>
      <c r="AH25" s="72"/>
      <c r="AI25" s="72"/>
      <c r="AJ25" s="72"/>
      <c r="AK25" s="72"/>
      <c r="AL25" s="72"/>
      <c r="AM25" s="72"/>
      <c r="AN25" s="72"/>
      <c r="AO25" s="72"/>
    </row>
    <row r="26" spans="1:41" x14ac:dyDescent="0.25">
      <c r="A26" t="s">
        <v>771</v>
      </c>
      <c r="B26" t="s">
        <v>269</v>
      </c>
      <c r="C26" t="s">
        <v>1036</v>
      </c>
      <c r="D26" t="s">
        <v>15</v>
      </c>
      <c r="E26" t="s">
        <v>117</v>
      </c>
      <c r="F26" s="51" t="str">
        <f>IFERROR(VLOOKUP(D26,'Tabelas auxiliares'!$A$3:$B$61,2,FALSE),"")</f>
        <v>PROPES - PRÓ-REITORIA DE PESQUISA / CEM</v>
      </c>
      <c r="G26" s="51" t="str">
        <f>IFERROR(VLOOKUP($B26,'Tabelas auxiliares'!$A$65:$C$102,2,FALSE),"")</f>
        <v>Assistência - Pesquisa</v>
      </c>
      <c r="H26" s="51" t="str">
        <f>IFERROR(VLOOKUP($B26,'Tabelas auxiliares'!$A$65:$C$102,3,FALSE),"")</f>
        <v>BOLSAS DE INICIACAO CIENTIFICA / BOLSAS PROJETOS DE PESQUISA E/OU EDITAIS LIGADOS A PESQUISA</v>
      </c>
      <c r="I26" t="s">
        <v>616</v>
      </c>
      <c r="J26" t="s">
        <v>1119</v>
      </c>
      <c r="K26" t="s">
        <v>1120</v>
      </c>
      <c r="L26" t="s">
        <v>1121</v>
      </c>
      <c r="M26" t="s">
        <v>165</v>
      </c>
      <c r="N26" t="s">
        <v>169</v>
      </c>
      <c r="O26" t="s">
        <v>1122</v>
      </c>
      <c r="P26" t="s">
        <v>1123</v>
      </c>
      <c r="Q26" t="s">
        <v>168</v>
      </c>
      <c r="R26" t="s">
        <v>165</v>
      </c>
      <c r="S26" t="s">
        <v>119</v>
      </c>
      <c r="T26" t="s">
        <v>164</v>
      </c>
      <c r="U26" t="s">
        <v>1124</v>
      </c>
      <c r="V26" t="s">
        <v>1050</v>
      </c>
      <c r="W26" t="s">
        <v>1051</v>
      </c>
      <c r="X26" s="51" t="str">
        <f t="shared" si="0"/>
        <v>3</v>
      </c>
      <c r="Y26" s="51" t="str">
        <f>IF(T26="","",IF(AND(T26&lt;&gt;'Tabelas auxiliares'!$B$236,T26&lt;&gt;'Tabelas auxiliares'!$B$237,T26&lt;&gt;'Tabelas auxiliares'!$C$236,T26&lt;&gt;'Tabelas auxiliares'!$C$237,T26&lt;&gt;'Tabelas auxiliares'!$D$236),"FOLHA DE PESSOAL",IF(X26='Tabelas auxiliares'!$A$237,"CUSTEIO",IF(X26='Tabelas auxiliares'!$A$236,"INVESTIMENTO","ERRO - VERIFICAR"))))</f>
        <v>CUSTEIO</v>
      </c>
      <c r="Z26" s="64">
        <f t="shared" si="1"/>
        <v>28800</v>
      </c>
      <c r="AA26" s="44">
        <v>3200</v>
      </c>
      <c r="AB26" s="44">
        <v>3200</v>
      </c>
      <c r="AC26" s="44">
        <v>22400</v>
      </c>
      <c r="AD26" s="72"/>
      <c r="AE26" s="72"/>
      <c r="AF26" s="72"/>
      <c r="AG26" s="72"/>
      <c r="AH26" s="72"/>
      <c r="AI26" s="72"/>
      <c r="AJ26" s="72"/>
      <c r="AK26" s="72"/>
      <c r="AL26" s="72"/>
      <c r="AM26" s="72"/>
      <c r="AN26" s="72"/>
      <c r="AO26" s="72"/>
    </row>
    <row r="27" spans="1:41" x14ac:dyDescent="0.25">
      <c r="A27" t="s">
        <v>771</v>
      </c>
      <c r="B27" t="s">
        <v>269</v>
      </c>
      <c r="C27" t="s">
        <v>1036</v>
      </c>
      <c r="D27" t="s">
        <v>15</v>
      </c>
      <c r="E27" t="s">
        <v>117</v>
      </c>
      <c r="F27" s="51" t="str">
        <f>IFERROR(VLOOKUP(D27,'Tabelas auxiliares'!$A$3:$B$61,2,FALSE),"")</f>
        <v>PROPES - PRÓ-REITORIA DE PESQUISA / CEM</v>
      </c>
      <c r="G27" s="51" t="str">
        <f>IFERROR(VLOOKUP($B27,'Tabelas auxiliares'!$A$65:$C$102,2,FALSE),"")</f>
        <v>Assistência - Pesquisa</v>
      </c>
      <c r="H27" s="51" t="str">
        <f>IFERROR(VLOOKUP($B27,'Tabelas auxiliares'!$A$65:$C$102,3,FALSE),"")</f>
        <v>BOLSAS DE INICIACAO CIENTIFICA / BOLSAS PROJETOS DE PESQUISA E/OU EDITAIS LIGADOS A PESQUISA</v>
      </c>
      <c r="I27" t="s">
        <v>616</v>
      </c>
      <c r="J27" t="s">
        <v>1125</v>
      </c>
      <c r="K27" t="s">
        <v>1126</v>
      </c>
      <c r="L27" t="s">
        <v>1127</v>
      </c>
      <c r="M27" t="s">
        <v>165</v>
      </c>
      <c r="N27" t="s">
        <v>166</v>
      </c>
      <c r="O27" t="s">
        <v>167</v>
      </c>
      <c r="P27" t="s">
        <v>200</v>
      </c>
      <c r="Q27" t="s">
        <v>168</v>
      </c>
      <c r="R27" t="s">
        <v>165</v>
      </c>
      <c r="S27" t="s">
        <v>119</v>
      </c>
      <c r="T27" t="s">
        <v>164</v>
      </c>
      <c r="U27" t="s">
        <v>118</v>
      </c>
      <c r="V27" t="s">
        <v>1050</v>
      </c>
      <c r="W27" t="s">
        <v>1051</v>
      </c>
      <c r="X27" s="51" t="str">
        <f t="shared" si="0"/>
        <v>3</v>
      </c>
      <c r="Y27" s="51" t="str">
        <f>IF(T27="","",IF(AND(T27&lt;&gt;'Tabelas auxiliares'!$B$236,T27&lt;&gt;'Tabelas auxiliares'!$B$237,T27&lt;&gt;'Tabelas auxiliares'!$C$236,T27&lt;&gt;'Tabelas auxiliares'!$C$237,T27&lt;&gt;'Tabelas auxiliares'!$D$236),"FOLHA DE PESSOAL",IF(X27='Tabelas auxiliares'!$A$237,"CUSTEIO",IF(X27='Tabelas auxiliares'!$A$236,"INVESTIMENTO","ERRO - VERIFICAR"))))</f>
        <v>CUSTEIO</v>
      </c>
      <c r="Z27" s="64">
        <f t="shared" si="1"/>
        <v>18900</v>
      </c>
      <c r="AA27" s="44">
        <v>2100</v>
      </c>
      <c r="AB27" s="44">
        <v>2100</v>
      </c>
      <c r="AC27" s="44">
        <v>14700</v>
      </c>
      <c r="AD27" s="72"/>
      <c r="AE27" s="72"/>
      <c r="AF27" s="72"/>
      <c r="AG27" s="72"/>
      <c r="AH27" s="72"/>
      <c r="AI27" s="72"/>
      <c r="AJ27" s="72"/>
      <c r="AK27" s="72"/>
      <c r="AL27" s="72"/>
      <c r="AM27" s="72"/>
      <c r="AN27" s="72"/>
      <c r="AO27" s="72"/>
    </row>
    <row r="28" spans="1:41" x14ac:dyDescent="0.25">
      <c r="A28" t="s">
        <v>771</v>
      </c>
      <c r="B28" t="s">
        <v>269</v>
      </c>
      <c r="C28" t="s">
        <v>1036</v>
      </c>
      <c r="D28" t="s">
        <v>15</v>
      </c>
      <c r="E28" t="s">
        <v>117</v>
      </c>
      <c r="F28" s="51" t="str">
        <f>IFERROR(VLOOKUP(D28,'Tabelas auxiliares'!$A$3:$B$61,2,FALSE),"")</f>
        <v>PROPES - PRÓ-REITORIA DE PESQUISA / CEM</v>
      </c>
      <c r="G28" s="51" t="str">
        <f>IFERROR(VLOOKUP($B28,'Tabelas auxiliares'!$A$65:$C$102,2,FALSE),"")</f>
        <v>Assistência - Pesquisa</v>
      </c>
      <c r="H28" s="51" t="str">
        <f>IFERROR(VLOOKUP($B28,'Tabelas auxiliares'!$A$65:$C$102,3,FALSE),"")</f>
        <v>BOLSAS DE INICIACAO CIENTIFICA / BOLSAS PROJETOS DE PESQUISA E/OU EDITAIS LIGADOS A PESQUISA</v>
      </c>
      <c r="I28" t="s">
        <v>1128</v>
      </c>
      <c r="J28" t="s">
        <v>1129</v>
      </c>
      <c r="K28" t="s">
        <v>1130</v>
      </c>
      <c r="L28" t="s">
        <v>1131</v>
      </c>
      <c r="M28" t="s">
        <v>165</v>
      </c>
      <c r="N28" t="s">
        <v>166</v>
      </c>
      <c r="O28" t="s">
        <v>167</v>
      </c>
      <c r="P28" t="s">
        <v>200</v>
      </c>
      <c r="Q28" t="s">
        <v>168</v>
      </c>
      <c r="R28" t="s">
        <v>165</v>
      </c>
      <c r="S28" t="s">
        <v>119</v>
      </c>
      <c r="T28" t="s">
        <v>164</v>
      </c>
      <c r="U28" t="s">
        <v>118</v>
      </c>
      <c r="V28" t="s">
        <v>1050</v>
      </c>
      <c r="W28" t="s">
        <v>1051</v>
      </c>
      <c r="X28" s="51" t="str">
        <f t="shared" si="0"/>
        <v>3</v>
      </c>
      <c r="Y28" s="51" t="str">
        <f>IF(T28="","",IF(AND(T28&lt;&gt;'Tabelas auxiliares'!$B$236,T28&lt;&gt;'Tabelas auxiliares'!$B$237,T28&lt;&gt;'Tabelas auxiliares'!$C$236,T28&lt;&gt;'Tabelas auxiliares'!$C$237,T28&lt;&gt;'Tabelas auxiliares'!$D$236),"FOLHA DE PESSOAL",IF(X28='Tabelas auxiliares'!$A$237,"CUSTEIO",IF(X28='Tabelas auxiliares'!$A$236,"INVESTIMENTO","ERRO - VERIFICAR"))))</f>
        <v>CUSTEIO</v>
      </c>
      <c r="Z28" s="64">
        <f t="shared" si="1"/>
        <v>189000</v>
      </c>
      <c r="AC28" s="44">
        <v>189000</v>
      </c>
      <c r="AD28" s="72"/>
      <c r="AE28" s="72"/>
      <c r="AF28" s="72"/>
      <c r="AG28" s="72"/>
      <c r="AH28" s="72"/>
      <c r="AI28" s="72"/>
      <c r="AJ28" s="72"/>
      <c r="AK28" s="72"/>
      <c r="AL28" s="72"/>
      <c r="AM28" s="72"/>
      <c r="AN28" s="72"/>
      <c r="AO28" s="72"/>
    </row>
    <row r="29" spans="1:41" x14ac:dyDescent="0.25">
      <c r="A29" t="s">
        <v>771</v>
      </c>
      <c r="B29" t="s">
        <v>269</v>
      </c>
      <c r="C29" t="s">
        <v>1036</v>
      </c>
      <c r="D29" t="s">
        <v>15</v>
      </c>
      <c r="E29" t="s">
        <v>117</v>
      </c>
      <c r="F29" s="51" t="str">
        <f>IFERROR(VLOOKUP(D29,'Tabelas auxiliares'!$A$3:$B$61,2,FALSE),"")</f>
        <v>PROPES - PRÓ-REITORIA DE PESQUISA / CEM</v>
      </c>
      <c r="G29" s="51" t="str">
        <f>IFERROR(VLOOKUP($B29,'Tabelas auxiliares'!$A$65:$C$102,2,FALSE),"")</f>
        <v>Assistência - Pesquisa</v>
      </c>
      <c r="H29" s="51" t="str">
        <f>IFERROR(VLOOKUP($B29,'Tabelas auxiliares'!$A$65:$C$102,3,FALSE),"")</f>
        <v>BOLSAS DE INICIACAO CIENTIFICA / BOLSAS PROJETOS DE PESQUISA E/OU EDITAIS LIGADOS A PESQUISA</v>
      </c>
      <c r="I29" t="s">
        <v>1128</v>
      </c>
      <c r="J29" t="s">
        <v>1132</v>
      </c>
      <c r="K29" t="s">
        <v>1133</v>
      </c>
      <c r="L29" t="s">
        <v>1134</v>
      </c>
      <c r="M29" t="s">
        <v>165</v>
      </c>
      <c r="N29" t="s">
        <v>166</v>
      </c>
      <c r="O29" t="s">
        <v>167</v>
      </c>
      <c r="P29" t="s">
        <v>200</v>
      </c>
      <c r="Q29" t="s">
        <v>168</v>
      </c>
      <c r="R29" t="s">
        <v>165</v>
      </c>
      <c r="S29" t="s">
        <v>119</v>
      </c>
      <c r="T29" t="s">
        <v>164</v>
      </c>
      <c r="U29" t="s">
        <v>118</v>
      </c>
      <c r="V29" t="s">
        <v>1050</v>
      </c>
      <c r="W29" t="s">
        <v>1051</v>
      </c>
      <c r="X29" s="51" t="str">
        <f t="shared" si="0"/>
        <v>3</v>
      </c>
      <c r="Y29" s="51" t="str">
        <f>IF(T29="","",IF(AND(T29&lt;&gt;'Tabelas auxiliares'!$B$236,T29&lt;&gt;'Tabelas auxiliares'!$B$237,T29&lt;&gt;'Tabelas auxiliares'!$C$236,T29&lt;&gt;'Tabelas auxiliares'!$C$237,T29&lt;&gt;'Tabelas auxiliares'!$D$236),"FOLHA DE PESSOAL",IF(X29='Tabelas auxiliares'!$A$237,"CUSTEIO",IF(X29='Tabelas auxiliares'!$A$236,"INVESTIMENTO","ERRO - VERIFICAR"))))</f>
        <v>CUSTEIO</v>
      </c>
      <c r="Z29" s="64">
        <f t="shared" si="1"/>
        <v>126000</v>
      </c>
      <c r="AC29" s="44">
        <v>126000</v>
      </c>
      <c r="AD29" s="72"/>
      <c r="AE29" s="72"/>
      <c r="AF29" s="72"/>
      <c r="AG29" s="72"/>
      <c r="AH29" s="72"/>
      <c r="AI29" s="72"/>
      <c r="AJ29" s="72"/>
      <c r="AK29" s="72"/>
      <c r="AL29" s="72"/>
      <c r="AM29" s="72"/>
      <c r="AN29" s="72"/>
      <c r="AO29" s="72"/>
    </row>
    <row r="30" spans="1:41" x14ac:dyDescent="0.25">
      <c r="A30" t="s">
        <v>771</v>
      </c>
      <c r="B30" t="s">
        <v>269</v>
      </c>
      <c r="C30" t="s">
        <v>1036</v>
      </c>
      <c r="D30" t="s">
        <v>15</v>
      </c>
      <c r="E30" t="s">
        <v>117</v>
      </c>
      <c r="F30" s="51" t="str">
        <f>IFERROR(VLOOKUP(D30,'Tabelas auxiliares'!$A$3:$B$61,2,FALSE),"")</f>
        <v>PROPES - PRÓ-REITORIA DE PESQUISA / CEM</v>
      </c>
      <c r="G30" s="51" t="str">
        <f>IFERROR(VLOOKUP($B30,'Tabelas auxiliares'!$A$65:$C$102,2,FALSE),"")</f>
        <v>Assistência - Pesquisa</v>
      </c>
      <c r="H30" s="51" t="str">
        <f>IFERROR(VLOOKUP($B30,'Tabelas auxiliares'!$A$65:$C$102,3,FALSE),"")</f>
        <v>BOLSAS DE INICIACAO CIENTIFICA / BOLSAS PROJETOS DE PESQUISA E/OU EDITAIS LIGADOS A PESQUISA</v>
      </c>
      <c r="I30" t="s">
        <v>1103</v>
      </c>
      <c r="J30" t="s">
        <v>1129</v>
      </c>
      <c r="K30" t="s">
        <v>1135</v>
      </c>
      <c r="L30" t="s">
        <v>1136</v>
      </c>
      <c r="M30" t="s">
        <v>165</v>
      </c>
      <c r="N30" t="s">
        <v>166</v>
      </c>
      <c r="O30" t="s">
        <v>167</v>
      </c>
      <c r="P30" t="s">
        <v>200</v>
      </c>
      <c r="Q30" t="s">
        <v>168</v>
      </c>
      <c r="R30" t="s">
        <v>165</v>
      </c>
      <c r="S30" t="s">
        <v>597</v>
      </c>
      <c r="T30" t="s">
        <v>164</v>
      </c>
      <c r="U30" t="s">
        <v>118</v>
      </c>
      <c r="V30" t="s">
        <v>1050</v>
      </c>
      <c r="W30" t="s">
        <v>1051</v>
      </c>
      <c r="X30" s="51" t="str">
        <f t="shared" si="0"/>
        <v>3</v>
      </c>
      <c r="Y30" s="51" t="str">
        <f>IF(T30="","",IF(AND(T30&lt;&gt;'Tabelas auxiliares'!$B$236,T30&lt;&gt;'Tabelas auxiliares'!$B$237,T30&lt;&gt;'Tabelas auxiliares'!$C$236,T30&lt;&gt;'Tabelas auxiliares'!$C$237,T30&lt;&gt;'Tabelas auxiliares'!$D$236),"FOLHA DE PESSOAL",IF(X30='Tabelas auxiliares'!$A$237,"CUSTEIO",IF(X30='Tabelas auxiliares'!$A$236,"INVESTIMENTO","ERRO - VERIFICAR"))))</f>
        <v>CUSTEIO</v>
      </c>
      <c r="Z30" s="64">
        <f t="shared" si="1"/>
        <v>25868</v>
      </c>
      <c r="AC30" s="44">
        <v>25868</v>
      </c>
      <c r="AD30" s="72"/>
      <c r="AE30" s="72"/>
      <c r="AF30" s="72"/>
      <c r="AG30" s="72"/>
      <c r="AH30" s="72"/>
      <c r="AI30" s="72"/>
      <c r="AJ30" s="72"/>
      <c r="AK30" s="72"/>
      <c r="AL30" s="72"/>
      <c r="AM30" s="72"/>
      <c r="AN30" s="72"/>
      <c r="AO30" s="72"/>
    </row>
    <row r="31" spans="1:41" x14ac:dyDescent="0.25">
      <c r="A31" t="s">
        <v>771</v>
      </c>
      <c r="B31" t="s">
        <v>269</v>
      </c>
      <c r="C31" t="s">
        <v>1036</v>
      </c>
      <c r="D31" t="s">
        <v>15</v>
      </c>
      <c r="E31" t="s">
        <v>117</v>
      </c>
      <c r="F31" s="51" t="str">
        <f>IFERROR(VLOOKUP(D31,'Tabelas auxiliares'!$A$3:$B$61,2,FALSE),"")</f>
        <v>PROPES - PRÓ-REITORIA DE PESQUISA / CEM</v>
      </c>
      <c r="G31" s="51" t="str">
        <f>IFERROR(VLOOKUP($B31,'Tabelas auxiliares'!$A$65:$C$102,2,FALSE),"")</f>
        <v>Assistência - Pesquisa</v>
      </c>
      <c r="H31" s="51" t="str">
        <f>IFERROR(VLOOKUP($B31,'Tabelas auxiliares'!$A$65:$C$102,3,FALSE),"")</f>
        <v>BOLSAS DE INICIACAO CIENTIFICA / BOLSAS PROJETOS DE PESQUISA E/OU EDITAIS LIGADOS A PESQUISA</v>
      </c>
      <c r="I31" t="s">
        <v>1103</v>
      </c>
      <c r="J31" t="s">
        <v>1129</v>
      </c>
      <c r="K31" t="s">
        <v>1137</v>
      </c>
      <c r="L31" t="s">
        <v>1136</v>
      </c>
      <c r="M31" t="s">
        <v>165</v>
      </c>
      <c r="N31" t="s">
        <v>166</v>
      </c>
      <c r="O31" t="s">
        <v>167</v>
      </c>
      <c r="P31" t="s">
        <v>200</v>
      </c>
      <c r="Q31" t="s">
        <v>168</v>
      </c>
      <c r="R31" t="s">
        <v>165</v>
      </c>
      <c r="S31" t="s">
        <v>119</v>
      </c>
      <c r="T31" t="s">
        <v>164</v>
      </c>
      <c r="U31" t="s">
        <v>118</v>
      </c>
      <c r="V31" t="s">
        <v>1050</v>
      </c>
      <c r="W31" t="s">
        <v>1051</v>
      </c>
      <c r="X31" s="51" t="str">
        <f t="shared" si="0"/>
        <v>3</v>
      </c>
      <c r="Y31" s="51" t="str">
        <f>IF(T31="","",IF(AND(T31&lt;&gt;'Tabelas auxiliares'!$B$236,T31&lt;&gt;'Tabelas auxiliares'!$B$237,T31&lt;&gt;'Tabelas auxiliares'!$C$236,T31&lt;&gt;'Tabelas auxiliares'!$C$237,T31&lt;&gt;'Tabelas auxiliares'!$D$236),"FOLHA DE PESSOAL",IF(X31='Tabelas auxiliares'!$A$237,"CUSTEIO",IF(X31='Tabelas auxiliares'!$A$236,"INVESTIMENTO","ERRO - VERIFICAR"))))</f>
        <v>CUSTEIO</v>
      </c>
      <c r="Z31" s="64">
        <f t="shared" si="1"/>
        <v>51432</v>
      </c>
      <c r="AC31" s="44">
        <v>51432</v>
      </c>
      <c r="AD31" s="72"/>
      <c r="AE31" s="72"/>
      <c r="AF31" s="72"/>
      <c r="AG31" s="72"/>
      <c r="AH31" s="72"/>
      <c r="AI31" s="72"/>
      <c r="AJ31" s="72"/>
      <c r="AK31" s="72"/>
      <c r="AL31" s="72"/>
      <c r="AM31" s="72"/>
      <c r="AN31" s="72"/>
      <c r="AO31" s="72"/>
    </row>
    <row r="32" spans="1:41" x14ac:dyDescent="0.25">
      <c r="A32" t="s">
        <v>771</v>
      </c>
      <c r="B32" t="s">
        <v>269</v>
      </c>
      <c r="C32" t="s">
        <v>1036</v>
      </c>
      <c r="D32" t="s">
        <v>15</v>
      </c>
      <c r="E32" t="s">
        <v>117</v>
      </c>
      <c r="F32" s="51" t="str">
        <f>IFERROR(VLOOKUP(D32,'Tabelas auxiliares'!$A$3:$B$61,2,FALSE),"")</f>
        <v>PROPES - PRÓ-REITORIA DE PESQUISA / CEM</v>
      </c>
      <c r="G32" s="51" t="str">
        <f>IFERROR(VLOOKUP($B32,'Tabelas auxiliares'!$A$65:$C$102,2,FALSE),"")</f>
        <v>Assistência - Pesquisa</v>
      </c>
      <c r="H32" s="51" t="str">
        <f>IFERROR(VLOOKUP($B32,'Tabelas auxiliares'!$A$65:$C$102,3,FALSE),"")</f>
        <v>BOLSAS DE INICIACAO CIENTIFICA / BOLSAS PROJETOS DE PESQUISA E/OU EDITAIS LIGADOS A PESQUISA</v>
      </c>
      <c r="I32" t="s">
        <v>1103</v>
      </c>
      <c r="J32" t="s">
        <v>1132</v>
      </c>
      <c r="K32" t="s">
        <v>1138</v>
      </c>
      <c r="L32" t="s">
        <v>1139</v>
      </c>
      <c r="M32" t="s">
        <v>165</v>
      </c>
      <c r="N32" t="s">
        <v>166</v>
      </c>
      <c r="O32" t="s">
        <v>167</v>
      </c>
      <c r="P32" t="s">
        <v>200</v>
      </c>
      <c r="Q32" t="s">
        <v>168</v>
      </c>
      <c r="R32" t="s">
        <v>165</v>
      </c>
      <c r="S32" t="s">
        <v>597</v>
      </c>
      <c r="T32" t="s">
        <v>164</v>
      </c>
      <c r="U32" t="s">
        <v>118</v>
      </c>
      <c r="V32" t="s">
        <v>1050</v>
      </c>
      <c r="W32" t="s">
        <v>1051</v>
      </c>
      <c r="X32" s="51" t="str">
        <f t="shared" si="0"/>
        <v>3</v>
      </c>
      <c r="Y32" s="51" t="str">
        <f>IF(T32="","",IF(AND(T32&lt;&gt;'Tabelas auxiliares'!$B$236,T32&lt;&gt;'Tabelas auxiliares'!$B$237,T32&lt;&gt;'Tabelas auxiliares'!$C$236,T32&lt;&gt;'Tabelas auxiliares'!$C$237,T32&lt;&gt;'Tabelas auxiliares'!$D$236),"FOLHA DE PESSOAL",IF(X32='Tabelas auxiliares'!$A$237,"CUSTEIO",IF(X32='Tabelas auxiliares'!$A$236,"INVESTIMENTO","ERRO - VERIFICAR"))))</f>
        <v>CUSTEIO</v>
      </c>
      <c r="Z32" s="64">
        <f t="shared" si="1"/>
        <v>82000</v>
      </c>
      <c r="AC32" s="44">
        <v>82000</v>
      </c>
      <c r="AD32" s="72"/>
      <c r="AE32" s="72"/>
      <c r="AF32" s="72"/>
      <c r="AG32" s="72"/>
      <c r="AH32" s="72"/>
      <c r="AI32" s="72"/>
      <c r="AJ32" s="72"/>
      <c r="AK32" s="72"/>
      <c r="AL32" s="72"/>
      <c r="AM32" s="72"/>
      <c r="AN32" s="72"/>
      <c r="AO32" s="72"/>
    </row>
    <row r="33" spans="1:41" x14ac:dyDescent="0.25">
      <c r="A33" t="s">
        <v>771</v>
      </c>
      <c r="B33" t="s">
        <v>269</v>
      </c>
      <c r="C33" t="s">
        <v>1036</v>
      </c>
      <c r="D33" t="s">
        <v>15</v>
      </c>
      <c r="E33" t="s">
        <v>117</v>
      </c>
      <c r="F33" s="51" t="str">
        <f>IFERROR(VLOOKUP(D33,'Tabelas auxiliares'!$A$3:$B$61,2,FALSE),"")</f>
        <v>PROPES - PRÓ-REITORIA DE PESQUISA / CEM</v>
      </c>
      <c r="G33" s="51" t="str">
        <f>IFERROR(VLOOKUP($B33,'Tabelas auxiliares'!$A$65:$C$102,2,FALSE),"")</f>
        <v>Assistência - Pesquisa</v>
      </c>
      <c r="H33" s="51" t="str">
        <f>IFERROR(VLOOKUP($B33,'Tabelas auxiliares'!$A$65:$C$102,3,FALSE),"")</f>
        <v>BOLSAS DE INICIACAO CIENTIFICA / BOLSAS PROJETOS DE PESQUISA E/OU EDITAIS LIGADOS A PESQUISA</v>
      </c>
      <c r="I33" t="s">
        <v>617</v>
      </c>
      <c r="J33" t="s">
        <v>1140</v>
      </c>
      <c r="K33" t="s">
        <v>1141</v>
      </c>
      <c r="L33" t="s">
        <v>1142</v>
      </c>
      <c r="M33" t="s">
        <v>165</v>
      </c>
      <c r="N33" t="s">
        <v>166</v>
      </c>
      <c r="O33" t="s">
        <v>167</v>
      </c>
      <c r="P33" t="s">
        <v>200</v>
      </c>
      <c r="Q33" t="s">
        <v>168</v>
      </c>
      <c r="R33" t="s">
        <v>165</v>
      </c>
      <c r="S33" t="s">
        <v>119</v>
      </c>
      <c r="T33" t="s">
        <v>164</v>
      </c>
      <c r="U33" t="s">
        <v>118</v>
      </c>
      <c r="V33" t="s">
        <v>1050</v>
      </c>
      <c r="W33" t="s">
        <v>1051</v>
      </c>
      <c r="X33" s="51" t="str">
        <f t="shared" si="0"/>
        <v>3</v>
      </c>
      <c r="Y33" s="51" t="str">
        <f>IF(T33="","",IF(AND(T33&lt;&gt;'Tabelas auxiliares'!$B$236,T33&lt;&gt;'Tabelas auxiliares'!$B$237,T33&lt;&gt;'Tabelas auxiliares'!$C$236,T33&lt;&gt;'Tabelas auxiliares'!$C$237,T33&lt;&gt;'Tabelas auxiliares'!$D$236),"FOLHA DE PESSOAL",IF(X33='Tabelas auxiliares'!$A$237,"CUSTEIO",IF(X33='Tabelas auxiliares'!$A$236,"INVESTIMENTO","ERRO - VERIFICAR"))))</f>
        <v>CUSTEIO</v>
      </c>
      <c r="Z33" s="64">
        <f t="shared" si="1"/>
        <v>84000</v>
      </c>
      <c r="AA33" s="44">
        <v>47600</v>
      </c>
      <c r="AB33" s="44">
        <v>36400</v>
      </c>
      <c r="AD33" s="72"/>
      <c r="AE33" s="72"/>
      <c r="AF33" s="72"/>
      <c r="AG33" s="72"/>
      <c r="AH33" s="72"/>
      <c r="AI33" s="72"/>
      <c r="AJ33" s="72"/>
      <c r="AK33" s="72"/>
      <c r="AL33" s="72"/>
      <c r="AM33" s="72"/>
      <c r="AN33" s="72"/>
      <c r="AO33" s="72"/>
    </row>
    <row r="34" spans="1:41" x14ac:dyDescent="0.25">
      <c r="A34" t="s">
        <v>771</v>
      </c>
      <c r="B34" t="s">
        <v>269</v>
      </c>
      <c r="C34" t="s">
        <v>1036</v>
      </c>
      <c r="D34" t="s">
        <v>15</v>
      </c>
      <c r="E34" t="s">
        <v>117</v>
      </c>
      <c r="F34" s="51" t="str">
        <f>IFERROR(VLOOKUP(D34,'Tabelas auxiliares'!$A$3:$B$61,2,FALSE),"")</f>
        <v>PROPES - PRÓ-REITORIA DE PESQUISA / CEM</v>
      </c>
      <c r="G34" s="51" t="str">
        <f>IFERROR(VLOOKUP($B34,'Tabelas auxiliares'!$A$65:$C$102,2,FALSE),"")</f>
        <v>Assistência - Pesquisa</v>
      </c>
      <c r="H34" s="51" t="str">
        <f>IFERROR(VLOOKUP($B34,'Tabelas auxiliares'!$A$65:$C$102,3,FALSE),"")</f>
        <v>BOLSAS DE INICIACAO CIENTIFICA / BOLSAS PROJETOS DE PESQUISA E/OU EDITAIS LIGADOS A PESQUISA</v>
      </c>
      <c r="I34" t="s">
        <v>1143</v>
      </c>
      <c r="J34" t="s">
        <v>1144</v>
      </c>
      <c r="K34" t="s">
        <v>1145</v>
      </c>
      <c r="L34" t="s">
        <v>1146</v>
      </c>
      <c r="M34" t="s">
        <v>165</v>
      </c>
      <c r="N34" t="s">
        <v>166</v>
      </c>
      <c r="O34" t="s">
        <v>167</v>
      </c>
      <c r="P34" t="s">
        <v>200</v>
      </c>
      <c r="Q34" t="s">
        <v>168</v>
      </c>
      <c r="R34" t="s">
        <v>165</v>
      </c>
      <c r="S34" t="s">
        <v>119</v>
      </c>
      <c r="T34" t="s">
        <v>164</v>
      </c>
      <c r="U34" t="s">
        <v>118</v>
      </c>
      <c r="V34" t="s">
        <v>1050</v>
      </c>
      <c r="W34" t="s">
        <v>1051</v>
      </c>
      <c r="X34" s="51" t="str">
        <f t="shared" si="0"/>
        <v>3</v>
      </c>
      <c r="Y34" s="51" t="str">
        <f>IF(T34="","",IF(AND(T34&lt;&gt;'Tabelas auxiliares'!$B$236,T34&lt;&gt;'Tabelas auxiliares'!$B$237,T34&lt;&gt;'Tabelas auxiliares'!$C$236,T34&lt;&gt;'Tabelas auxiliares'!$C$237,T34&lt;&gt;'Tabelas auxiliares'!$D$236),"FOLHA DE PESSOAL",IF(X34='Tabelas auxiliares'!$A$237,"CUSTEIO",IF(X34='Tabelas auxiliares'!$A$236,"INVESTIMENTO","ERRO - VERIFICAR"))))</f>
        <v>CUSTEIO</v>
      </c>
      <c r="Z34" s="64">
        <f t="shared" si="1"/>
        <v>252000</v>
      </c>
      <c r="AA34" s="44">
        <v>60900</v>
      </c>
      <c r="AB34" s="44">
        <v>60200</v>
      </c>
      <c r="AC34" s="44">
        <v>130900</v>
      </c>
      <c r="AD34" s="72"/>
      <c r="AE34" s="72"/>
      <c r="AF34" s="72"/>
      <c r="AG34" s="72"/>
      <c r="AH34" s="72"/>
      <c r="AI34" s="72"/>
      <c r="AJ34" s="72"/>
      <c r="AK34" s="72"/>
      <c r="AL34" s="72"/>
      <c r="AM34" s="72"/>
      <c r="AN34" s="72"/>
      <c r="AO34" s="72"/>
    </row>
    <row r="35" spans="1:41" x14ac:dyDescent="0.25">
      <c r="A35" t="s">
        <v>771</v>
      </c>
      <c r="B35" t="s">
        <v>269</v>
      </c>
      <c r="C35" t="s">
        <v>1036</v>
      </c>
      <c r="D35" t="s">
        <v>84</v>
      </c>
      <c r="E35" t="s">
        <v>117</v>
      </c>
      <c r="F35" s="51" t="str">
        <f>IFERROR(VLOOKUP(D35,'Tabelas auxiliares'!$A$3:$B$61,2,FALSE),"")</f>
        <v>AGÊNCIA DE INOVAÇÃO</v>
      </c>
      <c r="G35" s="51" t="str">
        <f>IFERROR(VLOOKUP($B35,'Tabelas auxiliares'!$A$65:$C$102,2,FALSE),"")</f>
        <v>Assistência - Pesquisa</v>
      </c>
      <c r="H35" s="51" t="str">
        <f>IFERROR(VLOOKUP($B35,'Tabelas auxiliares'!$A$65:$C$102,3,FALSE),"")</f>
        <v>BOLSAS DE INICIACAO CIENTIFICA / BOLSAS PROJETOS DE PESQUISA E/OU EDITAIS LIGADOS A PESQUISA</v>
      </c>
      <c r="I35" t="s">
        <v>1147</v>
      </c>
      <c r="J35" t="s">
        <v>1148</v>
      </c>
      <c r="K35" t="s">
        <v>1149</v>
      </c>
      <c r="L35" t="s">
        <v>1150</v>
      </c>
      <c r="M35" t="s">
        <v>165</v>
      </c>
      <c r="N35" t="s">
        <v>166</v>
      </c>
      <c r="O35" t="s">
        <v>167</v>
      </c>
      <c r="P35" t="s">
        <v>200</v>
      </c>
      <c r="Q35" t="s">
        <v>168</v>
      </c>
      <c r="R35" t="s">
        <v>165</v>
      </c>
      <c r="S35" t="s">
        <v>119</v>
      </c>
      <c r="T35" t="s">
        <v>164</v>
      </c>
      <c r="U35" t="s">
        <v>118</v>
      </c>
      <c r="V35" t="s">
        <v>1050</v>
      </c>
      <c r="W35" t="s">
        <v>1051</v>
      </c>
      <c r="X35" s="51" t="str">
        <f t="shared" si="0"/>
        <v>3</v>
      </c>
      <c r="Y35" s="51" t="str">
        <f>IF(T35="","",IF(AND(T35&lt;&gt;'Tabelas auxiliares'!$B$236,T35&lt;&gt;'Tabelas auxiliares'!$B$237,T35&lt;&gt;'Tabelas auxiliares'!$C$236,T35&lt;&gt;'Tabelas auxiliares'!$C$237,T35&lt;&gt;'Tabelas auxiliares'!$D$236),"FOLHA DE PESSOAL",IF(X35='Tabelas auxiliares'!$A$237,"CUSTEIO",IF(X35='Tabelas auxiliares'!$A$236,"INVESTIMENTO","ERRO - VERIFICAR"))))</f>
        <v>CUSTEIO</v>
      </c>
      <c r="Z35" s="64">
        <f t="shared" si="1"/>
        <v>8400</v>
      </c>
      <c r="AA35" s="44">
        <v>5600</v>
      </c>
      <c r="AB35" s="44">
        <v>2800</v>
      </c>
      <c r="AD35" s="72"/>
      <c r="AE35" s="72"/>
      <c r="AF35" s="72"/>
      <c r="AG35" s="72"/>
      <c r="AH35" s="72"/>
      <c r="AI35" s="72"/>
      <c r="AJ35" s="72"/>
      <c r="AK35" s="72"/>
      <c r="AL35" s="72"/>
      <c r="AM35" s="72"/>
      <c r="AN35" s="72"/>
      <c r="AO35" s="72"/>
    </row>
    <row r="36" spans="1:41" x14ac:dyDescent="0.25">
      <c r="A36" t="s">
        <v>771</v>
      </c>
      <c r="B36" t="s">
        <v>271</v>
      </c>
      <c r="C36" t="s">
        <v>1038</v>
      </c>
      <c r="D36" t="s">
        <v>55</v>
      </c>
      <c r="E36" t="s">
        <v>117</v>
      </c>
      <c r="F36" s="51" t="str">
        <f>IFERROR(VLOOKUP(D36,'Tabelas auxiliares'!$A$3:$B$61,2,FALSE),"")</f>
        <v>PROEC - PRÓ-REITORIA DE EXTENSÃO E CULTURA</v>
      </c>
      <c r="G36" s="51" t="str">
        <f>IFERROR(VLOOKUP($B36,'Tabelas auxiliares'!$A$65:$C$102,2,FALSE),"")</f>
        <v>Assistência - Extensão</v>
      </c>
      <c r="H36" s="51" t="str">
        <f>IFERROR(VLOOKUP($B36,'Tabelas auxiliares'!$A$65:$C$102,3,FALSE),"")</f>
        <v>BOLSAS DE EXTENSAO / PROJETOS EXTENSIONISTAS</v>
      </c>
      <c r="I36" t="s">
        <v>1151</v>
      </c>
      <c r="J36" t="s">
        <v>1152</v>
      </c>
      <c r="K36" t="s">
        <v>1153</v>
      </c>
      <c r="L36" t="s">
        <v>1154</v>
      </c>
      <c r="M36" t="s">
        <v>165</v>
      </c>
      <c r="N36" t="s">
        <v>169</v>
      </c>
      <c r="O36" t="s">
        <v>1122</v>
      </c>
      <c r="P36" t="s">
        <v>1123</v>
      </c>
      <c r="Q36" t="s">
        <v>168</v>
      </c>
      <c r="R36" t="s">
        <v>165</v>
      </c>
      <c r="S36" t="s">
        <v>119</v>
      </c>
      <c r="T36" t="s">
        <v>164</v>
      </c>
      <c r="U36" t="s">
        <v>1124</v>
      </c>
      <c r="V36" t="s">
        <v>1050</v>
      </c>
      <c r="W36" t="s">
        <v>1051</v>
      </c>
      <c r="X36" s="51" t="str">
        <f t="shared" si="0"/>
        <v>3</v>
      </c>
      <c r="Y36" s="51" t="str">
        <f>IF(T36="","",IF(AND(T36&lt;&gt;'Tabelas auxiliares'!$B$236,T36&lt;&gt;'Tabelas auxiliares'!$B$237,T36&lt;&gt;'Tabelas auxiliares'!$C$236,T36&lt;&gt;'Tabelas auxiliares'!$C$237,T36&lt;&gt;'Tabelas auxiliares'!$D$236),"FOLHA DE PESSOAL",IF(X36='Tabelas auxiliares'!$A$237,"CUSTEIO",IF(X36='Tabelas auxiliares'!$A$236,"INVESTIMENTO","ERRO - VERIFICAR"))))</f>
        <v>CUSTEIO</v>
      </c>
      <c r="Z36" s="64">
        <f t="shared" si="1"/>
        <v>76800</v>
      </c>
      <c r="AC36" s="44">
        <v>76800</v>
      </c>
      <c r="AD36" s="72"/>
      <c r="AE36" s="72"/>
      <c r="AF36" s="72"/>
      <c r="AG36" s="72"/>
      <c r="AH36" s="72"/>
      <c r="AI36" s="72"/>
      <c r="AJ36" s="72"/>
      <c r="AK36" s="72"/>
      <c r="AL36" s="72"/>
      <c r="AM36" s="72"/>
      <c r="AN36" s="72"/>
      <c r="AO36" s="72"/>
    </row>
    <row r="37" spans="1:41" x14ac:dyDescent="0.25">
      <c r="A37" t="s">
        <v>771</v>
      </c>
      <c r="B37" t="s">
        <v>271</v>
      </c>
      <c r="C37" t="s">
        <v>1038</v>
      </c>
      <c r="D37" t="s">
        <v>55</v>
      </c>
      <c r="E37" t="s">
        <v>117</v>
      </c>
      <c r="F37" s="51" t="str">
        <f>IFERROR(VLOOKUP(D37,'Tabelas auxiliares'!$A$3:$B$61,2,FALSE),"")</f>
        <v>PROEC - PRÓ-REITORIA DE EXTENSÃO E CULTURA</v>
      </c>
      <c r="G37" s="51" t="str">
        <f>IFERROR(VLOOKUP($B37,'Tabelas auxiliares'!$A$65:$C$102,2,FALSE),"")</f>
        <v>Assistência - Extensão</v>
      </c>
      <c r="H37" s="51" t="str">
        <f>IFERROR(VLOOKUP($B37,'Tabelas auxiliares'!$A$65:$C$102,3,FALSE),"")</f>
        <v>BOLSAS DE EXTENSAO / PROJETOS EXTENSIONISTAS</v>
      </c>
      <c r="I37" t="s">
        <v>609</v>
      </c>
      <c r="J37" t="s">
        <v>1155</v>
      </c>
      <c r="K37" t="s">
        <v>1156</v>
      </c>
      <c r="L37" t="s">
        <v>1157</v>
      </c>
      <c r="M37" t="s">
        <v>165</v>
      </c>
      <c r="N37" t="s">
        <v>169</v>
      </c>
      <c r="O37" t="s">
        <v>1122</v>
      </c>
      <c r="P37" t="s">
        <v>1123</v>
      </c>
      <c r="Q37" t="s">
        <v>168</v>
      </c>
      <c r="R37" t="s">
        <v>165</v>
      </c>
      <c r="S37" t="s">
        <v>119</v>
      </c>
      <c r="T37" t="s">
        <v>164</v>
      </c>
      <c r="U37" t="s">
        <v>1124</v>
      </c>
      <c r="V37" t="s">
        <v>1050</v>
      </c>
      <c r="W37" t="s">
        <v>1051</v>
      </c>
      <c r="X37" s="51" t="str">
        <f t="shared" si="0"/>
        <v>3</v>
      </c>
      <c r="Y37" s="51" t="str">
        <f>IF(T37="","",IF(AND(T37&lt;&gt;'Tabelas auxiliares'!$B$236,T37&lt;&gt;'Tabelas auxiliares'!$B$237,T37&lt;&gt;'Tabelas auxiliares'!$C$236,T37&lt;&gt;'Tabelas auxiliares'!$C$237,T37&lt;&gt;'Tabelas auxiliares'!$D$236),"FOLHA DE PESSOAL",IF(X37='Tabelas auxiliares'!$A$237,"CUSTEIO",IF(X37='Tabelas auxiliares'!$A$236,"INVESTIMENTO","ERRO - VERIFICAR"))))</f>
        <v>CUSTEIO</v>
      </c>
      <c r="Z37" s="64">
        <f t="shared" si="1"/>
        <v>77700</v>
      </c>
      <c r="AC37" s="44">
        <v>77700</v>
      </c>
      <c r="AD37" s="72"/>
      <c r="AE37" s="72"/>
      <c r="AF37" s="72"/>
      <c r="AG37" s="72"/>
      <c r="AH37" s="72"/>
      <c r="AI37" s="72"/>
      <c r="AJ37" s="72"/>
      <c r="AK37" s="72"/>
      <c r="AL37" s="72"/>
      <c r="AM37" s="72"/>
      <c r="AN37" s="72"/>
      <c r="AO37" s="72"/>
    </row>
    <row r="38" spans="1:41" x14ac:dyDescent="0.25">
      <c r="A38" t="s">
        <v>771</v>
      </c>
      <c r="B38" t="s">
        <v>271</v>
      </c>
      <c r="C38" t="s">
        <v>1038</v>
      </c>
      <c r="D38" t="s">
        <v>55</v>
      </c>
      <c r="E38" t="s">
        <v>117</v>
      </c>
      <c r="F38" s="51" t="str">
        <f>IFERROR(VLOOKUP(D38,'Tabelas auxiliares'!$A$3:$B$61,2,FALSE),"")</f>
        <v>PROEC - PRÓ-REITORIA DE EXTENSÃO E CULTURA</v>
      </c>
      <c r="G38" s="51" t="str">
        <f>IFERROR(VLOOKUP($B38,'Tabelas auxiliares'!$A$65:$C$102,2,FALSE),"")</f>
        <v>Assistência - Extensão</v>
      </c>
      <c r="H38" s="51" t="str">
        <f>IFERROR(VLOOKUP($B38,'Tabelas auxiliares'!$A$65:$C$102,3,FALSE),"")</f>
        <v>BOLSAS DE EXTENSAO / PROJETOS EXTENSIONISTAS</v>
      </c>
      <c r="I38" t="s">
        <v>609</v>
      </c>
      <c r="J38" t="s">
        <v>1158</v>
      </c>
      <c r="K38" t="s">
        <v>1159</v>
      </c>
      <c r="L38" t="s">
        <v>1160</v>
      </c>
      <c r="M38" t="s">
        <v>165</v>
      </c>
      <c r="N38" t="s">
        <v>169</v>
      </c>
      <c r="O38" t="s">
        <v>1122</v>
      </c>
      <c r="P38" t="s">
        <v>1123</v>
      </c>
      <c r="Q38" t="s">
        <v>168</v>
      </c>
      <c r="R38" t="s">
        <v>165</v>
      </c>
      <c r="S38" t="s">
        <v>119</v>
      </c>
      <c r="T38" t="s">
        <v>164</v>
      </c>
      <c r="U38" t="s">
        <v>1124</v>
      </c>
      <c r="V38" t="s">
        <v>1050</v>
      </c>
      <c r="W38" t="s">
        <v>1051</v>
      </c>
      <c r="X38" s="51" t="str">
        <f t="shared" si="0"/>
        <v>3</v>
      </c>
      <c r="Y38" s="51" t="str">
        <f>IF(T38="","",IF(AND(T38&lt;&gt;'Tabelas auxiliares'!$B$236,T38&lt;&gt;'Tabelas auxiliares'!$B$237,T38&lt;&gt;'Tabelas auxiliares'!$C$236,T38&lt;&gt;'Tabelas auxiliares'!$C$237,T38&lt;&gt;'Tabelas auxiliares'!$D$236),"FOLHA DE PESSOAL",IF(X38='Tabelas auxiliares'!$A$237,"CUSTEIO",IF(X38='Tabelas auxiliares'!$A$236,"INVESTIMENTO","ERRO - VERIFICAR"))))</f>
        <v>CUSTEIO</v>
      </c>
      <c r="Z38" s="64">
        <f t="shared" si="1"/>
        <v>297500</v>
      </c>
      <c r="AC38" s="44">
        <v>297500</v>
      </c>
      <c r="AD38" s="72"/>
      <c r="AE38" s="72"/>
      <c r="AF38" s="72"/>
      <c r="AG38" s="72"/>
      <c r="AH38" s="72"/>
      <c r="AI38" s="72"/>
      <c r="AJ38" s="72"/>
      <c r="AK38" s="72"/>
      <c r="AL38" s="72"/>
      <c r="AM38" s="72"/>
      <c r="AN38" s="72"/>
      <c r="AO38" s="72"/>
    </row>
    <row r="39" spans="1:41" x14ac:dyDescent="0.25">
      <c r="A39" t="s">
        <v>771</v>
      </c>
      <c r="B39" t="s">
        <v>271</v>
      </c>
      <c r="C39" t="s">
        <v>1038</v>
      </c>
      <c r="D39" t="s">
        <v>55</v>
      </c>
      <c r="E39" t="s">
        <v>117</v>
      </c>
      <c r="F39" s="51" t="str">
        <f>IFERROR(VLOOKUP(D39,'Tabelas auxiliares'!$A$3:$B$61,2,FALSE),"")</f>
        <v>PROEC - PRÓ-REITORIA DE EXTENSÃO E CULTURA</v>
      </c>
      <c r="G39" s="51" t="str">
        <f>IFERROR(VLOOKUP($B39,'Tabelas auxiliares'!$A$65:$C$102,2,FALSE),"")</f>
        <v>Assistência - Extensão</v>
      </c>
      <c r="H39" s="51" t="str">
        <f>IFERROR(VLOOKUP($B39,'Tabelas auxiliares'!$A$65:$C$102,3,FALSE),"")</f>
        <v>BOLSAS DE EXTENSAO / PROJETOS EXTENSIONISTAS</v>
      </c>
      <c r="I39" t="s">
        <v>618</v>
      </c>
      <c r="J39" t="s">
        <v>1158</v>
      </c>
      <c r="K39" t="s">
        <v>1161</v>
      </c>
      <c r="L39" t="s">
        <v>1160</v>
      </c>
      <c r="M39" t="s">
        <v>165</v>
      </c>
      <c r="N39" t="s">
        <v>166</v>
      </c>
      <c r="O39" t="s">
        <v>167</v>
      </c>
      <c r="P39" t="s">
        <v>200</v>
      </c>
      <c r="Q39" t="s">
        <v>168</v>
      </c>
      <c r="R39" t="s">
        <v>165</v>
      </c>
      <c r="S39" t="s">
        <v>119</v>
      </c>
      <c r="T39" t="s">
        <v>164</v>
      </c>
      <c r="U39" t="s">
        <v>118</v>
      </c>
      <c r="V39" t="s">
        <v>1050</v>
      </c>
      <c r="W39" t="s">
        <v>1051</v>
      </c>
      <c r="X39" s="51" t="str">
        <f t="shared" si="0"/>
        <v>3</v>
      </c>
      <c r="Y39" s="51" t="str">
        <f>IF(T39="","",IF(AND(T39&lt;&gt;'Tabelas auxiliares'!$B$236,T39&lt;&gt;'Tabelas auxiliares'!$B$237,T39&lt;&gt;'Tabelas auxiliares'!$C$236,T39&lt;&gt;'Tabelas auxiliares'!$C$237,T39&lt;&gt;'Tabelas auxiliares'!$D$236),"FOLHA DE PESSOAL",IF(X39='Tabelas auxiliares'!$A$237,"CUSTEIO",IF(X39='Tabelas auxiliares'!$A$236,"INVESTIMENTO","ERRO - VERIFICAR"))))</f>
        <v>CUSTEIO</v>
      </c>
      <c r="Z39" s="64">
        <f t="shared" si="1"/>
        <v>658700</v>
      </c>
      <c r="AA39" s="44">
        <v>73500</v>
      </c>
      <c r="AB39" s="44">
        <v>90300</v>
      </c>
      <c r="AC39" s="44">
        <v>494900</v>
      </c>
      <c r="AD39" s="72"/>
      <c r="AE39" s="72"/>
      <c r="AF39" s="72"/>
      <c r="AG39" s="72"/>
      <c r="AH39" s="72"/>
      <c r="AI39" s="72"/>
      <c r="AJ39" s="72"/>
      <c r="AK39" s="72"/>
      <c r="AL39" s="72"/>
      <c r="AM39" s="72"/>
      <c r="AN39" s="72"/>
      <c r="AO39" s="72"/>
    </row>
    <row r="40" spans="1:41" x14ac:dyDescent="0.25">
      <c r="A40" t="s">
        <v>771</v>
      </c>
      <c r="B40" t="s">
        <v>271</v>
      </c>
      <c r="C40" t="s">
        <v>1038</v>
      </c>
      <c r="D40" t="s">
        <v>55</v>
      </c>
      <c r="E40" t="s">
        <v>117</v>
      </c>
      <c r="F40" s="51" t="str">
        <f>IFERROR(VLOOKUP(D40,'Tabelas auxiliares'!$A$3:$B$61,2,FALSE),"")</f>
        <v>PROEC - PRÓ-REITORIA DE EXTENSÃO E CULTURA</v>
      </c>
      <c r="G40" s="51" t="str">
        <f>IFERROR(VLOOKUP($B40,'Tabelas auxiliares'!$A$65:$C$102,2,FALSE),"")</f>
        <v>Assistência - Extensão</v>
      </c>
      <c r="H40" s="51" t="str">
        <f>IFERROR(VLOOKUP($B40,'Tabelas auxiliares'!$A$65:$C$102,3,FALSE),"")</f>
        <v>BOLSAS DE EXTENSAO / PROJETOS EXTENSIONISTAS</v>
      </c>
      <c r="I40" t="s">
        <v>618</v>
      </c>
      <c r="J40" t="s">
        <v>1162</v>
      </c>
      <c r="K40" t="s">
        <v>1163</v>
      </c>
      <c r="L40" t="s">
        <v>1164</v>
      </c>
      <c r="M40" t="s">
        <v>165</v>
      </c>
      <c r="N40" t="s">
        <v>166</v>
      </c>
      <c r="O40" t="s">
        <v>167</v>
      </c>
      <c r="P40" t="s">
        <v>200</v>
      </c>
      <c r="Q40" t="s">
        <v>168</v>
      </c>
      <c r="R40" t="s">
        <v>165</v>
      </c>
      <c r="S40" t="s">
        <v>119</v>
      </c>
      <c r="T40" t="s">
        <v>164</v>
      </c>
      <c r="U40" t="s">
        <v>118</v>
      </c>
      <c r="V40" t="s">
        <v>1050</v>
      </c>
      <c r="W40" t="s">
        <v>1051</v>
      </c>
      <c r="X40" s="51" t="str">
        <f t="shared" si="0"/>
        <v>3</v>
      </c>
      <c r="Y40" s="51" t="str">
        <f>IF(T40="","",IF(AND(T40&lt;&gt;'Tabelas auxiliares'!$B$236,T40&lt;&gt;'Tabelas auxiliares'!$B$237,T40&lt;&gt;'Tabelas auxiliares'!$C$236,T40&lt;&gt;'Tabelas auxiliares'!$C$237,T40&lt;&gt;'Tabelas auxiliares'!$D$236),"FOLHA DE PESSOAL",IF(X40='Tabelas auxiliares'!$A$237,"CUSTEIO",IF(X40='Tabelas auxiliares'!$A$236,"INVESTIMENTO","ERRO - VERIFICAR"))))</f>
        <v>CUSTEIO</v>
      </c>
      <c r="Z40" s="64">
        <f t="shared" si="1"/>
        <v>25200</v>
      </c>
      <c r="AA40" s="44">
        <v>4200</v>
      </c>
      <c r="AB40" s="44">
        <v>2800</v>
      </c>
      <c r="AC40" s="44">
        <v>18200</v>
      </c>
      <c r="AD40" s="72"/>
      <c r="AE40" s="72"/>
      <c r="AF40" s="72"/>
      <c r="AG40" s="72"/>
      <c r="AH40" s="72"/>
      <c r="AI40" s="72"/>
      <c r="AJ40" s="72"/>
      <c r="AK40" s="72"/>
      <c r="AL40" s="72"/>
      <c r="AM40" s="72"/>
      <c r="AN40" s="72"/>
      <c r="AO40" s="72"/>
    </row>
    <row r="41" spans="1:41" x14ac:dyDescent="0.25">
      <c r="A41" t="s">
        <v>771</v>
      </c>
      <c r="B41" t="s">
        <v>271</v>
      </c>
      <c r="C41" t="s">
        <v>1038</v>
      </c>
      <c r="D41" t="s">
        <v>55</v>
      </c>
      <c r="E41" t="s">
        <v>117</v>
      </c>
      <c r="F41" s="51" t="str">
        <f>IFERROR(VLOOKUP(D41,'Tabelas auxiliares'!$A$3:$B$61,2,FALSE),"")</f>
        <v>PROEC - PRÓ-REITORIA DE EXTENSÃO E CULTURA</v>
      </c>
      <c r="G41" s="51" t="str">
        <f>IFERROR(VLOOKUP($B41,'Tabelas auxiliares'!$A$65:$C$102,2,FALSE),"")</f>
        <v>Assistência - Extensão</v>
      </c>
      <c r="H41" s="51" t="str">
        <f>IFERROR(VLOOKUP($B41,'Tabelas auxiliares'!$A$65:$C$102,3,FALSE),"")</f>
        <v>BOLSAS DE EXTENSAO / PROJETOS EXTENSIONISTAS</v>
      </c>
      <c r="I41" t="s">
        <v>618</v>
      </c>
      <c r="J41" t="s">
        <v>1165</v>
      </c>
      <c r="K41" t="s">
        <v>1166</v>
      </c>
      <c r="L41" t="s">
        <v>1167</v>
      </c>
      <c r="M41" t="s">
        <v>165</v>
      </c>
      <c r="N41" t="s">
        <v>166</v>
      </c>
      <c r="O41" t="s">
        <v>167</v>
      </c>
      <c r="P41" t="s">
        <v>200</v>
      </c>
      <c r="Q41" t="s">
        <v>168</v>
      </c>
      <c r="R41" t="s">
        <v>165</v>
      </c>
      <c r="S41" t="s">
        <v>119</v>
      </c>
      <c r="T41" t="s">
        <v>164</v>
      </c>
      <c r="U41" t="s">
        <v>118</v>
      </c>
      <c r="V41" t="s">
        <v>1050</v>
      </c>
      <c r="W41" t="s">
        <v>1051</v>
      </c>
      <c r="X41" s="51" t="str">
        <f t="shared" si="0"/>
        <v>3</v>
      </c>
      <c r="Y41" s="51" t="str">
        <f>IF(T41="","",IF(AND(T41&lt;&gt;'Tabelas auxiliares'!$B$236,T41&lt;&gt;'Tabelas auxiliares'!$B$237,T41&lt;&gt;'Tabelas auxiliares'!$C$236,T41&lt;&gt;'Tabelas auxiliares'!$C$237,T41&lt;&gt;'Tabelas auxiliares'!$D$236),"FOLHA DE PESSOAL",IF(X41='Tabelas auxiliares'!$A$237,"CUSTEIO",IF(X41='Tabelas auxiliares'!$A$236,"INVESTIMENTO","ERRO - VERIFICAR"))))</f>
        <v>CUSTEIO</v>
      </c>
      <c r="Z41" s="64">
        <f t="shared" si="1"/>
        <v>35700</v>
      </c>
      <c r="AA41" s="44">
        <v>2100</v>
      </c>
      <c r="AB41" s="44">
        <v>4200</v>
      </c>
      <c r="AC41" s="44">
        <v>29400</v>
      </c>
      <c r="AD41" s="72"/>
      <c r="AE41" s="72"/>
      <c r="AF41" s="72"/>
      <c r="AG41" s="72"/>
      <c r="AH41" s="72"/>
      <c r="AI41" s="72"/>
      <c r="AJ41" s="72"/>
      <c r="AK41" s="72"/>
      <c r="AL41" s="72"/>
      <c r="AM41" s="72"/>
      <c r="AN41" s="72"/>
      <c r="AO41" s="72"/>
    </row>
    <row r="42" spans="1:41" x14ac:dyDescent="0.25">
      <c r="A42" t="s">
        <v>771</v>
      </c>
      <c r="B42" t="s">
        <v>271</v>
      </c>
      <c r="C42" t="s">
        <v>1038</v>
      </c>
      <c r="D42" t="s">
        <v>55</v>
      </c>
      <c r="E42" t="s">
        <v>117</v>
      </c>
      <c r="F42" s="51" t="str">
        <f>IFERROR(VLOOKUP(D42,'Tabelas auxiliares'!$A$3:$B$61,2,FALSE),"")</f>
        <v>PROEC - PRÓ-REITORIA DE EXTENSÃO E CULTURA</v>
      </c>
      <c r="G42" s="51" t="str">
        <f>IFERROR(VLOOKUP($B42,'Tabelas auxiliares'!$A$65:$C$102,2,FALSE),"")</f>
        <v>Assistência - Extensão</v>
      </c>
      <c r="H42" s="51" t="str">
        <f>IFERROR(VLOOKUP($B42,'Tabelas auxiliares'!$A$65:$C$102,3,FALSE),"")</f>
        <v>BOLSAS DE EXTENSAO / PROJETOS EXTENSIONISTAS</v>
      </c>
      <c r="I42" t="s">
        <v>618</v>
      </c>
      <c r="J42" t="s">
        <v>1168</v>
      </c>
      <c r="K42" t="s">
        <v>1169</v>
      </c>
      <c r="L42" t="s">
        <v>1170</v>
      </c>
      <c r="M42" t="s">
        <v>165</v>
      </c>
      <c r="N42" t="s">
        <v>166</v>
      </c>
      <c r="O42" t="s">
        <v>167</v>
      </c>
      <c r="P42" t="s">
        <v>200</v>
      </c>
      <c r="Q42" t="s">
        <v>168</v>
      </c>
      <c r="R42" t="s">
        <v>165</v>
      </c>
      <c r="S42" t="s">
        <v>119</v>
      </c>
      <c r="T42" t="s">
        <v>164</v>
      </c>
      <c r="U42" t="s">
        <v>118</v>
      </c>
      <c r="V42" t="s">
        <v>1050</v>
      </c>
      <c r="W42" t="s">
        <v>1051</v>
      </c>
      <c r="X42" s="51" t="str">
        <f t="shared" si="0"/>
        <v>3</v>
      </c>
      <c r="Y42" s="51" t="str">
        <f>IF(T42="","",IF(AND(T42&lt;&gt;'Tabelas auxiliares'!$B$236,T42&lt;&gt;'Tabelas auxiliares'!$B$237,T42&lt;&gt;'Tabelas auxiliares'!$C$236,T42&lt;&gt;'Tabelas auxiliares'!$C$237,T42&lt;&gt;'Tabelas auxiliares'!$D$236),"FOLHA DE PESSOAL",IF(X42='Tabelas auxiliares'!$A$237,"CUSTEIO",IF(X42='Tabelas auxiliares'!$A$236,"INVESTIMENTO","ERRO - VERIFICAR"))))</f>
        <v>CUSTEIO</v>
      </c>
      <c r="Z42" s="64">
        <f t="shared" si="1"/>
        <v>25200</v>
      </c>
      <c r="AA42" s="44">
        <v>2800</v>
      </c>
      <c r="AB42" s="44">
        <v>2800</v>
      </c>
      <c r="AC42" s="44">
        <v>19600</v>
      </c>
      <c r="AD42" s="72"/>
      <c r="AE42" s="72"/>
      <c r="AF42" s="72"/>
      <c r="AG42" s="72"/>
      <c r="AH42" s="72"/>
      <c r="AI42" s="72"/>
      <c r="AJ42" s="72"/>
      <c r="AK42" s="72"/>
      <c r="AL42" s="72"/>
      <c r="AM42" s="72"/>
      <c r="AN42" s="72"/>
      <c r="AO42" s="72"/>
    </row>
    <row r="43" spans="1:41" x14ac:dyDescent="0.25">
      <c r="A43" t="s">
        <v>771</v>
      </c>
      <c r="B43" t="s">
        <v>271</v>
      </c>
      <c r="C43" t="s">
        <v>1038</v>
      </c>
      <c r="D43" t="s">
        <v>55</v>
      </c>
      <c r="E43" t="s">
        <v>117</v>
      </c>
      <c r="F43" s="51" t="str">
        <f>IFERROR(VLOOKUP(D43,'Tabelas auxiliares'!$A$3:$B$61,2,FALSE),"")</f>
        <v>PROEC - PRÓ-REITORIA DE EXTENSÃO E CULTURA</v>
      </c>
      <c r="G43" s="51" t="str">
        <f>IFERROR(VLOOKUP($B43,'Tabelas auxiliares'!$A$65:$C$102,2,FALSE),"")</f>
        <v>Assistência - Extensão</v>
      </c>
      <c r="H43" s="51" t="str">
        <f>IFERROR(VLOOKUP($B43,'Tabelas auxiliares'!$A$65:$C$102,3,FALSE),"")</f>
        <v>BOLSAS DE EXTENSAO / PROJETOS EXTENSIONISTAS</v>
      </c>
      <c r="I43" t="s">
        <v>1171</v>
      </c>
      <c r="J43" t="s">
        <v>1172</v>
      </c>
      <c r="K43" t="s">
        <v>1173</v>
      </c>
      <c r="L43" t="s">
        <v>1174</v>
      </c>
      <c r="M43" t="s">
        <v>165</v>
      </c>
      <c r="N43" t="s">
        <v>166</v>
      </c>
      <c r="O43" t="s">
        <v>167</v>
      </c>
      <c r="P43" t="s">
        <v>200</v>
      </c>
      <c r="Q43" t="s">
        <v>168</v>
      </c>
      <c r="R43" t="s">
        <v>165</v>
      </c>
      <c r="S43" t="s">
        <v>119</v>
      </c>
      <c r="T43" t="s">
        <v>164</v>
      </c>
      <c r="U43" t="s">
        <v>118</v>
      </c>
      <c r="V43" t="s">
        <v>1050</v>
      </c>
      <c r="W43" t="s">
        <v>1051</v>
      </c>
      <c r="X43" s="51" t="str">
        <f t="shared" si="0"/>
        <v>3</v>
      </c>
      <c r="Y43" s="51" t="str">
        <f>IF(T43="","",IF(AND(T43&lt;&gt;'Tabelas auxiliares'!$B$236,T43&lt;&gt;'Tabelas auxiliares'!$B$237,T43&lt;&gt;'Tabelas auxiliares'!$C$236,T43&lt;&gt;'Tabelas auxiliares'!$C$237,T43&lt;&gt;'Tabelas auxiliares'!$D$236),"FOLHA DE PESSOAL",IF(X43='Tabelas auxiliares'!$A$237,"CUSTEIO",IF(X43='Tabelas auxiliares'!$A$236,"INVESTIMENTO","ERRO - VERIFICAR"))))</f>
        <v>CUSTEIO</v>
      </c>
      <c r="Z43" s="64">
        <f t="shared" si="1"/>
        <v>6300</v>
      </c>
      <c r="AC43" s="44">
        <v>6300</v>
      </c>
      <c r="AD43" s="72"/>
      <c r="AE43" s="72"/>
      <c r="AF43" s="72"/>
      <c r="AG43" s="72"/>
      <c r="AH43" s="72"/>
      <c r="AI43" s="72"/>
      <c r="AJ43" s="72"/>
      <c r="AK43" s="72"/>
      <c r="AL43" s="72"/>
      <c r="AM43" s="72"/>
      <c r="AN43" s="72"/>
      <c r="AO43" s="72"/>
    </row>
    <row r="44" spans="1:41" x14ac:dyDescent="0.25">
      <c r="A44" t="s">
        <v>771</v>
      </c>
      <c r="B44" t="s">
        <v>271</v>
      </c>
      <c r="C44" t="s">
        <v>1038</v>
      </c>
      <c r="D44" t="s">
        <v>55</v>
      </c>
      <c r="E44" t="s">
        <v>117</v>
      </c>
      <c r="F44" s="51" t="str">
        <f>IFERROR(VLOOKUP(D44,'Tabelas auxiliares'!$A$3:$B$61,2,FALSE),"")</f>
        <v>PROEC - PRÓ-REITORIA DE EXTENSÃO E CULTURA</v>
      </c>
      <c r="G44" s="51" t="str">
        <f>IFERROR(VLOOKUP($B44,'Tabelas auxiliares'!$A$65:$C$102,2,FALSE),"")</f>
        <v>Assistência - Extensão</v>
      </c>
      <c r="H44" s="51" t="str">
        <f>IFERROR(VLOOKUP($B44,'Tabelas auxiliares'!$A$65:$C$102,3,FALSE),"")</f>
        <v>BOLSAS DE EXTENSAO / PROJETOS EXTENSIONISTAS</v>
      </c>
      <c r="I44" t="s">
        <v>1175</v>
      </c>
      <c r="J44" t="s">
        <v>1176</v>
      </c>
      <c r="K44" t="s">
        <v>1177</v>
      </c>
      <c r="L44" t="s">
        <v>1178</v>
      </c>
      <c r="M44" t="s">
        <v>1179</v>
      </c>
      <c r="N44" t="s">
        <v>166</v>
      </c>
      <c r="O44" t="s">
        <v>167</v>
      </c>
      <c r="P44" t="s">
        <v>200</v>
      </c>
      <c r="Q44" t="s">
        <v>168</v>
      </c>
      <c r="R44" t="s">
        <v>165</v>
      </c>
      <c r="S44" t="s">
        <v>119</v>
      </c>
      <c r="T44" t="s">
        <v>164</v>
      </c>
      <c r="U44" t="s">
        <v>118</v>
      </c>
      <c r="V44" t="s">
        <v>1180</v>
      </c>
      <c r="W44" t="s">
        <v>1181</v>
      </c>
      <c r="X44" s="51" t="str">
        <f t="shared" si="0"/>
        <v>3</v>
      </c>
      <c r="Y44" s="51" t="str">
        <f>IF(T44="","",IF(AND(T44&lt;&gt;'Tabelas auxiliares'!$B$236,T44&lt;&gt;'Tabelas auxiliares'!$B$237,T44&lt;&gt;'Tabelas auxiliares'!$C$236,T44&lt;&gt;'Tabelas auxiliares'!$C$237,T44&lt;&gt;'Tabelas auxiliares'!$D$236),"FOLHA DE PESSOAL",IF(X44='Tabelas auxiliares'!$A$237,"CUSTEIO",IF(X44='Tabelas auxiliares'!$A$236,"INVESTIMENTO","ERRO - VERIFICAR"))))</f>
        <v>CUSTEIO</v>
      </c>
      <c r="Z44" s="64">
        <f t="shared" si="1"/>
        <v>1000</v>
      </c>
      <c r="AC44" s="44">
        <v>1000</v>
      </c>
      <c r="AD44" s="72"/>
      <c r="AE44" s="72"/>
      <c r="AF44" s="72"/>
      <c r="AG44" s="72"/>
      <c r="AH44" s="72"/>
      <c r="AI44" s="72"/>
      <c r="AJ44" s="72"/>
      <c r="AK44" s="72"/>
      <c r="AL44" s="72"/>
      <c r="AM44" s="72"/>
      <c r="AN44" s="72"/>
      <c r="AO44" s="72"/>
    </row>
    <row r="45" spans="1:41" x14ac:dyDescent="0.25">
      <c r="A45" t="s">
        <v>771</v>
      </c>
      <c r="B45" t="s">
        <v>271</v>
      </c>
      <c r="C45" t="s">
        <v>1038</v>
      </c>
      <c r="D45" t="s">
        <v>55</v>
      </c>
      <c r="E45" t="s">
        <v>117</v>
      </c>
      <c r="F45" s="51" t="str">
        <f>IFERROR(VLOOKUP(D45,'Tabelas auxiliares'!$A$3:$B$61,2,FALSE),"")</f>
        <v>PROEC - PRÓ-REITORIA DE EXTENSÃO E CULTURA</v>
      </c>
      <c r="G45" s="51" t="str">
        <f>IFERROR(VLOOKUP($B45,'Tabelas auxiliares'!$A$65:$C$102,2,FALSE),"")</f>
        <v>Assistência - Extensão</v>
      </c>
      <c r="H45" s="51" t="str">
        <f>IFERROR(VLOOKUP($B45,'Tabelas auxiliares'!$A$65:$C$102,3,FALSE),"")</f>
        <v>BOLSAS DE EXTENSAO / PROJETOS EXTENSIONISTAS</v>
      </c>
      <c r="I45" t="s">
        <v>1182</v>
      </c>
      <c r="J45" t="s">
        <v>1155</v>
      </c>
      <c r="K45" t="s">
        <v>1183</v>
      </c>
      <c r="L45" t="s">
        <v>1184</v>
      </c>
      <c r="M45" t="s">
        <v>165</v>
      </c>
      <c r="N45" t="s">
        <v>166</v>
      </c>
      <c r="O45" t="s">
        <v>167</v>
      </c>
      <c r="P45" t="s">
        <v>200</v>
      </c>
      <c r="Q45" t="s">
        <v>168</v>
      </c>
      <c r="R45" t="s">
        <v>165</v>
      </c>
      <c r="S45" t="s">
        <v>119</v>
      </c>
      <c r="T45" t="s">
        <v>164</v>
      </c>
      <c r="U45" t="s">
        <v>118</v>
      </c>
      <c r="V45" t="s">
        <v>1050</v>
      </c>
      <c r="W45" t="s">
        <v>1051</v>
      </c>
      <c r="X45" s="51" t="str">
        <f t="shared" si="0"/>
        <v>3</v>
      </c>
      <c r="Y45" s="51" t="str">
        <f>IF(T45="","",IF(AND(T45&lt;&gt;'Tabelas auxiliares'!$B$236,T45&lt;&gt;'Tabelas auxiliares'!$B$237,T45&lt;&gt;'Tabelas auxiliares'!$C$236,T45&lt;&gt;'Tabelas auxiliares'!$C$237,T45&lt;&gt;'Tabelas auxiliares'!$D$236),"FOLHA DE PESSOAL",IF(X45='Tabelas auxiliares'!$A$237,"CUSTEIO",IF(X45='Tabelas auxiliares'!$A$236,"INVESTIMENTO","ERRO - VERIFICAR"))))</f>
        <v>CUSTEIO</v>
      </c>
      <c r="Z45" s="64">
        <f t="shared" si="1"/>
        <v>129500</v>
      </c>
      <c r="AA45" s="44">
        <v>8400</v>
      </c>
      <c r="AC45" s="44">
        <v>121100</v>
      </c>
      <c r="AD45" s="72"/>
      <c r="AE45" s="72"/>
      <c r="AF45" s="72"/>
      <c r="AG45" s="72"/>
      <c r="AH45" s="72"/>
      <c r="AI45" s="72"/>
      <c r="AJ45" s="72"/>
      <c r="AK45" s="72"/>
      <c r="AL45" s="72"/>
      <c r="AM45" s="72"/>
      <c r="AN45" s="72"/>
      <c r="AO45" s="72"/>
    </row>
    <row r="46" spans="1:41" x14ac:dyDescent="0.25">
      <c r="A46" t="s">
        <v>771</v>
      </c>
      <c r="B46" t="s">
        <v>271</v>
      </c>
      <c r="C46" t="s">
        <v>1038</v>
      </c>
      <c r="D46" t="s">
        <v>55</v>
      </c>
      <c r="E46" t="s">
        <v>117</v>
      </c>
      <c r="F46" s="51" t="str">
        <f>IFERROR(VLOOKUP(D46,'Tabelas auxiliares'!$A$3:$B$61,2,FALSE),"")</f>
        <v>PROEC - PRÓ-REITORIA DE EXTENSÃO E CULTURA</v>
      </c>
      <c r="G46" s="51" t="str">
        <f>IFERROR(VLOOKUP($B46,'Tabelas auxiliares'!$A$65:$C$102,2,FALSE),"")</f>
        <v>Assistência - Extensão</v>
      </c>
      <c r="H46" s="51" t="str">
        <f>IFERROR(VLOOKUP($B46,'Tabelas auxiliares'!$A$65:$C$102,3,FALSE),"")</f>
        <v>BOLSAS DE EXTENSAO / PROJETOS EXTENSIONISTAS</v>
      </c>
      <c r="I46" t="s">
        <v>1182</v>
      </c>
      <c r="J46" t="s">
        <v>1185</v>
      </c>
      <c r="K46" t="s">
        <v>1186</v>
      </c>
      <c r="L46" t="s">
        <v>1187</v>
      </c>
      <c r="M46" t="s">
        <v>165</v>
      </c>
      <c r="N46" t="s">
        <v>166</v>
      </c>
      <c r="O46" t="s">
        <v>167</v>
      </c>
      <c r="P46" t="s">
        <v>200</v>
      </c>
      <c r="Q46" t="s">
        <v>168</v>
      </c>
      <c r="R46" t="s">
        <v>165</v>
      </c>
      <c r="S46" t="s">
        <v>119</v>
      </c>
      <c r="T46" t="s">
        <v>164</v>
      </c>
      <c r="U46" t="s">
        <v>118</v>
      </c>
      <c r="V46" t="s">
        <v>1180</v>
      </c>
      <c r="W46" t="s">
        <v>1181</v>
      </c>
      <c r="X46" s="51" t="str">
        <f t="shared" si="0"/>
        <v>3</v>
      </c>
      <c r="Y46" s="51" t="str">
        <f>IF(T46="","",IF(AND(T46&lt;&gt;'Tabelas auxiliares'!$B$236,T46&lt;&gt;'Tabelas auxiliares'!$B$237,T46&lt;&gt;'Tabelas auxiliares'!$C$236,T46&lt;&gt;'Tabelas auxiliares'!$C$237,T46&lt;&gt;'Tabelas auxiliares'!$D$236),"FOLHA DE PESSOAL",IF(X46='Tabelas auxiliares'!$A$237,"CUSTEIO",IF(X46='Tabelas auxiliares'!$A$236,"INVESTIMENTO","ERRO - VERIFICAR"))))</f>
        <v>CUSTEIO</v>
      </c>
      <c r="Z46" s="64">
        <f t="shared" si="1"/>
        <v>389</v>
      </c>
      <c r="AC46" s="44">
        <v>389</v>
      </c>
      <c r="AD46" s="72"/>
      <c r="AE46" s="72"/>
      <c r="AF46" s="72"/>
      <c r="AG46" s="72"/>
      <c r="AH46" s="72"/>
      <c r="AI46" s="72"/>
      <c r="AJ46" s="72"/>
      <c r="AK46" s="72"/>
      <c r="AL46" s="72"/>
      <c r="AM46" s="72"/>
      <c r="AN46" s="72"/>
      <c r="AO46" s="72"/>
    </row>
    <row r="47" spans="1:41" x14ac:dyDescent="0.25">
      <c r="A47" t="s">
        <v>771</v>
      </c>
      <c r="B47" t="s">
        <v>271</v>
      </c>
      <c r="C47" t="s">
        <v>1038</v>
      </c>
      <c r="D47" t="s">
        <v>55</v>
      </c>
      <c r="E47" t="s">
        <v>117</v>
      </c>
      <c r="F47" s="51" t="str">
        <f>IFERROR(VLOOKUP(D47,'Tabelas auxiliares'!$A$3:$B$61,2,FALSE),"")</f>
        <v>PROEC - PRÓ-REITORIA DE EXTENSÃO E CULTURA</v>
      </c>
      <c r="G47" s="51" t="str">
        <f>IFERROR(VLOOKUP($B47,'Tabelas auxiliares'!$A$65:$C$102,2,FALSE),"")</f>
        <v>Assistência - Extensão</v>
      </c>
      <c r="H47" s="51" t="str">
        <f>IFERROR(VLOOKUP($B47,'Tabelas auxiliares'!$A$65:$C$102,3,FALSE),"")</f>
        <v>BOLSAS DE EXTENSAO / PROJETOS EXTENSIONISTAS</v>
      </c>
      <c r="I47" t="s">
        <v>1182</v>
      </c>
      <c r="J47" t="s">
        <v>1188</v>
      </c>
      <c r="K47" t="s">
        <v>1189</v>
      </c>
      <c r="L47" t="s">
        <v>1190</v>
      </c>
      <c r="M47" t="s">
        <v>165</v>
      </c>
      <c r="N47" t="s">
        <v>166</v>
      </c>
      <c r="O47" t="s">
        <v>167</v>
      </c>
      <c r="P47" t="s">
        <v>200</v>
      </c>
      <c r="Q47" t="s">
        <v>168</v>
      </c>
      <c r="R47" t="s">
        <v>165</v>
      </c>
      <c r="S47" t="s">
        <v>119</v>
      </c>
      <c r="T47" t="s">
        <v>164</v>
      </c>
      <c r="U47" t="s">
        <v>118</v>
      </c>
      <c r="V47" t="s">
        <v>1050</v>
      </c>
      <c r="W47" t="s">
        <v>1051</v>
      </c>
      <c r="X47" s="51" t="str">
        <f t="shared" si="0"/>
        <v>3</v>
      </c>
      <c r="Y47" s="51" t="str">
        <f>IF(T47="","",IF(AND(T47&lt;&gt;'Tabelas auxiliares'!$B$236,T47&lt;&gt;'Tabelas auxiliares'!$B$237,T47&lt;&gt;'Tabelas auxiliares'!$C$236,T47&lt;&gt;'Tabelas auxiliares'!$C$237,T47&lt;&gt;'Tabelas auxiliares'!$D$236),"FOLHA DE PESSOAL",IF(X47='Tabelas auxiliares'!$A$237,"CUSTEIO",IF(X47='Tabelas auxiliares'!$A$236,"INVESTIMENTO","ERRO - VERIFICAR"))))</f>
        <v>CUSTEIO</v>
      </c>
      <c r="Z47" s="64">
        <f t="shared" si="1"/>
        <v>22400</v>
      </c>
      <c r="AA47" s="44">
        <v>4200</v>
      </c>
      <c r="AB47" s="44">
        <v>1400</v>
      </c>
      <c r="AC47" s="44">
        <v>16800</v>
      </c>
      <c r="AD47" s="72"/>
      <c r="AE47" s="72"/>
      <c r="AF47" s="72"/>
      <c r="AG47" s="72"/>
      <c r="AH47" s="72"/>
      <c r="AI47" s="72"/>
      <c r="AJ47" s="72"/>
      <c r="AK47" s="72"/>
      <c r="AL47" s="72"/>
      <c r="AM47" s="72"/>
      <c r="AN47" s="72"/>
      <c r="AO47" s="72"/>
    </row>
    <row r="48" spans="1:41" x14ac:dyDescent="0.25">
      <c r="A48" t="s">
        <v>771</v>
      </c>
      <c r="B48" t="s">
        <v>271</v>
      </c>
      <c r="C48" t="s">
        <v>1038</v>
      </c>
      <c r="D48" t="s">
        <v>55</v>
      </c>
      <c r="E48" t="s">
        <v>117</v>
      </c>
      <c r="F48" s="51" t="str">
        <f>IFERROR(VLOOKUP(D48,'Tabelas auxiliares'!$A$3:$B$61,2,FALSE),"")</f>
        <v>PROEC - PRÓ-REITORIA DE EXTENSÃO E CULTURA</v>
      </c>
      <c r="G48" s="51" t="str">
        <f>IFERROR(VLOOKUP($B48,'Tabelas auxiliares'!$A$65:$C$102,2,FALSE),"")</f>
        <v>Assistência - Extensão</v>
      </c>
      <c r="H48" s="51" t="str">
        <f>IFERROR(VLOOKUP($B48,'Tabelas auxiliares'!$A$65:$C$102,3,FALSE),"")</f>
        <v>BOLSAS DE EXTENSAO / PROJETOS EXTENSIONISTAS</v>
      </c>
      <c r="I48" t="s">
        <v>1191</v>
      </c>
      <c r="J48" t="s">
        <v>1152</v>
      </c>
      <c r="K48" t="s">
        <v>1192</v>
      </c>
      <c r="L48" t="s">
        <v>1193</v>
      </c>
      <c r="M48" t="s">
        <v>165</v>
      </c>
      <c r="N48" t="s">
        <v>166</v>
      </c>
      <c r="O48" t="s">
        <v>167</v>
      </c>
      <c r="P48" t="s">
        <v>200</v>
      </c>
      <c r="Q48" t="s">
        <v>168</v>
      </c>
      <c r="R48" t="s">
        <v>165</v>
      </c>
      <c r="S48" t="s">
        <v>119</v>
      </c>
      <c r="T48" t="s">
        <v>164</v>
      </c>
      <c r="U48" t="s">
        <v>118</v>
      </c>
      <c r="V48" t="s">
        <v>1050</v>
      </c>
      <c r="W48" t="s">
        <v>1051</v>
      </c>
      <c r="X48" s="51" t="str">
        <f t="shared" si="0"/>
        <v>3</v>
      </c>
      <c r="Y48" s="51" t="str">
        <f>IF(T48="","",IF(AND(T48&lt;&gt;'Tabelas auxiliares'!$B$236,T48&lt;&gt;'Tabelas auxiliares'!$B$237,T48&lt;&gt;'Tabelas auxiliares'!$C$236,T48&lt;&gt;'Tabelas auxiliares'!$C$237,T48&lt;&gt;'Tabelas auxiliares'!$D$236),"FOLHA DE PESSOAL",IF(X48='Tabelas auxiliares'!$A$237,"CUSTEIO",IF(X48='Tabelas auxiliares'!$A$236,"INVESTIMENTO","ERRO - VERIFICAR"))))</f>
        <v>CUSTEIO</v>
      </c>
      <c r="Z48" s="64">
        <f t="shared" si="1"/>
        <v>48000</v>
      </c>
      <c r="AA48" s="44">
        <v>11200</v>
      </c>
      <c r="AB48" s="44">
        <v>11200</v>
      </c>
      <c r="AC48" s="44">
        <v>25600</v>
      </c>
      <c r="AD48" s="72"/>
      <c r="AE48" s="72"/>
      <c r="AF48" s="72"/>
      <c r="AG48" s="72"/>
      <c r="AH48" s="72"/>
      <c r="AI48" s="72"/>
      <c r="AJ48" s="72"/>
      <c r="AK48" s="72"/>
      <c r="AL48" s="72"/>
      <c r="AM48" s="72"/>
      <c r="AN48" s="72"/>
      <c r="AO48" s="72"/>
    </row>
    <row r="49" spans="1:41" x14ac:dyDescent="0.25">
      <c r="A49" t="s">
        <v>771</v>
      </c>
      <c r="B49" t="s">
        <v>271</v>
      </c>
      <c r="C49" t="s">
        <v>1038</v>
      </c>
      <c r="D49" t="s">
        <v>55</v>
      </c>
      <c r="E49" t="s">
        <v>117</v>
      </c>
      <c r="F49" s="51" t="str">
        <f>IFERROR(VLOOKUP(D49,'Tabelas auxiliares'!$A$3:$B$61,2,FALSE),"")</f>
        <v>PROEC - PRÓ-REITORIA DE EXTENSÃO E CULTURA</v>
      </c>
      <c r="G49" s="51" t="str">
        <f>IFERROR(VLOOKUP($B49,'Tabelas auxiliares'!$A$65:$C$102,2,FALSE),"")</f>
        <v>Assistência - Extensão</v>
      </c>
      <c r="H49" s="51" t="str">
        <f>IFERROR(VLOOKUP($B49,'Tabelas auxiliares'!$A$65:$C$102,3,FALSE),"")</f>
        <v>BOLSAS DE EXTENSAO / PROJETOS EXTENSIONISTAS</v>
      </c>
      <c r="I49" t="s">
        <v>1194</v>
      </c>
      <c r="J49" t="s">
        <v>1195</v>
      </c>
      <c r="K49" t="s">
        <v>1196</v>
      </c>
      <c r="L49" t="s">
        <v>1197</v>
      </c>
      <c r="M49" t="s">
        <v>165</v>
      </c>
      <c r="N49" t="s">
        <v>166</v>
      </c>
      <c r="O49" t="s">
        <v>167</v>
      </c>
      <c r="P49" t="s">
        <v>200</v>
      </c>
      <c r="Q49" t="s">
        <v>168</v>
      </c>
      <c r="R49" t="s">
        <v>165</v>
      </c>
      <c r="S49" t="s">
        <v>119</v>
      </c>
      <c r="T49" t="s">
        <v>164</v>
      </c>
      <c r="U49" t="s">
        <v>118</v>
      </c>
      <c r="V49" t="s">
        <v>1180</v>
      </c>
      <c r="W49" t="s">
        <v>1181</v>
      </c>
      <c r="X49" s="51" t="str">
        <f t="shared" si="0"/>
        <v>3</v>
      </c>
      <c r="Y49" s="51" t="str">
        <f>IF(T49="","",IF(AND(T49&lt;&gt;'Tabelas auxiliares'!$B$236,T49&lt;&gt;'Tabelas auxiliares'!$B$237,T49&lt;&gt;'Tabelas auxiliares'!$C$236,T49&lt;&gt;'Tabelas auxiliares'!$C$237,T49&lt;&gt;'Tabelas auxiliares'!$D$236),"FOLHA DE PESSOAL",IF(X49='Tabelas auxiliares'!$A$237,"CUSTEIO",IF(X49='Tabelas auxiliares'!$A$236,"INVESTIMENTO","ERRO - VERIFICAR"))))</f>
        <v>CUSTEIO</v>
      </c>
      <c r="Z49" s="64">
        <f t="shared" si="1"/>
        <v>881.6</v>
      </c>
      <c r="AC49" s="44">
        <v>881.6</v>
      </c>
      <c r="AD49" s="72"/>
      <c r="AE49" s="72"/>
      <c r="AF49" s="72"/>
      <c r="AG49" s="72"/>
      <c r="AH49" s="72"/>
      <c r="AI49" s="72"/>
      <c r="AJ49" s="72"/>
      <c r="AK49" s="72"/>
      <c r="AL49" s="72"/>
      <c r="AM49" s="72"/>
      <c r="AN49" s="72"/>
      <c r="AO49" s="72"/>
    </row>
    <row r="50" spans="1:41" x14ac:dyDescent="0.25">
      <c r="A50" t="s">
        <v>771</v>
      </c>
      <c r="B50" t="s">
        <v>271</v>
      </c>
      <c r="C50" t="s">
        <v>1038</v>
      </c>
      <c r="D50" t="s">
        <v>55</v>
      </c>
      <c r="E50" t="s">
        <v>117</v>
      </c>
      <c r="F50" s="51" t="str">
        <f>IFERROR(VLOOKUP(D50,'Tabelas auxiliares'!$A$3:$B$61,2,FALSE),"")</f>
        <v>PROEC - PRÓ-REITORIA DE EXTENSÃO E CULTURA</v>
      </c>
      <c r="G50" s="51" t="str">
        <f>IFERROR(VLOOKUP($B50,'Tabelas auxiliares'!$A$65:$C$102,2,FALSE),"")</f>
        <v>Assistência - Extensão</v>
      </c>
      <c r="H50" s="51" t="str">
        <f>IFERROR(VLOOKUP($B50,'Tabelas auxiliares'!$A$65:$C$102,3,FALSE),"")</f>
        <v>BOLSAS DE EXTENSAO / PROJETOS EXTENSIONISTAS</v>
      </c>
      <c r="I50" t="s">
        <v>1198</v>
      </c>
      <c r="J50" t="s">
        <v>580</v>
      </c>
      <c r="K50" t="s">
        <v>1199</v>
      </c>
      <c r="L50" t="s">
        <v>1200</v>
      </c>
      <c r="M50" t="s">
        <v>165</v>
      </c>
      <c r="N50" t="s">
        <v>166</v>
      </c>
      <c r="O50" t="s">
        <v>167</v>
      </c>
      <c r="P50" t="s">
        <v>200</v>
      </c>
      <c r="Q50" t="s">
        <v>168</v>
      </c>
      <c r="R50" t="s">
        <v>165</v>
      </c>
      <c r="S50" t="s">
        <v>119</v>
      </c>
      <c r="T50" t="s">
        <v>164</v>
      </c>
      <c r="U50" t="s">
        <v>118</v>
      </c>
      <c r="V50" t="s">
        <v>1050</v>
      </c>
      <c r="W50" t="s">
        <v>1051</v>
      </c>
      <c r="X50" s="51" t="str">
        <f t="shared" si="0"/>
        <v>3</v>
      </c>
      <c r="Y50" s="51" t="str">
        <f>IF(T50="","",IF(AND(T50&lt;&gt;'Tabelas auxiliares'!$B$236,T50&lt;&gt;'Tabelas auxiliares'!$B$237,T50&lt;&gt;'Tabelas auxiliares'!$C$236,T50&lt;&gt;'Tabelas auxiliares'!$C$237,T50&lt;&gt;'Tabelas auxiliares'!$D$236),"FOLHA DE PESSOAL",IF(X50='Tabelas auxiliares'!$A$237,"CUSTEIO",IF(X50='Tabelas auxiliares'!$A$236,"INVESTIMENTO","ERRO - VERIFICAR"))))</f>
        <v>CUSTEIO</v>
      </c>
      <c r="Z50" s="64">
        <f t="shared" si="1"/>
        <v>37800</v>
      </c>
      <c r="AA50" s="44">
        <v>7000</v>
      </c>
      <c r="AB50" s="44">
        <v>7000</v>
      </c>
      <c r="AC50" s="44">
        <v>23800</v>
      </c>
      <c r="AD50" s="72"/>
      <c r="AE50" s="72"/>
      <c r="AF50" s="72"/>
      <c r="AG50" s="72"/>
      <c r="AH50" s="72"/>
      <c r="AI50" s="72"/>
      <c r="AJ50" s="72"/>
      <c r="AK50" s="72"/>
      <c r="AL50" s="72"/>
      <c r="AM50" s="72"/>
      <c r="AN50" s="72"/>
      <c r="AO50" s="72"/>
    </row>
    <row r="51" spans="1:41" x14ac:dyDescent="0.25">
      <c r="A51" t="s">
        <v>771</v>
      </c>
      <c r="B51" t="s">
        <v>274</v>
      </c>
      <c r="C51" t="s">
        <v>780</v>
      </c>
      <c r="D51" t="s">
        <v>53</v>
      </c>
      <c r="E51" t="s">
        <v>117</v>
      </c>
      <c r="F51" s="51" t="str">
        <f>IFERROR(VLOOKUP(D51,'Tabelas auxiliares'!$A$3:$B$61,2,FALSE),"")</f>
        <v>PROGRAD - PRÓ-REITORIA DE GRADUAÇÃO</v>
      </c>
      <c r="G51" s="51" t="str">
        <f>IFERROR(VLOOKUP($B51,'Tabelas auxiliares'!$A$65:$C$102,2,FALSE),"")</f>
        <v>Assistência - Graduação</v>
      </c>
      <c r="H51" s="51" t="str">
        <f>IFERROR(VLOOKUP($B51,'Tabelas auxiliares'!$A$65:$C$102,3,FALSE),"")</f>
        <v>MONITORIA ACADEMICA DA GRADUACAO / MONITORIA SEMIPRESENCIAL / AUXILIO ACESSIBILIDADE / MONITORIA INCLUSIVA</v>
      </c>
      <c r="I51" t="s">
        <v>619</v>
      </c>
      <c r="J51" t="s">
        <v>1201</v>
      </c>
      <c r="K51" t="s">
        <v>1202</v>
      </c>
      <c r="L51" t="s">
        <v>1203</v>
      </c>
      <c r="M51" t="s">
        <v>1204</v>
      </c>
      <c r="N51" t="s">
        <v>166</v>
      </c>
      <c r="O51" t="s">
        <v>167</v>
      </c>
      <c r="P51" t="s">
        <v>200</v>
      </c>
      <c r="Q51" t="s">
        <v>168</v>
      </c>
      <c r="R51" t="s">
        <v>165</v>
      </c>
      <c r="S51" t="s">
        <v>119</v>
      </c>
      <c r="T51" t="s">
        <v>164</v>
      </c>
      <c r="U51" t="s">
        <v>118</v>
      </c>
      <c r="V51" t="s">
        <v>1180</v>
      </c>
      <c r="W51" t="s">
        <v>1181</v>
      </c>
      <c r="X51" s="51" t="str">
        <f t="shared" si="0"/>
        <v>3</v>
      </c>
      <c r="Y51" s="51" t="str">
        <f>IF(T51="","",IF(AND(T51&lt;&gt;'Tabelas auxiliares'!$B$236,T51&lt;&gt;'Tabelas auxiliares'!$B$237,T51&lt;&gt;'Tabelas auxiliares'!$C$236,T51&lt;&gt;'Tabelas auxiliares'!$C$237,T51&lt;&gt;'Tabelas auxiliares'!$D$236),"FOLHA DE PESSOAL",IF(X51='Tabelas auxiliares'!$A$237,"CUSTEIO",IF(X51='Tabelas auxiliares'!$A$236,"INVESTIMENTO","ERRO - VERIFICAR"))))</f>
        <v>CUSTEIO</v>
      </c>
      <c r="Z51" s="64">
        <f t="shared" si="1"/>
        <v>7480</v>
      </c>
      <c r="AC51" s="44">
        <v>7480</v>
      </c>
      <c r="AD51" s="72"/>
      <c r="AE51" s="72"/>
      <c r="AF51" s="72"/>
      <c r="AG51" s="72"/>
      <c r="AH51" s="72"/>
      <c r="AI51" s="72"/>
      <c r="AJ51" s="72"/>
      <c r="AK51" s="72"/>
      <c r="AL51" s="72"/>
      <c r="AM51" s="72"/>
      <c r="AN51" s="72"/>
      <c r="AO51" s="72"/>
    </row>
    <row r="52" spans="1:41" x14ac:dyDescent="0.25">
      <c r="A52" t="s">
        <v>771</v>
      </c>
      <c r="B52" t="s">
        <v>274</v>
      </c>
      <c r="C52" t="s">
        <v>780</v>
      </c>
      <c r="D52" t="s">
        <v>53</v>
      </c>
      <c r="E52" t="s">
        <v>117</v>
      </c>
      <c r="F52" s="51" t="str">
        <f>IFERROR(VLOOKUP(D52,'Tabelas auxiliares'!$A$3:$B$61,2,FALSE),"")</f>
        <v>PROGRAD - PRÓ-REITORIA DE GRADUAÇÃO</v>
      </c>
      <c r="G52" s="51" t="str">
        <f>IFERROR(VLOOKUP($B52,'Tabelas auxiliares'!$A$65:$C$102,2,FALSE),"")</f>
        <v>Assistência - Graduação</v>
      </c>
      <c r="H52" s="51" t="str">
        <f>IFERROR(VLOOKUP($B52,'Tabelas auxiliares'!$A$65:$C$102,3,FALSE),"")</f>
        <v>MONITORIA ACADEMICA DA GRADUACAO / MONITORIA SEMIPRESENCIAL / AUXILIO ACESSIBILIDADE / MONITORIA INCLUSIVA</v>
      </c>
      <c r="I52" t="s">
        <v>619</v>
      </c>
      <c r="J52" t="s">
        <v>1205</v>
      </c>
      <c r="K52" t="s">
        <v>1206</v>
      </c>
      <c r="L52" t="s">
        <v>1207</v>
      </c>
      <c r="M52" t="s">
        <v>1208</v>
      </c>
      <c r="N52" t="s">
        <v>166</v>
      </c>
      <c r="O52" t="s">
        <v>167</v>
      </c>
      <c r="P52" t="s">
        <v>200</v>
      </c>
      <c r="Q52" t="s">
        <v>168</v>
      </c>
      <c r="R52" t="s">
        <v>165</v>
      </c>
      <c r="S52" t="s">
        <v>119</v>
      </c>
      <c r="T52" t="s">
        <v>164</v>
      </c>
      <c r="U52" t="s">
        <v>118</v>
      </c>
      <c r="V52" t="s">
        <v>1180</v>
      </c>
      <c r="W52" t="s">
        <v>1181</v>
      </c>
      <c r="X52" s="51" t="str">
        <f t="shared" si="0"/>
        <v>3</v>
      </c>
      <c r="Y52" s="51" t="str">
        <f>IF(T52="","",IF(AND(T52&lt;&gt;'Tabelas auxiliares'!$B$236,T52&lt;&gt;'Tabelas auxiliares'!$B$237,T52&lt;&gt;'Tabelas auxiliares'!$C$236,T52&lt;&gt;'Tabelas auxiliares'!$C$237,T52&lt;&gt;'Tabelas auxiliares'!$D$236),"FOLHA DE PESSOAL",IF(X52='Tabelas auxiliares'!$A$237,"CUSTEIO",IF(X52='Tabelas auxiliares'!$A$236,"INVESTIMENTO","ERRO - VERIFICAR"))))</f>
        <v>CUSTEIO</v>
      </c>
      <c r="Z52" s="64">
        <f t="shared" si="1"/>
        <v>4147.3</v>
      </c>
      <c r="AC52" s="44">
        <v>4147.3</v>
      </c>
      <c r="AD52" s="72"/>
      <c r="AE52" s="72"/>
      <c r="AF52" s="72"/>
      <c r="AG52" s="72"/>
      <c r="AH52" s="72"/>
      <c r="AI52" s="72"/>
      <c r="AJ52" s="72"/>
      <c r="AK52" s="72"/>
      <c r="AL52" s="72"/>
      <c r="AM52" s="72"/>
      <c r="AN52" s="72"/>
      <c r="AO52" s="72"/>
    </row>
    <row r="53" spans="1:41" x14ac:dyDescent="0.25">
      <c r="A53" t="s">
        <v>771</v>
      </c>
      <c r="B53" t="s">
        <v>274</v>
      </c>
      <c r="C53" t="s">
        <v>780</v>
      </c>
      <c r="D53" t="s">
        <v>53</v>
      </c>
      <c r="E53" t="s">
        <v>117</v>
      </c>
      <c r="F53" s="51" t="str">
        <f>IFERROR(VLOOKUP(D53,'Tabelas auxiliares'!$A$3:$B$61,2,FALSE),"")</f>
        <v>PROGRAD - PRÓ-REITORIA DE GRADUAÇÃO</v>
      </c>
      <c r="G53" s="51" t="str">
        <f>IFERROR(VLOOKUP($B53,'Tabelas auxiliares'!$A$65:$C$102,2,FALSE),"")</f>
        <v>Assistência - Graduação</v>
      </c>
      <c r="H53" s="51" t="str">
        <f>IFERROR(VLOOKUP($B53,'Tabelas auxiliares'!$A$65:$C$102,3,FALSE),"")</f>
        <v>MONITORIA ACADEMICA DA GRADUACAO / MONITORIA SEMIPRESENCIAL / AUXILIO ACESSIBILIDADE / MONITORIA INCLUSIVA</v>
      </c>
      <c r="I53" t="s">
        <v>1128</v>
      </c>
      <c r="J53" t="s">
        <v>1209</v>
      </c>
      <c r="K53" t="s">
        <v>1210</v>
      </c>
      <c r="L53" t="s">
        <v>1211</v>
      </c>
      <c r="M53" t="s">
        <v>1212</v>
      </c>
      <c r="N53" t="s">
        <v>166</v>
      </c>
      <c r="O53" t="s">
        <v>167</v>
      </c>
      <c r="P53" t="s">
        <v>200</v>
      </c>
      <c r="Q53" t="s">
        <v>168</v>
      </c>
      <c r="R53" t="s">
        <v>165</v>
      </c>
      <c r="S53" t="s">
        <v>119</v>
      </c>
      <c r="T53" t="s">
        <v>164</v>
      </c>
      <c r="U53" t="s">
        <v>118</v>
      </c>
      <c r="V53" t="s">
        <v>1180</v>
      </c>
      <c r="W53" t="s">
        <v>1181</v>
      </c>
      <c r="X53" s="51" t="str">
        <f t="shared" si="0"/>
        <v>3</v>
      </c>
      <c r="Y53" s="51" t="str">
        <f>IF(T53="","",IF(AND(T53&lt;&gt;'Tabelas auxiliares'!$B$236,T53&lt;&gt;'Tabelas auxiliares'!$B$237,T53&lt;&gt;'Tabelas auxiliares'!$C$236,T53&lt;&gt;'Tabelas auxiliares'!$C$237,T53&lt;&gt;'Tabelas auxiliares'!$D$236),"FOLHA DE PESSOAL",IF(X53='Tabelas auxiliares'!$A$237,"CUSTEIO",IF(X53='Tabelas auxiliares'!$A$236,"INVESTIMENTO","ERRO - VERIFICAR"))))</f>
        <v>CUSTEIO</v>
      </c>
      <c r="Z53" s="64">
        <f t="shared" si="1"/>
        <v>2102.5</v>
      </c>
      <c r="AC53" s="44">
        <v>2102.5</v>
      </c>
      <c r="AD53" s="72"/>
      <c r="AE53" s="72"/>
      <c r="AF53" s="72"/>
      <c r="AG53" s="72"/>
      <c r="AH53" s="72"/>
      <c r="AI53" s="72"/>
      <c r="AJ53" s="72"/>
      <c r="AK53" s="72"/>
      <c r="AL53" s="72"/>
      <c r="AM53" s="72"/>
      <c r="AN53" s="72"/>
      <c r="AO53" s="72"/>
    </row>
    <row r="54" spans="1:41" x14ac:dyDescent="0.25">
      <c r="A54" t="s">
        <v>771</v>
      </c>
      <c r="B54" t="s">
        <v>274</v>
      </c>
      <c r="C54" t="s">
        <v>780</v>
      </c>
      <c r="D54" t="s">
        <v>53</v>
      </c>
      <c r="E54" t="s">
        <v>117</v>
      </c>
      <c r="F54" s="51" t="str">
        <f>IFERROR(VLOOKUP(D54,'Tabelas auxiliares'!$A$3:$B$61,2,FALSE),"")</f>
        <v>PROGRAD - PRÓ-REITORIA DE GRADUAÇÃO</v>
      </c>
      <c r="G54" s="51" t="str">
        <f>IFERROR(VLOOKUP($B54,'Tabelas auxiliares'!$A$65:$C$102,2,FALSE),"")</f>
        <v>Assistência - Graduação</v>
      </c>
      <c r="H54" s="51" t="str">
        <f>IFERROR(VLOOKUP($B54,'Tabelas auxiliares'!$A$65:$C$102,3,FALSE),"")</f>
        <v>MONITORIA ACADEMICA DA GRADUACAO / MONITORIA SEMIPRESENCIAL / AUXILIO ACESSIBILIDADE / MONITORIA INCLUSIVA</v>
      </c>
      <c r="I54" t="s">
        <v>1128</v>
      </c>
      <c r="J54" t="s">
        <v>1213</v>
      </c>
      <c r="K54" t="s">
        <v>1214</v>
      </c>
      <c r="L54" t="s">
        <v>1215</v>
      </c>
      <c r="M54" t="s">
        <v>1216</v>
      </c>
      <c r="N54" t="s">
        <v>166</v>
      </c>
      <c r="O54" t="s">
        <v>167</v>
      </c>
      <c r="P54" t="s">
        <v>200</v>
      </c>
      <c r="Q54" t="s">
        <v>168</v>
      </c>
      <c r="R54" t="s">
        <v>165</v>
      </c>
      <c r="S54" t="s">
        <v>119</v>
      </c>
      <c r="T54" t="s">
        <v>164</v>
      </c>
      <c r="U54" t="s">
        <v>118</v>
      </c>
      <c r="V54" t="s">
        <v>1180</v>
      </c>
      <c r="W54" t="s">
        <v>1181</v>
      </c>
      <c r="X54" s="51" t="str">
        <f t="shared" si="0"/>
        <v>3</v>
      </c>
      <c r="Y54" s="51" t="str">
        <f>IF(T54="","",IF(AND(T54&lt;&gt;'Tabelas auxiliares'!$B$236,T54&lt;&gt;'Tabelas auxiliares'!$B$237,T54&lt;&gt;'Tabelas auxiliares'!$C$236,T54&lt;&gt;'Tabelas auxiliares'!$C$237,T54&lt;&gt;'Tabelas auxiliares'!$D$236),"FOLHA DE PESSOAL",IF(X54='Tabelas auxiliares'!$A$237,"CUSTEIO",IF(X54='Tabelas auxiliares'!$A$236,"INVESTIMENTO","ERRO - VERIFICAR"))))</f>
        <v>CUSTEIO</v>
      </c>
      <c r="Z54" s="64">
        <f t="shared" si="1"/>
        <v>450</v>
      </c>
      <c r="AC54" s="44">
        <v>450</v>
      </c>
      <c r="AD54" s="72"/>
      <c r="AE54" s="72"/>
      <c r="AF54" s="72"/>
      <c r="AG54" s="72"/>
      <c r="AH54" s="72"/>
      <c r="AI54" s="72"/>
      <c r="AJ54" s="72"/>
      <c r="AK54" s="72"/>
      <c r="AL54" s="72"/>
      <c r="AM54" s="72"/>
      <c r="AN54" s="72"/>
      <c r="AO54" s="72"/>
    </row>
    <row r="55" spans="1:41" x14ac:dyDescent="0.25">
      <c r="A55" t="s">
        <v>771</v>
      </c>
      <c r="B55" t="s">
        <v>274</v>
      </c>
      <c r="C55" t="s">
        <v>780</v>
      </c>
      <c r="D55" t="s">
        <v>53</v>
      </c>
      <c r="E55" t="s">
        <v>117</v>
      </c>
      <c r="F55" s="51" t="str">
        <f>IFERROR(VLOOKUP(D55,'Tabelas auxiliares'!$A$3:$B$61,2,FALSE),"")</f>
        <v>PROGRAD - PRÓ-REITORIA DE GRADUAÇÃO</v>
      </c>
      <c r="G55" s="51" t="str">
        <f>IFERROR(VLOOKUP($B55,'Tabelas auxiliares'!$A$65:$C$102,2,FALSE),"")</f>
        <v>Assistência - Graduação</v>
      </c>
      <c r="H55" s="51" t="str">
        <f>IFERROR(VLOOKUP($B55,'Tabelas auxiliares'!$A$65:$C$102,3,FALSE),"")</f>
        <v>MONITORIA ACADEMICA DA GRADUACAO / MONITORIA SEMIPRESENCIAL / AUXILIO ACESSIBILIDADE / MONITORIA INCLUSIVA</v>
      </c>
      <c r="I55" t="s">
        <v>1128</v>
      </c>
      <c r="J55" t="s">
        <v>1217</v>
      </c>
      <c r="K55" t="s">
        <v>1218</v>
      </c>
      <c r="L55" t="s">
        <v>1219</v>
      </c>
      <c r="M55" t="s">
        <v>1216</v>
      </c>
      <c r="N55" t="s">
        <v>166</v>
      </c>
      <c r="O55" t="s">
        <v>167</v>
      </c>
      <c r="P55" t="s">
        <v>200</v>
      </c>
      <c r="Q55" t="s">
        <v>168</v>
      </c>
      <c r="R55" t="s">
        <v>165</v>
      </c>
      <c r="S55" t="s">
        <v>119</v>
      </c>
      <c r="T55" t="s">
        <v>164</v>
      </c>
      <c r="U55" t="s">
        <v>118</v>
      </c>
      <c r="V55" t="s">
        <v>1180</v>
      </c>
      <c r="W55" t="s">
        <v>1181</v>
      </c>
      <c r="X55" s="51" t="str">
        <f t="shared" si="0"/>
        <v>3</v>
      </c>
      <c r="Y55" s="51" t="str">
        <f>IF(T55="","",IF(AND(T55&lt;&gt;'Tabelas auxiliares'!$B$236,T55&lt;&gt;'Tabelas auxiliares'!$B$237,T55&lt;&gt;'Tabelas auxiliares'!$C$236,T55&lt;&gt;'Tabelas auxiliares'!$C$237,T55&lt;&gt;'Tabelas auxiliares'!$D$236),"FOLHA DE PESSOAL",IF(X55='Tabelas auxiliares'!$A$237,"CUSTEIO",IF(X55='Tabelas auxiliares'!$A$236,"INVESTIMENTO","ERRO - VERIFICAR"))))</f>
        <v>CUSTEIO</v>
      </c>
      <c r="Z55" s="64">
        <f t="shared" si="1"/>
        <v>462</v>
      </c>
      <c r="AA55" s="44">
        <v>95.5</v>
      </c>
      <c r="AC55" s="44">
        <v>366.5</v>
      </c>
      <c r="AD55" s="72"/>
      <c r="AE55" s="72"/>
      <c r="AF55" s="72"/>
      <c r="AG55" s="72"/>
      <c r="AH55" s="72"/>
      <c r="AI55" s="72"/>
      <c r="AJ55" s="72"/>
      <c r="AK55" s="72"/>
      <c r="AL55" s="72"/>
      <c r="AM55" s="72"/>
      <c r="AN55" s="72"/>
      <c r="AO55" s="72"/>
    </row>
    <row r="56" spans="1:41" x14ac:dyDescent="0.25">
      <c r="A56" t="s">
        <v>771</v>
      </c>
      <c r="B56" t="s">
        <v>274</v>
      </c>
      <c r="C56" t="s">
        <v>780</v>
      </c>
      <c r="D56" t="s">
        <v>53</v>
      </c>
      <c r="E56" t="s">
        <v>117</v>
      </c>
      <c r="F56" s="51" t="str">
        <f>IFERROR(VLOOKUP(D56,'Tabelas auxiliares'!$A$3:$B$61,2,FALSE),"")</f>
        <v>PROGRAD - PRÓ-REITORIA DE GRADUAÇÃO</v>
      </c>
      <c r="G56" s="51" t="str">
        <f>IFERROR(VLOOKUP($B56,'Tabelas auxiliares'!$A$65:$C$102,2,FALSE),"")</f>
        <v>Assistência - Graduação</v>
      </c>
      <c r="H56" s="51" t="str">
        <f>IFERROR(VLOOKUP($B56,'Tabelas auxiliares'!$A$65:$C$102,3,FALSE),"")</f>
        <v>MONITORIA ACADEMICA DA GRADUACAO / MONITORIA SEMIPRESENCIAL / AUXILIO ACESSIBILIDADE / MONITORIA INCLUSIVA</v>
      </c>
      <c r="I56" t="s">
        <v>1065</v>
      </c>
      <c r="J56" t="s">
        <v>1053</v>
      </c>
      <c r="K56" t="s">
        <v>1220</v>
      </c>
      <c r="L56" t="s">
        <v>1055</v>
      </c>
      <c r="M56" t="s">
        <v>165</v>
      </c>
      <c r="N56" t="s">
        <v>166</v>
      </c>
      <c r="O56" t="s">
        <v>167</v>
      </c>
      <c r="P56" t="s">
        <v>200</v>
      </c>
      <c r="Q56" t="s">
        <v>168</v>
      </c>
      <c r="R56" t="s">
        <v>165</v>
      </c>
      <c r="S56" t="s">
        <v>119</v>
      </c>
      <c r="T56" t="s">
        <v>164</v>
      </c>
      <c r="U56" t="s">
        <v>118</v>
      </c>
      <c r="V56" t="s">
        <v>1050</v>
      </c>
      <c r="W56" t="s">
        <v>1051</v>
      </c>
      <c r="X56" s="51" t="str">
        <f t="shared" si="0"/>
        <v>3</v>
      </c>
      <c r="Y56" s="51" t="str">
        <f>IF(T56="","",IF(AND(T56&lt;&gt;'Tabelas auxiliares'!$B$236,T56&lt;&gt;'Tabelas auxiliares'!$B$237,T56&lt;&gt;'Tabelas auxiliares'!$C$236,T56&lt;&gt;'Tabelas auxiliares'!$C$237,T56&lt;&gt;'Tabelas auxiliares'!$D$236),"FOLHA DE PESSOAL",IF(X56='Tabelas auxiliares'!$A$237,"CUSTEIO",IF(X56='Tabelas auxiliares'!$A$236,"INVESTIMENTO","ERRO - VERIFICAR"))))</f>
        <v>CUSTEIO</v>
      </c>
      <c r="Z56" s="64">
        <f t="shared" si="1"/>
        <v>25200</v>
      </c>
      <c r="AA56" s="44">
        <v>18200</v>
      </c>
      <c r="AC56" s="44">
        <v>7000</v>
      </c>
      <c r="AD56" s="72"/>
      <c r="AE56" s="72"/>
      <c r="AF56" s="72"/>
      <c r="AG56" s="72"/>
      <c r="AH56" s="72"/>
      <c r="AI56" s="72"/>
      <c r="AJ56" s="72"/>
      <c r="AK56" s="72"/>
      <c r="AL56" s="72"/>
      <c r="AM56" s="72"/>
      <c r="AN56" s="72"/>
      <c r="AO56" s="72"/>
    </row>
    <row r="57" spans="1:41" x14ac:dyDescent="0.25">
      <c r="A57" t="s">
        <v>771</v>
      </c>
      <c r="B57" t="s">
        <v>274</v>
      </c>
      <c r="C57" t="s">
        <v>780</v>
      </c>
      <c r="D57" t="s">
        <v>53</v>
      </c>
      <c r="E57" t="s">
        <v>117</v>
      </c>
      <c r="F57" s="51" t="str">
        <f>IFERROR(VLOOKUP(D57,'Tabelas auxiliares'!$A$3:$B$61,2,FALSE),"")</f>
        <v>PROGRAD - PRÓ-REITORIA DE GRADUAÇÃO</v>
      </c>
      <c r="G57" s="51" t="str">
        <f>IFERROR(VLOOKUP($B57,'Tabelas auxiliares'!$A$65:$C$102,2,FALSE),"")</f>
        <v>Assistência - Graduação</v>
      </c>
      <c r="H57" s="51" t="str">
        <f>IFERROR(VLOOKUP($B57,'Tabelas auxiliares'!$A$65:$C$102,3,FALSE),"")</f>
        <v>MONITORIA ACADEMICA DA GRADUACAO / MONITORIA SEMIPRESENCIAL / AUXILIO ACESSIBILIDADE / MONITORIA INCLUSIVA</v>
      </c>
      <c r="I57" t="s">
        <v>1221</v>
      </c>
      <c r="J57" t="s">
        <v>1222</v>
      </c>
      <c r="K57" t="s">
        <v>1223</v>
      </c>
      <c r="L57" t="s">
        <v>1224</v>
      </c>
      <c r="M57" t="s">
        <v>165</v>
      </c>
      <c r="N57" t="s">
        <v>166</v>
      </c>
      <c r="O57" t="s">
        <v>167</v>
      </c>
      <c r="P57" t="s">
        <v>200</v>
      </c>
      <c r="Q57" t="s">
        <v>168</v>
      </c>
      <c r="R57" t="s">
        <v>165</v>
      </c>
      <c r="S57" t="s">
        <v>119</v>
      </c>
      <c r="T57" t="s">
        <v>164</v>
      </c>
      <c r="U57" t="s">
        <v>118</v>
      </c>
      <c r="V57" t="s">
        <v>1050</v>
      </c>
      <c r="W57" t="s">
        <v>1051</v>
      </c>
      <c r="X57" s="51" t="str">
        <f t="shared" si="0"/>
        <v>3</v>
      </c>
      <c r="Y57" s="51" t="str">
        <f>IF(T57="","",IF(AND(T57&lt;&gt;'Tabelas auxiliares'!$B$236,T57&lt;&gt;'Tabelas auxiliares'!$B$237,T57&lt;&gt;'Tabelas auxiliares'!$C$236,T57&lt;&gt;'Tabelas auxiliares'!$C$237,T57&lt;&gt;'Tabelas auxiliares'!$D$236),"FOLHA DE PESSOAL",IF(X57='Tabelas auxiliares'!$A$237,"CUSTEIO",IF(X57='Tabelas auxiliares'!$A$236,"INVESTIMENTO","ERRO - VERIFICAR"))))</f>
        <v>CUSTEIO</v>
      </c>
      <c r="Z57" s="64">
        <f t="shared" si="1"/>
        <v>56700</v>
      </c>
      <c r="AA57" s="44">
        <v>8400</v>
      </c>
      <c r="AB57" s="44">
        <v>5600</v>
      </c>
      <c r="AC57" s="44">
        <v>42700</v>
      </c>
      <c r="AD57" s="72"/>
      <c r="AE57" s="72"/>
      <c r="AF57" s="72"/>
      <c r="AG57" s="72"/>
      <c r="AH57" s="72"/>
      <c r="AI57" s="72"/>
      <c r="AJ57" s="72"/>
      <c r="AK57" s="72"/>
      <c r="AL57" s="72"/>
      <c r="AM57" s="72"/>
      <c r="AN57" s="72"/>
      <c r="AO57" s="72"/>
    </row>
    <row r="58" spans="1:41" x14ac:dyDescent="0.25">
      <c r="A58" t="s">
        <v>771</v>
      </c>
      <c r="B58" t="s">
        <v>274</v>
      </c>
      <c r="C58" t="s">
        <v>780</v>
      </c>
      <c r="D58" t="s">
        <v>53</v>
      </c>
      <c r="E58" t="s">
        <v>117</v>
      </c>
      <c r="F58" s="51" t="str">
        <f>IFERROR(VLOOKUP(D58,'Tabelas auxiliares'!$A$3:$B$61,2,FALSE),"")</f>
        <v>PROGRAD - PRÓ-REITORIA DE GRADUAÇÃO</v>
      </c>
      <c r="G58" s="51" t="str">
        <f>IFERROR(VLOOKUP($B58,'Tabelas auxiliares'!$A$65:$C$102,2,FALSE),"")</f>
        <v>Assistência - Graduação</v>
      </c>
      <c r="H58" s="51" t="str">
        <f>IFERROR(VLOOKUP($B58,'Tabelas auxiliares'!$A$65:$C$102,3,FALSE),"")</f>
        <v>MONITORIA ACADEMICA DA GRADUACAO / MONITORIA SEMIPRESENCIAL / AUXILIO ACESSIBILIDADE / MONITORIA INCLUSIVA</v>
      </c>
      <c r="I58" t="s">
        <v>613</v>
      </c>
      <c r="J58" t="s">
        <v>1225</v>
      </c>
      <c r="K58" t="s">
        <v>1226</v>
      </c>
      <c r="L58" t="s">
        <v>1227</v>
      </c>
      <c r="M58" t="s">
        <v>1228</v>
      </c>
      <c r="N58" t="s">
        <v>166</v>
      </c>
      <c r="O58" t="s">
        <v>167</v>
      </c>
      <c r="P58" t="s">
        <v>200</v>
      </c>
      <c r="Q58" t="s">
        <v>168</v>
      </c>
      <c r="R58" t="s">
        <v>165</v>
      </c>
      <c r="S58" t="s">
        <v>119</v>
      </c>
      <c r="T58" t="s">
        <v>164</v>
      </c>
      <c r="U58" t="s">
        <v>118</v>
      </c>
      <c r="V58" t="s">
        <v>1180</v>
      </c>
      <c r="W58" t="s">
        <v>1181</v>
      </c>
      <c r="X58" s="51" t="str">
        <f t="shared" si="0"/>
        <v>3</v>
      </c>
      <c r="Y58" s="51" t="str">
        <f>IF(T58="","",IF(AND(T58&lt;&gt;'Tabelas auxiliares'!$B$236,T58&lt;&gt;'Tabelas auxiliares'!$B$237,T58&lt;&gt;'Tabelas auxiliares'!$C$236,T58&lt;&gt;'Tabelas auxiliares'!$C$237,T58&lt;&gt;'Tabelas auxiliares'!$D$236),"FOLHA DE PESSOAL",IF(X58='Tabelas auxiliares'!$A$237,"CUSTEIO",IF(X58='Tabelas auxiliares'!$A$236,"INVESTIMENTO","ERRO - VERIFICAR"))))</f>
        <v>CUSTEIO</v>
      </c>
      <c r="Z58" s="64">
        <f t="shared" si="1"/>
        <v>2000</v>
      </c>
      <c r="AC58" s="44">
        <v>2000</v>
      </c>
      <c r="AD58" s="72"/>
      <c r="AE58" s="72"/>
      <c r="AF58" s="72"/>
      <c r="AG58" s="72"/>
      <c r="AH58" s="72"/>
      <c r="AI58" s="72"/>
      <c r="AJ58" s="72"/>
      <c r="AK58" s="72"/>
      <c r="AL58" s="72"/>
      <c r="AM58" s="72"/>
      <c r="AN58" s="72"/>
      <c r="AO58" s="72"/>
    </row>
    <row r="59" spans="1:41" x14ac:dyDescent="0.25">
      <c r="A59" t="s">
        <v>771</v>
      </c>
      <c r="B59" t="s">
        <v>274</v>
      </c>
      <c r="C59" t="s">
        <v>780</v>
      </c>
      <c r="D59" t="s">
        <v>53</v>
      </c>
      <c r="E59" t="s">
        <v>117</v>
      </c>
      <c r="F59" s="51" t="str">
        <f>IFERROR(VLOOKUP(D59,'Tabelas auxiliares'!$A$3:$B$61,2,FALSE),"")</f>
        <v>PROGRAD - PRÓ-REITORIA DE GRADUAÇÃO</v>
      </c>
      <c r="G59" s="51" t="str">
        <f>IFERROR(VLOOKUP($B59,'Tabelas auxiliares'!$A$65:$C$102,2,FALSE),"")</f>
        <v>Assistência - Graduação</v>
      </c>
      <c r="H59" s="51" t="str">
        <f>IFERROR(VLOOKUP($B59,'Tabelas auxiliares'!$A$65:$C$102,3,FALSE),"")</f>
        <v>MONITORIA ACADEMICA DA GRADUACAO / MONITORIA SEMIPRESENCIAL / AUXILIO ACESSIBILIDADE / MONITORIA INCLUSIVA</v>
      </c>
      <c r="I59" t="s">
        <v>613</v>
      </c>
      <c r="J59" t="s">
        <v>1229</v>
      </c>
      <c r="K59" t="s">
        <v>1230</v>
      </c>
      <c r="L59" t="s">
        <v>1231</v>
      </c>
      <c r="M59" t="s">
        <v>1232</v>
      </c>
      <c r="N59" t="s">
        <v>166</v>
      </c>
      <c r="O59" t="s">
        <v>167</v>
      </c>
      <c r="P59" t="s">
        <v>200</v>
      </c>
      <c r="Q59" t="s">
        <v>168</v>
      </c>
      <c r="R59" t="s">
        <v>165</v>
      </c>
      <c r="S59" t="s">
        <v>119</v>
      </c>
      <c r="T59" t="s">
        <v>164</v>
      </c>
      <c r="U59" t="s">
        <v>118</v>
      </c>
      <c r="V59" t="s">
        <v>1180</v>
      </c>
      <c r="W59" t="s">
        <v>1181</v>
      </c>
      <c r="X59" s="51" t="str">
        <f t="shared" si="0"/>
        <v>3</v>
      </c>
      <c r="Y59" s="51" t="str">
        <f>IF(T59="","",IF(AND(T59&lt;&gt;'Tabelas auxiliares'!$B$236,T59&lt;&gt;'Tabelas auxiliares'!$B$237,T59&lt;&gt;'Tabelas auxiliares'!$C$236,T59&lt;&gt;'Tabelas auxiliares'!$C$237,T59&lt;&gt;'Tabelas auxiliares'!$D$236),"FOLHA DE PESSOAL",IF(X59='Tabelas auxiliares'!$A$237,"CUSTEIO",IF(X59='Tabelas auxiliares'!$A$236,"INVESTIMENTO","ERRO - VERIFICAR"))))</f>
        <v>CUSTEIO</v>
      </c>
      <c r="Z59" s="64">
        <f t="shared" si="1"/>
        <v>514.61</v>
      </c>
      <c r="AC59" s="44">
        <v>514.61</v>
      </c>
      <c r="AD59" s="72"/>
      <c r="AE59" s="72"/>
      <c r="AF59" s="72"/>
      <c r="AG59" s="72"/>
      <c r="AH59" s="72"/>
      <c r="AI59" s="72"/>
      <c r="AJ59" s="72"/>
      <c r="AK59" s="72"/>
      <c r="AL59" s="72"/>
      <c r="AM59" s="72"/>
      <c r="AN59" s="72"/>
      <c r="AO59" s="72"/>
    </row>
    <row r="60" spans="1:41" x14ac:dyDescent="0.25">
      <c r="A60" t="s">
        <v>771</v>
      </c>
      <c r="B60" t="s">
        <v>274</v>
      </c>
      <c r="C60" t="s">
        <v>780</v>
      </c>
      <c r="D60" t="s">
        <v>53</v>
      </c>
      <c r="E60" t="s">
        <v>117</v>
      </c>
      <c r="F60" s="51" t="str">
        <f>IFERROR(VLOOKUP(D60,'Tabelas auxiliares'!$A$3:$B$61,2,FALSE),"")</f>
        <v>PROGRAD - PRÓ-REITORIA DE GRADUAÇÃO</v>
      </c>
      <c r="G60" s="51" t="str">
        <f>IFERROR(VLOOKUP($B60,'Tabelas auxiliares'!$A$65:$C$102,2,FALSE),"")</f>
        <v>Assistência - Graduação</v>
      </c>
      <c r="H60" s="51" t="str">
        <f>IFERROR(VLOOKUP($B60,'Tabelas auxiliares'!$A$65:$C$102,3,FALSE),"")</f>
        <v>MONITORIA ACADEMICA DA GRADUACAO / MONITORIA SEMIPRESENCIAL / AUXILIO ACESSIBILIDADE / MONITORIA INCLUSIVA</v>
      </c>
      <c r="I60" t="s">
        <v>1233</v>
      </c>
      <c r="J60" t="s">
        <v>1234</v>
      </c>
      <c r="K60" t="s">
        <v>1235</v>
      </c>
      <c r="L60" t="s">
        <v>1236</v>
      </c>
      <c r="M60" t="s">
        <v>1237</v>
      </c>
      <c r="N60" t="s">
        <v>166</v>
      </c>
      <c r="O60" t="s">
        <v>167</v>
      </c>
      <c r="P60" t="s">
        <v>200</v>
      </c>
      <c r="Q60" t="s">
        <v>168</v>
      </c>
      <c r="R60" t="s">
        <v>165</v>
      </c>
      <c r="S60" t="s">
        <v>119</v>
      </c>
      <c r="T60" t="s">
        <v>164</v>
      </c>
      <c r="U60" t="s">
        <v>118</v>
      </c>
      <c r="V60" t="s">
        <v>1180</v>
      </c>
      <c r="W60" t="s">
        <v>1181</v>
      </c>
      <c r="X60" s="51" t="str">
        <f t="shared" si="0"/>
        <v>3</v>
      </c>
      <c r="Y60" s="51" t="str">
        <f>IF(T60="","",IF(AND(T60&lt;&gt;'Tabelas auxiliares'!$B$236,T60&lt;&gt;'Tabelas auxiliares'!$B$237,T60&lt;&gt;'Tabelas auxiliares'!$C$236,T60&lt;&gt;'Tabelas auxiliares'!$C$237,T60&lt;&gt;'Tabelas auxiliares'!$D$236),"FOLHA DE PESSOAL",IF(X60='Tabelas auxiliares'!$A$237,"CUSTEIO",IF(X60='Tabelas auxiliares'!$A$236,"INVESTIMENTO","ERRO - VERIFICAR"))))</f>
        <v>CUSTEIO</v>
      </c>
      <c r="Z60" s="64">
        <f t="shared" si="1"/>
        <v>1950</v>
      </c>
      <c r="AA60" s="44">
        <v>1008</v>
      </c>
      <c r="AC60" s="44">
        <v>942</v>
      </c>
      <c r="AD60" s="72"/>
      <c r="AE60" s="72"/>
      <c r="AF60" s="72"/>
      <c r="AG60" s="72"/>
      <c r="AH60" s="72"/>
      <c r="AI60" s="72"/>
      <c r="AJ60" s="72"/>
      <c r="AK60" s="72"/>
      <c r="AL60" s="72"/>
      <c r="AM60" s="72"/>
      <c r="AN60" s="72"/>
      <c r="AO60" s="72"/>
    </row>
    <row r="61" spans="1:41" x14ac:dyDescent="0.25">
      <c r="A61" t="s">
        <v>771</v>
      </c>
      <c r="B61" t="s">
        <v>274</v>
      </c>
      <c r="C61" t="s">
        <v>780</v>
      </c>
      <c r="D61" t="s">
        <v>53</v>
      </c>
      <c r="E61" t="s">
        <v>117</v>
      </c>
      <c r="F61" s="51" t="str">
        <f>IFERROR(VLOOKUP(D61,'Tabelas auxiliares'!$A$3:$B$61,2,FALSE),"")</f>
        <v>PROGRAD - PRÓ-REITORIA DE GRADUAÇÃO</v>
      </c>
      <c r="G61" s="51" t="str">
        <f>IFERROR(VLOOKUP($B61,'Tabelas auxiliares'!$A$65:$C$102,2,FALSE),"")</f>
        <v>Assistência - Graduação</v>
      </c>
      <c r="H61" s="51" t="str">
        <f>IFERROR(VLOOKUP($B61,'Tabelas auxiliares'!$A$65:$C$102,3,FALSE),"")</f>
        <v>MONITORIA ACADEMICA DA GRADUACAO / MONITORIA SEMIPRESENCIAL / AUXILIO ACESSIBILIDADE / MONITORIA INCLUSIVA</v>
      </c>
      <c r="I61" t="s">
        <v>1191</v>
      </c>
      <c r="J61" t="s">
        <v>1238</v>
      </c>
      <c r="K61" t="s">
        <v>1239</v>
      </c>
      <c r="L61" t="s">
        <v>1240</v>
      </c>
      <c r="M61" t="s">
        <v>165</v>
      </c>
      <c r="N61" t="s">
        <v>166</v>
      </c>
      <c r="O61" t="s">
        <v>167</v>
      </c>
      <c r="P61" t="s">
        <v>200</v>
      </c>
      <c r="Q61" t="s">
        <v>168</v>
      </c>
      <c r="R61" t="s">
        <v>165</v>
      </c>
      <c r="S61" t="s">
        <v>119</v>
      </c>
      <c r="T61" t="s">
        <v>164</v>
      </c>
      <c r="U61" t="s">
        <v>118</v>
      </c>
      <c r="V61" t="s">
        <v>1050</v>
      </c>
      <c r="W61" t="s">
        <v>1051</v>
      </c>
      <c r="X61" s="51" t="str">
        <f t="shared" si="0"/>
        <v>3</v>
      </c>
      <c r="Y61" s="51" t="str">
        <f>IF(T61="","",IF(AND(T61&lt;&gt;'Tabelas auxiliares'!$B$236,T61&lt;&gt;'Tabelas auxiliares'!$B$237,T61&lt;&gt;'Tabelas auxiliares'!$C$236,T61&lt;&gt;'Tabelas auxiliares'!$C$237,T61&lt;&gt;'Tabelas auxiliares'!$D$236),"FOLHA DE PESSOAL",IF(X61='Tabelas auxiliares'!$A$237,"CUSTEIO",IF(X61='Tabelas auxiliares'!$A$236,"INVESTIMENTO","ERRO - VERIFICAR"))))</f>
        <v>CUSTEIO</v>
      </c>
      <c r="Z61" s="64">
        <f t="shared" si="1"/>
        <v>63000</v>
      </c>
      <c r="AA61" s="44">
        <v>25200</v>
      </c>
      <c r="AB61" s="44">
        <v>6300</v>
      </c>
      <c r="AC61" s="44">
        <v>31500</v>
      </c>
      <c r="AD61" s="72"/>
      <c r="AE61" s="72"/>
      <c r="AF61" s="72"/>
      <c r="AG61" s="72"/>
      <c r="AH61" s="72"/>
      <c r="AI61" s="72"/>
      <c r="AJ61" s="72"/>
      <c r="AK61" s="72"/>
      <c r="AL61" s="72"/>
      <c r="AM61" s="72"/>
      <c r="AN61" s="72"/>
      <c r="AO61" s="72"/>
    </row>
    <row r="62" spans="1:41" x14ac:dyDescent="0.25">
      <c r="A62" t="s">
        <v>771</v>
      </c>
      <c r="B62" t="s">
        <v>274</v>
      </c>
      <c r="C62" t="s">
        <v>780</v>
      </c>
      <c r="D62" t="s">
        <v>53</v>
      </c>
      <c r="E62" t="s">
        <v>117</v>
      </c>
      <c r="F62" s="51" t="str">
        <f>IFERROR(VLOOKUP(D62,'Tabelas auxiliares'!$A$3:$B$61,2,FALSE),"")</f>
        <v>PROGRAD - PRÓ-REITORIA DE GRADUAÇÃO</v>
      </c>
      <c r="G62" s="51" t="str">
        <f>IFERROR(VLOOKUP($B62,'Tabelas auxiliares'!$A$65:$C$102,2,FALSE),"")</f>
        <v>Assistência - Graduação</v>
      </c>
      <c r="H62" s="51" t="str">
        <f>IFERROR(VLOOKUP($B62,'Tabelas auxiliares'!$A$65:$C$102,3,FALSE),"")</f>
        <v>MONITORIA ACADEMICA DA GRADUACAO / MONITORIA SEMIPRESENCIAL / AUXILIO ACESSIBILIDADE / MONITORIA INCLUSIVA</v>
      </c>
      <c r="I62" t="s">
        <v>943</v>
      </c>
      <c r="J62" t="s">
        <v>1241</v>
      </c>
      <c r="K62" t="s">
        <v>1242</v>
      </c>
      <c r="L62" t="s">
        <v>1243</v>
      </c>
      <c r="M62" t="s">
        <v>1244</v>
      </c>
      <c r="N62" t="s">
        <v>166</v>
      </c>
      <c r="O62" t="s">
        <v>167</v>
      </c>
      <c r="P62" t="s">
        <v>200</v>
      </c>
      <c r="Q62" t="s">
        <v>168</v>
      </c>
      <c r="R62" t="s">
        <v>165</v>
      </c>
      <c r="S62" t="s">
        <v>119</v>
      </c>
      <c r="T62" t="s">
        <v>164</v>
      </c>
      <c r="U62" t="s">
        <v>118</v>
      </c>
      <c r="V62" t="s">
        <v>1180</v>
      </c>
      <c r="W62" t="s">
        <v>1181</v>
      </c>
      <c r="X62" s="51" t="str">
        <f t="shared" si="0"/>
        <v>3</v>
      </c>
      <c r="Y62" s="51" t="str">
        <f>IF(T62="","",IF(AND(T62&lt;&gt;'Tabelas auxiliares'!$B$236,T62&lt;&gt;'Tabelas auxiliares'!$B$237,T62&lt;&gt;'Tabelas auxiliares'!$C$236,T62&lt;&gt;'Tabelas auxiliares'!$C$237,T62&lt;&gt;'Tabelas auxiliares'!$D$236),"FOLHA DE PESSOAL",IF(X62='Tabelas auxiliares'!$A$237,"CUSTEIO",IF(X62='Tabelas auxiliares'!$A$236,"INVESTIMENTO","ERRO - VERIFICAR"))))</f>
        <v>CUSTEIO</v>
      </c>
      <c r="Z62" s="64">
        <f t="shared" si="1"/>
        <v>14387.23</v>
      </c>
      <c r="AC62" s="44">
        <v>14387.23</v>
      </c>
      <c r="AD62" s="72"/>
      <c r="AE62" s="72"/>
      <c r="AF62" s="72"/>
      <c r="AG62" s="72"/>
      <c r="AH62" s="72"/>
      <c r="AI62" s="72"/>
      <c r="AJ62" s="72"/>
      <c r="AK62" s="72"/>
      <c r="AL62" s="72"/>
      <c r="AM62" s="72"/>
      <c r="AN62" s="72"/>
      <c r="AO62" s="72"/>
    </row>
    <row r="63" spans="1:41" x14ac:dyDescent="0.25">
      <c r="A63" t="s">
        <v>771</v>
      </c>
      <c r="B63" t="s">
        <v>274</v>
      </c>
      <c r="C63" t="s">
        <v>780</v>
      </c>
      <c r="D63" t="s">
        <v>216</v>
      </c>
      <c r="E63" t="s">
        <v>117</v>
      </c>
      <c r="F63" s="51" t="str">
        <f>IFERROR(VLOOKUP(D63,'Tabelas auxiliares'!$A$3:$B$61,2,FALSE),"")</f>
        <v>PROGRAD - TRI</v>
      </c>
      <c r="G63" s="51" t="str">
        <f>IFERROR(VLOOKUP($B63,'Tabelas auxiliares'!$A$65:$C$102,2,FALSE),"")</f>
        <v>Assistência - Graduação</v>
      </c>
      <c r="H63" s="51" t="str">
        <f>IFERROR(VLOOKUP($B63,'Tabelas auxiliares'!$A$65:$C$102,3,FALSE),"")</f>
        <v>MONITORIA ACADEMICA DA GRADUACAO / MONITORIA SEMIPRESENCIAL / AUXILIO ACESSIBILIDADE / MONITORIA INCLUSIVA</v>
      </c>
      <c r="I63" t="s">
        <v>1245</v>
      </c>
      <c r="J63" t="s">
        <v>573</v>
      </c>
      <c r="K63" t="s">
        <v>1246</v>
      </c>
      <c r="L63" t="s">
        <v>1247</v>
      </c>
      <c r="M63" t="s">
        <v>1248</v>
      </c>
      <c r="N63" t="s">
        <v>166</v>
      </c>
      <c r="O63" t="s">
        <v>167</v>
      </c>
      <c r="P63" t="s">
        <v>200</v>
      </c>
      <c r="Q63" t="s">
        <v>168</v>
      </c>
      <c r="R63" t="s">
        <v>165</v>
      </c>
      <c r="S63" t="s">
        <v>1118</v>
      </c>
      <c r="T63" t="s">
        <v>164</v>
      </c>
      <c r="U63" t="s">
        <v>118</v>
      </c>
      <c r="V63" t="s">
        <v>1180</v>
      </c>
      <c r="W63" t="s">
        <v>1181</v>
      </c>
      <c r="X63" s="51" t="str">
        <f t="shared" si="0"/>
        <v>3</v>
      </c>
      <c r="Y63" s="51" t="str">
        <f>IF(T63="","",IF(AND(T63&lt;&gt;'Tabelas auxiliares'!$B$236,T63&lt;&gt;'Tabelas auxiliares'!$B$237,T63&lt;&gt;'Tabelas auxiliares'!$C$236,T63&lt;&gt;'Tabelas auxiliares'!$C$237,T63&lt;&gt;'Tabelas auxiliares'!$D$236),"FOLHA DE PESSOAL",IF(X63='Tabelas auxiliares'!$A$237,"CUSTEIO",IF(X63='Tabelas auxiliares'!$A$236,"INVESTIMENTO","ERRO - VERIFICAR"))))</f>
        <v>CUSTEIO</v>
      </c>
      <c r="Z63" s="64">
        <f t="shared" si="1"/>
        <v>2246.8000000000002</v>
      </c>
      <c r="AC63" s="44">
        <v>2246.8000000000002</v>
      </c>
      <c r="AD63" s="72"/>
      <c r="AE63" s="72"/>
      <c r="AF63" s="72"/>
      <c r="AG63" s="72"/>
      <c r="AH63" s="72"/>
      <c r="AI63" s="72"/>
      <c r="AJ63" s="72"/>
      <c r="AK63" s="72"/>
      <c r="AL63" s="72"/>
      <c r="AM63" s="72"/>
      <c r="AN63" s="72"/>
      <c r="AO63" s="72"/>
    </row>
    <row r="64" spans="1:41" x14ac:dyDescent="0.25">
      <c r="A64" t="s">
        <v>771</v>
      </c>
      <c r="B64" t="s">
        <v>274</v>
      </c>
      <c r="C64" t="s">
        <v>780</v>
      </c>
      <c r="D64" t="s">
        <v>216</v>
      </c>
      <c r="E64" t="s">
        <v>117</v>
      </c>
      <c r="F64" s="51" t="str">
        <f>IFERROR(VLOOKUP(D64,'Tabelas auxiliares'!$A$3:$B$61,2,FALSE),"")</f>
        <v>PROGRAD - TRI</v>
      </c>
      <c r="G64" s="51" t="str">
        <f>IFERROR(VLOOKUP($B64,'Tabelas auxiliares'!$A$65:$C$102,2,FALSE),"")</f>
        <v>Assistência - Graduação</v>
      </c>
      <c r="H64" s="51" t="str">
        <f>IFERROR(VLOOKUP($B64,'Tabelas auxiliares'!$A$65:$C$102,3,FALSE),"")</f>
        <v>MONITORIA ACADEMICA DA GRADUACAO / MONITORIA SEMIPRESENCIAL / AUXILIO ACESSIBILIDADE / MONITORIA INCLUSIVA</v>
      </c>
      <c r="I64" t="s">
        <v>1245</v>
      </c>
      <c r="J64" t="s">
        <v>572</v>
      </c>
      <c r="K64" t="s">
        <v>1249</v>
      </c>
      <c r="L64" t="s">
        <v>1247</v>
      </c>
      <c r="M64" t="s">
        <v>1250</v>
      </c>
      <c r="N64" t="s">
        <v>166</v>
      </c>
      <c r="O64" t="s">
        <v>167</v>
      </c>
      <c r="P64" t="s">
        <v>200</v>
      </c>
      <c r="Q64" t="s">
        <v>168</v>
      </c>
      <c r="R64" t="s">
        <v>165</v>
      </c>
      <c r="S64" t="s">
        <v>1118</v>
      </c>
      <c r="T64" t="s">
        <v>164</v>
      </c>
      <c r="U64" t="s">
        <v>118</v>
      </c>
      <c r="V64" t="s">
        <v>1180</v>
      </c>
      <c r="W64" t="s">
        <v>1181</v>
      </c>
      <c r="X64" s="51" t="str">
        <f t="shared" si="0"/>
        <v>3</v>
      </c>
      <c r="Y64" s="51" t="str">
        <f>IF(T64="","",IF(AND(T64&lt;&gt;'Tabelas auxiliares'!$B$236,T64&lt;&gt;'Tabelas auxiliares'!$B$237,T64&lt;&gt;'Tabelas auxiliares'!$C$236,T64&lt;&gt;'Tabelas auxiliares'!$C$237,T64&lt;&gt;'Tabelas auxiliares'!$D$236),"FOLHA DE PESSOAL",IF(X64='Tabelas auxiliares'!$A$237,"CUSTEIO",IF(X64='Tabelas auxiliares'!$A$236,"INVESTIMENTO","ERRO - VERIFICAR"))))</f>
        <v>CUSTEIO</v>
      </c>
      <c r="Z64" s="64">
        <f t="shared" si="1"/>
        <v>578.78</v>
      </c>
      <c r="AC64" s="44">
        <v>578.78</v>
      </c>
      <c r="AD64" s="72"/>
      <c r="AE64" s="72"/>
      <c r="AF64" s="72"/>
      <c r="AG64" s="72"/>
      <c r="AH64" s="72"/>
      <c r="AI64" s="72"/>
      <c r="AJ64" s="72"/>
      <c r="AK64" s="72"/>
      <c r="AL64" s="72"/>
      <c r="AM64" s="72"/>
      <c r="AN64" s="72"/>
      <c r="AO64" s="72"/>
    </row>
    <row r="65" spans="1:41" x14ac:dyDescent="0.25">
      <c r="A65" t="s">
        <v>771</v>
      </c>
      <c r="B65" t="s">
        <v>274</v>
      </c>
      <c r="C65" t="s">
        <v>1036</v>
      </c>
      <c r="D65" t="s">
        <v>53</v>
      </c>
      <c r="E65" t="s">
        <v>117</v>
      </c>
      <c r="F65" s="51" t="str">
        <f>IFERROR(VLOOKUP(D65,'Tabelas auxiliares'!$A$3:$B$61,2,FALSE),"")</f>
        <v>PROGRAD - PRÓ-REITORIA DE GRADUAÇÃO</v>
      </c>
      <c r="G65" s="51" t="str">
        <f>IFERROR(VLOOKUP($B65,'Tabelas auxiliares'!$A$65:$C$102,2,FALSE),"")</f>
        <v>Assistência - Graduação</v>
      </c>
      <c r="H65" s="51" t="str">
        <f>IFERROR(VLOOKUP($B65,'Tabelas auxiliares'!$A$65:$C$102,3,FALSE),"")</f>
        <v>MONITORIA ACADEMICA DA GRADUACAO / MONITORIA SEMIPRESENCIAL / AUXILIO ACESSIBILIDADE / MONITORIA INCLUSIVA</v>
      </c>
      <c r="I65" t="s">
        <v>1251</v>
      </c>
      <c r="J65" t="s">
        <v>1252</v>
      </c>
      <c r="K65" t="s">
        <v>1253</v>
      </c>
      <c r="L65" t="s">
        <v>1227</v>
      </c>
      <c r="M65" t="s">
        <v>1254</v>
      </c>
      <c r="N65" t="s">
        <v>166</v>
      </c>
      <c r="O65" t="s">
        <v>167</v>
      </c>
      <c r="P65" t="s">
        <v>200</v>
      </c>
      <c r="Q65" t="s">
        <v>168</v>
      </c>
      <c r="R65" t="s">
        <v>165</v>
      </c>
      <c r="S65" t="s">
        <v>119</v>
      </c>
      <c r="T65" t="s">
        <v>164</v>
      </c>
      <c r="U65" t="s">
        <v>118</v>
      </c>
      <c r="V65" t="s">
        <v>1180</v>
      </c>
      <c r="W65" t="s">
        <v>1181</v>
      </c>
      <c r="X65" s="51" t="str">
        <f t="shared" si="0"/>
        <v>3</v>
      </c>
      <c r="Y65" s="51" t="str">
        <f>IF(T65="","",IF(AND(T65&lt;&gt;'Tabelas auxiliares'!$B$236,T65&lt;&gt;'Tabelas auxiliares'!$B$237,T65&lt;&gt;'Tabelas auxiliares'!$C$236,T65&lt;&gt;'Tabelas auxiliares'!$C$237,T65&lt;&gt;'Tabelas auxiliares'!$D$236),"FOLHA DE PESSOAL",IF(X65='Tabelas auxiliares'!$A$237,"CUSTEIO",IF(X65='Tabelas auxiliares'!$A$236,"INVESTIMENTO","ERRO - VERIFICAR"))))</f>
        <v>CUSTEIO</v>
      </c>
      <c r="Z65" s="64">
        <f t="shared" si="1"/>
        <v>1147</v>
      </c>
      <c r="AC65" s="44">
        <v>1147</v>
      </c>
      <c r="AD65" s="72"/>
      <c r="AE65" s="72"/>
      <c r="AF65" s="72"/>
      <c r="AG65" s="72"/>
      <c r="AH65" s="72"/>
      <c r="AI65" s="72"/>
      <c r="AJ65" s="72"/>
      <c r="AK65" s="72"/>
      <c r="AL65" s="72"/>
      <c r="AM65" s="72"/>
      <c r="AN65" s="72"/>
      <c r="AO65" s="72"/>
    </row>
    <row r="66" spans="1:41" x14ac:dyDescent="0.25">
      <c r="A66" t="s">
        <v>771</v>
      </c>
      <c r="B66" t="s">
        <v>274</v>
      </c>
      <c r="C66" t="s">
        <v>1036</v>
      </c>
      <c r="D66" t="s">
        <v>53</v>
      </c>
      <c r="E66" t="s">
        <v>117</v>
      </c>
      <c r="F66" s="51" t="str">
        <f>IFERROR(VLOOKUP(D66,'Tabelas auxiliares'!$A$3:$B$61,2,FALSE),"")</f>
        <v>PROGRAD - PRÓ-REITORIA DE GRADUAÇÃO</v>
      </c>
      <c r="G66" s="51" t="str">
        <f>IFERROR(VLOOKUP($B66,'Tabelas auxiliares'!$A$65:$C$102,2,FALSE),"")</f>
        <v>Assistência - Graduação</v>
      </c>
      <c r="H66" s="51" t="str">
        <f>IFERROR(VLOOKUP($B66,'Tabelas auxiliares'!$A$65:$C$102,3,FALSE),"")</f>
        <v>MONITORIA ACADEMICA DA GRADUACAO / MONITORIA SEMIPRESENCIAL / AUXILIO ACESSIBILIDADE / MONITORIA INCLUSIVA</v>
      </c>
      <c r="I66" t="s">
        <v>1251</v>
      </c>
      <c r="J66" t="s">
        <v>1255</v>
      </c>
      <c r="K66" t="s">
        <v>1256</v>
      </c>
      <c r="L66" t="s">
        <v>1227</v>
      </c>
      <c r="M66" t="s">
        <v>1257</v>
      </c>
      <c r="N66" t="s">
        <v>166</v>
      </c>
      <c r="O66" t="s">
        <v>167</v>
      </c>
      <c r="P66" t="s">
        <v>200</v>
      </c>
      <c r="Q66" t="s">
        <v>168</v>
      </c>
      <c r="R66" t="s">
        <v>165</v>
      </c>
      <c r="S66" t="s">
        <v>119</v>
      </c>
      <c r="T66" t="s">
        <v>164</v>
      </c>
      <c r="U66" t="s">
        <v>118</v>
      </c>
      <c r="V66" t="s">
        <v>1180</v>
      </c>
      <c r="W66" t="s">
        <v>1181</v>
      </c>
      <c r="X66" s="51" t="str">
        <f t="shared" si="0"/>
        <v>3</v>
      </c>
      <c r="Y66" s="51" t="str">
        <f>IF(T66="","",IF(AND(T66&lt;&gt;'Tabelas auxiliares'!$B$236,T66&lt;&gt;'Tabelas auxiliares'!$B$237,T66&lt;&gt;'Tabelas auxiliares'!$C$236,T66&lt;&gt;'Tabelas auxiliares'!$C$237,T66&lt;&gt;'Tabelas auxiliares'!$D$236),"FOLHA DE PESSOAL",IF(X66='Tabelas auxiliares'!$A$237,"CUSTEIO",IF(X66='Tabelas auxiliares'!$A$236,"INVESTIMENTO","ERRO - VERIFICAR"))))</f>
        <v>CUSTEIO</v>
      </c>
      <c r="Z66" s="64">
        <f t="shared" si="1"/>
        <v>1147</v>
      </c>
      <c r="AC66" s="44">
        <v>1147</v>
      </c>
      <c r="AD66" s="72"/>
      <c r="AE66" s="72"/>
      <c r="AF66" s="72"/>
      <c r="AG66" s="72"/>
      <c r="AH66" s="72"/>
      <c r="AI66" s="72"/>
      <c r="AJ66" s="72"/>
      <c r="AK66" s="72"/>
      <c r="AL66" s="72"/>
      <c r="AM66" s="72"/>
      <c r="AN66" s="72"/>
      <c r="AO66" s="72"/>
    </row>
    <row r="67" spans="1:41" x14ac:dyDescent="0.25">
      <c r="A67" t="s">
        <v>771</v>
      </c>
      <c r="B67" t="s">
        <v>274</v>
      </c>
      <c r="C67" t="s">
        <v>1036</v>
      </c>
      <c r="D67" t="s">
        <v>53</v>
      </c>
      <c r="E67" t="s">
        <v>117</v>
      </c>
      <c r="F67" s="51" t="str">
        <f>IFERROR(VLOOKUP(D67,'Tabelas auxiliares'!$A$3:$B$61,2,FALSE),"")</f>
        <v>PROGRAD - PRÓ-REITORIA DE GRADUAÇÃO</v>
      </c>
      <c r="G67" s="51" t="str">
        <f>IFERROR(VLOOKUP($B67,'Tabelas auxiliares'!$A$65:$C$102,2,FALSE),"")</f>
        <v>Assistência - Graduação</v>
      </c>
      <c r="H67" s="51" t="str">
        <f>IFERROR(VLOOKUP($B67,'Tabelas auxiliares'!$A$65:$C$102,3,FALSE),"")</f>
        <v>MONITORIA ACADEMICA DA GRADUACAO / MONITORIA SEMIPRESENCIAL / AUXILIO ACESSIBILIDADE / MONITORIA INCLUSIVA</v>
      </c>
      <c r="I67" t="s">
        <v>1258</v>
      </c>
      <c r="J67" t="s">
        <v>1259</v>
      </c>
      <c r="K67" t="s">
        <v>1260</v>
      </c>
      <c r="L67" t="s">
        <v>1261</v>
      </c>
      <c r="M67" t="s">
        <v>1262</v>
      </c>
      <c r="N67" t="s">
        <v>166</v>
      </c>
      <c r="O67" t="s">
        <v>167</v>
      </c>
      <c r="P67" t="s">
        <v>200</v>
      </c>
      <c r="Q67" t="s">
        <v>168</v>
      </c>
      <c r="R67" t="s">
        <v>165</v>
      </c>
      <c r="S67" t="s">
        <v>119</v>
      </c>
      <c r="T67" t="s">
        <v>164</v>
      </c>
      <c r="U67" t="s">
        <v>118</v>
      </c>
      <c r="V67" t="s">
        <v>1180</v>
      </c>
      <c r="W67" t="s">
        <v>1181</v>
      </c>
      <c r="X67" s="51" t="str">
        <f t="shared" si="0"/>
        <v>3</v>
      </c>
      <c r="Y67" s="51" t="str">
        <f>IF(T67="","",IF(AND(T67&lt;&gt;'Tabelas auxiliares'!$B$236,T67&lt;&gt;'Tabelas auxiliares'!$B$237,T67&lt;&gt;'Tabelas auxiliares'!$C$236,T67&lt;&gt;'Tabelas auxiliares'!$C$237,T67&lt;&gt;'Tabelas auxiliares'!$D$236),"FOLHA DE PESSOAL",IF(X67='Tabelas auxiliares'!$A$237,"CUSTEIO",IF(X67='Tabelas auxiliares'!$A$236,"INVESTIMENTO","ERRO - VERIFICAR"))))</f>
        <v>CUSTEIO</v>
      </c>
      <c r="Z67" s="64">
        <f t="shared" si="1"/>
        <v>1280</v>
      </c>
      <c r="AC67" s="44">
        <v>1280</v>
      </c>
      <c r="AD67" s="72"/>
      <c r="AE67" s="72"/>
      <c r="AF67" s="72"/>
      <c r="AG67" s="72"/>
      <c r="AH67" s="72"/>
      <c r="AI67" s="72"/>
      <c r="AJ67" s="72"/>
      <c r="AK67" s="72"/>
      <c r="AL67" s="72"/>
      <c r="AM67" s="72"/>
      <c r="AN67" s="72"/>
      <c r="AO67" s="72"/>
    </row>
    <row r="68" spans="1:41" x14ac:dyDescent="0.25">
      <c r="A68" t="s">
        <v>771</v>
      </c>
      <c r="B68" t="s">
        <v>274</v>
      </c>
      <c r="C68" t="s">
        <v>1036</v>
      </c>
      <c r="D68" t="s">
        <v>53</v>
      </c>
      <c r="E68" t="s">
        <v>117</v>
      </c>
      <c r="F68" s="51" t="str">
        <f>IFERROR(VLOOKUP(D68,'Tabelas auxiliares'!$A$3:$B$61,2,FALSE),"")</f>
        <v>PROGRAD - PRÓ-REITORIA DE GRADUAÇÃO</v>
      </c>
      <c r="G68" s="51" t="str">
        <f>IFERROR(VLOOKUP($B68,'Tabelas auxiliares'!$A$65:$C$102,2,FALSE),"")</f>
        <v>Assistência - Graduação</v>
      </c>
      <c r="H68" s="51" t="str">
        <f>IFERROR(VLOOKUP($B68,'Tabelas auxiliares'!$A$65:$C$102,3,FALSE),"")</f>
        <v>MONITORIA ACADEMICA DA GRADUACAO / MONITORIA SEMIPRESENCIAL / AUXILIO ACESSIBILIDADE / MONITORIA INCLUSIVA</v>
      </c>
      <c r="I68" t="s">
        <v>1263</v>
      </c>
      <c r="J68" t="s">
        <v>1264</v>
      </c>
      <c r="K68" t="s">
        <v>1265</v>
      </c>
      <c r="L68" t="s">
        <v>1227</v>
      </c>
      <c r="M68" t="s">
        <v>1266</v>
      </c>
      <c r="N68" t="s">
        <v>166</v>
      </c>
      <c r="O68" t="s">
        <v>167</v>
      </c>
      <c r="P68" t="s">
        <v>200</v>
      </c>
      <c r="Q68" t="s">
        <v>168</v>
      </c>
      <c r="R68" t="s">
        <v>165</v>
      </c>
      <c r="S68" t="s">
        <v>119</v>
      </c>
      <c r="T68" t="s">
        <v>164</v>
      </c>
      <c r="U68" t="s">
        <v>118</v>
      </c>
      <c r="V68" t="s">
        <v>1180</v>
      </c>
      <c r="W68" t="s">
        <v>1181</v>
      </c>
      <c r="X68" s="51" t="str">
        <f t="shared" ref="X68:X131" si="2">LEFT(V68,1)</f>
        <v>3</v>
      </c>
      <c r="Y68" s="51" t="str">
        <f>IF(T68="","",IF(AND(T68&lt;&gt;'Tabelas auxiliares'!$B$236,T68&lt;&gt;'Tabelas auxiliares'!$B$237,T68&lt;&gt;'Tabelas auxiliares'!$C$236,T68&lt;&gt;'Tabelas auxiliares'!$C$237,T68&lt;&gt;'Tabelas auxiliares'!$D$236),"FOLHA DE PESSOAL",IF(X68='Tabelas auxiliares'!$A$237,"CUSTEIO",IF(X68='Tabelas auxiliares'!$A$236,"INVESTIMENTO","ERRO - VERIFICAR"))))</f>
        <v>CUSTEIO</v>
      </c>
      <c r="Z68" s="64">
        <f t="shared" si="1"/>
        <v>1465.88</v>
      </c>
      <c r="AC68" s="44">
        <v>1465.88</v>
      </c>
      <c r="AD68" s="72"/>
      <c r="AE68" s="72"/>
      <c r="AF68" s="72"/>
      <c r="AG68" s="72"/>
      <c r="AH68" s="72"/>
      <c r="AI68" s="72"/>
      <c r="AJ68" s="72"/>
      <c r="AK68" s="72"/>
      <c r="AL68" s="72"/>
      <c r="AM68" s="72"/>
      <c r="AN68" s="72"/>
      <c r="AO68" s="72"/>
    </row>
    <row r="69" spans="1:41" x14ac:dyDescent="0.25">
      <c r="A69" t="s">
        <v>771</v>
      </c>
      <c r="B69" t="s">
        <v>274</v>
      </c>
      <c r="C69" t="s">
        <v>1036</v>
      </c>
      <c r="D69" t="s">
        <v>53</v>
      </c>
      <c r="E69" t="s">
        <v>117</v>
      </c>
      <c r="F69" s="51" t="str">
        <f>IFERROR(VLOOKUP(D69,'Tabelas auxiliares'!$A$3:$B$61,2,FALSE),"")</f>
        <v>PROGRAD - PRÓ-REITORIA DE GRADUAÇÃO</v>
      </c>
      <c r="G69" s="51" t="str">
        <f>IFERROR(VLOOKUP($B69,'Tabelas auxiliares'!$A$65:$C$102,2,FALSE),"")</f>
        <v>Assistência - Graduação</v>
      </c>
      <c r="H69" s="51" t="str">
        <f>IFERROR(VLOOKUP($B69,'Tabelas auxiliares'!$A$65:$C$102,3,FALSE),"")</f>
        <v>MONITORIA ACADEMICA DA GRADUACAO / MONITORIA SEMIPRESENCIAL / AUXILIO ACESSIBILIDADE / MONITORIA INCLUSIVA</v>
      </c>
      <c r="I69" t="s">
        <v>613</v>
      </c>
      <c r="J69" t="s">
        <v>1267</v>
      </c>
      <c r="K69" t="s">
        <v>1268</v>
      </c>
      <c r="L69" t="s">
        <v>1227</v>
      </c>
      <c r="M69" t="s">
        <v>1269</v>
      </c>
      <c r="N69" t="s">
        <v>166</v>
      </c>
      <c r="O69" t="s">
        <v>167</v>
      </c>
      <c r="P69" t="s">
        <v>200</v>
      </c>
      <c r="Q69" t="s">
        <v>168</v>
      </c>
      <c r="R69" t="s">
        <v>165</v>
      </c>
      <c r="S69" t="s">
        <v>119</v>
      </c>
      <c r="T69" t="s">
        <v>164</v>
      </c>
      <c r="U69" t="s">
        <v>118</v>
      </c>
      <c r="V69" t="s">
        <v>1180</v>
      </c>
      <c r="W69" t="s">
        <v>1181</v>
      </c>
      <c r="X69" s="51" t="str">
        <f t="shared" si="2"/>
        <v>3</v>
      </c>
      <c r="Y69" s="51" t="str">
        <f>IF(T69="","",IF(AND(T69&lt;&gt;'Tabelas auxiliares'!$B$236,T69&lt;&gt;'Tabelas auxiliares'!$B$237,T69&lt;&gt;'Tabelas auxiliares'!$C$236,T69&lt;&gt;'Tabelas auxiliares'!$C$237,T69&lt;&gt;'Tabelas auxiliares'!$D$236),"FOLHA DE PESSOAL",IF(X69='Tabelas auxiliares'!$A$237,"CUSTEIO",IF(X69='Tabelas auxiliares'!$A$236,"INVESTIMENTO","ERRO - VERIFICAR"))))</f>
        <v>CUSTEIO</v>
      </c>
      <c r="Z69" s="64">
        <f t="shared" ref="Z69:Z132" si="3">IF(AA69+AB69+AC69&lt;&gt;0,AA69+AB69+AC69,"")</f>
        <v>1137</v>
      </c>
      <c r="AC69" s="44">
        <v>1137</v>
      </c>
      <c r="AD69" s="72"/>
      <c r="AE69" s="72"/>
      <c r="AF69" s="72"/>
      <c r="AG69" s="72"/>
      <c r="AH69" s="72"/>
      <c r="AI69" s="72"/>
      <c r="AJ69" s="72"/>
      <c r="AK69" s="72"/>
      <c r="AL69" s="72"/>
      <c r="AM69" s="72"/>
      <c r="AN69" s="72"/>
      <c r="AO69" s="72"/>
    </row>
    <row r="70" spans="1:41" x14ac:dyDescent="0.25">
      <c r="A70" t="s">
        <v>771</v>
      </c>
      <c r="B70" t="s">
        <v>274</v>
      </c>
      <c r="C70" t="s">
        <v>1036</v>
      </c>
      <c r="D70" t="s">
        <v>53</v>
      </c>
      <c r="E70" t="s">
        <v>117</v>
      </c>
      <c r="F70" s="51" t="str">
        <f>IFERROR(VLOOKUP(D70,'Tabelas auxiliares'!$A$3:$B$61,2,FALSE),"")</f>
        <v>PROGRAD - PRÓ-REITORIA DE GRADUAÇÃO</v>
      </c>
      <c r="G70" s="51" t="str">
        <f>IFERROR(VLOOKUP($B70,'Tabelas auxiliares'!$A$65:$C$102,2,FALSE),"")</f>
        <v>Assistência - Graduação</v>
      </c>
      <c r="H70" s="51" t="str">
        <f>IFERROR(VLOOKUP($B70,'Tabelas auxiliares'!$A$65:$C$102,3,FALSE),"")</f>
        <v>MONITORIA ACADEMICA DA GRADUACAO / MONITORIA SEMIPRESENCIAL / AUXILIO ACESSIBILIDADE / MONITORIA INCLUSIVA</v>
      </c>
      <c r="I70" t="s">
        <v>613</v>
      </c>
      <c r="J70" t="s">
        <v>1270</v>
      </c>
      <c r="K70" t="s">
        <v>1271</v>
      </c>
      <c r="L70" t="s">
        <v>1227</v>
      </c>
      <c r="M70" t="s">
        <v>1272</v>
      </c>
      <c r="N70" t="s">
        <v>166</v>
      </c>
      <c r="O70" t="s">
        <v>167</v>
      </c>
      <c r="P70" t="s">
        <v>200</v>
      </c>
      <c r="Q70" t="s">
        <v>168</v>
      </c>
      <c r="R70" t="s">
        <v>165</v>
      </c>
      <c r="S70" t="s">
        <v>119</v>
      </c>
      <c r="T70" t="s">
        <v>164</v>
      </c>
      <c r="U70" t="s">
        <v>118</v>
      </c>
      <c r="V70" t="s">
        <v>1180</v>
      </c>
      <c r="W70" t="s">
        <v>1181</v>
      </c>
      <c r="X70" s="51" t="str">
        <f t="shared" si="2"/>
        <v>3</v>
      </c>
      <c r="Y70" s="51" t="str">
        <f>IF(T70="","",IF(AND(T70&lt;&gt;'Tabelas auxiliares'!$B$236,T70&lt;&gt;'Tabelas auxiliares'!$B$237,T70&lt;&gt;'Tabelas auxiliares'!$C$236,T70&lt;&gt;'Tabelas auxiliares'!$C$237,T70&lt;&gt;'Tabelas auxiliares'!$D$236),"FOLHA DE PESSOAL",IF(X70='Tabelas auxiliares'!$A$237,"CUSTEIO",IF(X70='Tabelas auxiliares'!$A$236,"INVESTIMENTO","ERRO - VERIFICAR"))))</f>
        <v>CUSTEIO</v>
      </c>
      <c r="Z70" s="64">
        <f t="shared" si="3"/>
        <v>1113</v>
      </c>
      <c r="AC70" s="44">
        <v>1113</v>
      </c>
      <c r="AD70" s="72"/>
      <c r="AE70" s="72"/>
      <c r="AF70" s="72"/>
      <c r="AG70" s="72"/>
      <c r="AH70" s="72"/>
      <c r="AI70" s="72"/>
      <c r="AJ70" s="72"/>
      <c r="AK70" s="72"/>
      <c r="AL70" s="72"/>
      <c r="AM70" s="72"/>
      <c r="AN70" s="72"/>
      <c r="AO70" s="72"/>
    </row>
    <row r="71" spans="1:41" x14ac:dyDescent="0.25">
      <c r="A71" t="s">
        <v>771</v>
      </c>
      <c r="B71" t="s">
        <v>274</v>
      </c>
      <c r="C71" t="s">
        <v>1036</v>
      </c>
      <c r="D71" t="s">
        <v>53</v>
      </c>
      <c r="E71" t="s">
        <v>117</v>
      </c>
      <c r="F71" s="51" t="str">
        <f>IFERROR(VLOOKUP(D71,'Tabelas auxiliares'!$A$3:$B$61,2,FALSE),"")</f>
        <v>PROGRAD - PRÓ-REITORIA DE GRADUAÇÃO</v>
      </c>
      <c r="G71" s="51" t="str">
        <f>IFERROR(VLOOKUP($B71,'Tabelas auxiliares'!$A$65:$C$102,2,FALSE),"")</f>
        <v>Assistência - Graduação</v>
      </c>
      <c r="H71" s="51" t="str">
        <f>IFERROR(VLOOKUP($B71,'Tabelas auxiliares'!$A$65:$C$102,3,FALSE),"")</f>
        <v>MONITORIA ACADEMICA DA GRADUACAO / MONITORIA SEMIPRESENCIAL / AUXILIO ACESSIBILIDADE / MONITORIA INCLUSIVA</v>
      </c>
      <c r="I71" t="s">
        <v>613</v>
      </c>
      <c r="J71" t="s">
        <v>1273</v>
      </c>
      <c r="K71" t="s">
        <v>1274</v>
      </c>
      <c r="L71" t="s">
        <v>1247</v>
      </c>
      <c r="M71" t="s">
        <v>1275</v>
      </c>
      <c r="N71" t="s">
        <v>166</v>
      </c>
      <c r="O71" t="s">
        <v>167</v>
      </c>
      <c r="P71" t="s">
        <v>200</v>
      </c>
      <c r="Q71" t="s">
        <v>168</v>
      </c>
      <c r="R71" t="s">
        <v>165</v>
      </c>
      <c r="S71" t="s">
        <v>119</v>
      </c>
      <c r="T71" t="s">
        <v>164</v>
      </c>
      <c r="U71" t="s">
        <v>118</v>
      </c>
      <c r="V71" t="s">
        <v>1180</v>
      </c>
      <c r="W71" t="s">
        <v>1181</v>
      </c>
      <c r="X71" s="51" t="str">
        <f t="shared" si="2"/>
        <v>3</v>
      </c>
      <c r="Y71" s="51" t="str">
        <f>IF(T71="","",IF(AND(T71&lt;&gt;'Tabelas auxiliares'!$B$236,T71&lt;&gt;'Tabelas auxiliares'!$B$237,T71&lt;&gt;'Tabelas auxiliares'!$C$236,T71&lt;&gt;'Tabelas auxiliares'!$C$237,T71&lt;&gt;'Tabelas auxiliares'!$D$236),"FOLHA DE PESSOAL",IF(X71='Tabelas auxiliares'!$A$237,"CUSTEIO",IF(X71='Tabelas auxiliares'!$A$236,"INVESTIMENTO","ERRO - VERIFICAR"))))</f>
        <v>CUSTEIO</v>
      </c>
      <c r="Z71" s="64">
        <f t="shared" si="3"/>
        <v>687</v>
      </c>
      <c r="AC71" s="44">
        <v>687</v>
      </c>
      <c r="AD71" s="72"/>
      <c r="AE71" s="72"/>
      <c r="AF71" s="72"/>
      <c r="AG71" s="72"/>
      <c r="AH71" s="72"/>
      <c r="AI71" s="72"/>
      <c r="AJ71" s="72"/>
      <c r="AK71" s="72"/>
      <c r="AL71" s="72"/>
      <c r="AM71" s="72"/>
      <c r="AN71" s="72"/>
      <c r="AO71" s="72"/>
    </row>
    <row r="72" spans="1:41" x14ac:dyDescent="0.25">
      <c r="A72" t="s">
        <v>771</v>
      </c>
      <c r="B72" t="s">
        <v>274</v>
      </c>
      <c r="C72" t="s">
        <v>1036</v>
      </c>
      <c r="D72" t="s">
        <v>53</v>
      </c>
      <c r="E72" t="s">
        <v>117</v>
      </c>
      <c r="F72" s="51" t="str">
        <f>IFERROR(VLOOKUP(D72,'Tabelas auxiliares'!$A$3:$B$61,2,FALSE),"")</f>
        <v>PROGRAD - PRÓ-REITORIA DE GRADUAÇÃO</v>
      </c>
      <c r="G72" s="51" t="str">
        <f>IFERROR(VLOOKUP($B72,'Tabelas auxiliares'!$A$65:$C$102,2,FALSE),"")</f>
        <v>Assistência - Graduação</v>
      </c>
      <c r="H72" s="51" t="str">
        <f>IFERROR(VLOOKUP($B72,'Tabelas auxiliares'!$A$65:$C$102,3,FALSE),"")</f>
        <v>MONITORIA ACADEMICA DA GRADUACAO / MONITORIA SEMIPRESENCIAL / AUXILIO ACESSIBILIDADE / MONITORIA INCLUSIVA</v>
      </c>
      <c r="I72" t="s">
        <v>613</v>
      </c>
      <c r="J72" t="s">
        <v>1276</v>
      </c>
      <c r="K72" t="s">
        <v>1277</v>
      </c>
      <c r="L72" t="s">
        <v>1227</v>
      </c>
      <c r="M72" t="s">
        <v>1278</v>
      </c>
      <c r="N72" t="s">
        <v>166</v>
      </c>
      <c r="O72" t="s">
        <v>167</v>
      </c>
      <c r="P72" t="s">
        <v>200</v>
      </c>
      <c r="Q72" t="s">
        <v>168</v>
      </c>
      <c r="R72" t="s">
        <v>165</v>
      </c>
      <c r="S72" t="s">
        <v>119</v>
      </c>
      <c r="T72" t="s">
        <v>164</v>
      </c>
      <c r="U72" t="s">
        <v>118</v>
      </c>
      <c r="V72" t="s">
        <v>1180</v>
      </c>
      <c r="W72" t="s">
        <v>1181</v>
      </c>
      <c r="X72" s="51" t="str">
        <f t="shared" si="2"/>
        <v>3</v>
      </c>
      <c r="Y72" s="51" t="str">
        <f>IF(T72="","",IF(AND(T72&lt;&gt;'Tabelas auxiliares'!$B$236,T72&lt;&gt;'Tabelas auxiliares'!$B$237,T72&lt;&gt;'Tabelas auxiliares'!$C$236,T72&lt;&gt;'Tabelas auxiliares'!$C$237,T72&lt;&gt;'Tabelas auxiliares'!$D$236),"FOLHA DE PESSOAL",IF(X72='Tabelas auxiliares'!$A$237,"CUSTEIO",IF(X72='Tabelas auxiliares'!$A$236,"INVESTIMENTO","ERRO - VERIFICAR"))))</f>
        <v>CUSTEIO</v>
      </c>
      <c r="Z72" s="64">
        <f t="shared" si="3"/>
        <v>690</v>
      </c>
      <c r="AC72" s="44">
        <v>690</v>
      </c>
      <c r="AD72" s="72"/>
      <c r="AE72" s="72"/>
      <c r="AF72" s="72"/>
      <c r="AG72" s="72"/>
      <c r="AH72" s="72"/>
      <c r="AI72" s="72"/>
      <c r="AJ72" s="72"/>
      <c r="AK72" s="72"/>
      <c r="AL72" s="72"/>
      <c r="AM72" s="72"/>
      <c r="AN72" s="72"/>
      <c r="AO72" s="72"/>
    </row>
    <row r="73" spans="1:41" x14ac:dyDescent="0.25">
      <c r="A73" t="s">
        <v>771</v>
      </c>
      <c r="B73" t="s">
        <v>274</v>
      </c>
      <c r="C73" t="s">
        <v>1036</v>
      </c>
      <c r="D73" t="s">
        <v>53</v>
      </c>
      <c r="E73" t="s">
        <v>117</v>
      </c>
      <c r="F73" s="51" t="str">
        <f>IFERROR(VLOOKUP(D73,'Tabelas auxiliares'!$A$3:$B$61,2,FALSE),"")</f>
        <v>PROGRAD - PRÓ-REITORIA DE GRADUAÇÃO</v>
      </c>
      <c r="G73" s="51" t="str">
        <f>IFERROR(VLOOKUP($B73,'Tabelas auxiliares'!$A$65:$C$102,2,FALSE),"")</f>
        <v>Assistência - Graduação</v>
      </c>
      <c r="H73" s="51" t="str">
        <f>IFERROR(VLOOKUP($B73,'Tabelas auxiliares'!$A$65:$C$102,3,FALSE),"")</f>
        <v>MONITORIA ACADEMICA DA GRADUACAO / MONITORIA SEMIPRESENCIAL / AUXILIO ACESSIBILIDADE / MONITORIA INCLUSIVA</v>
      </c>
      <c r="I73" t="s">
        <v>1279</v>
      </c>
      <c r="J73" t="s">
        <v>1280</v>
      </c>
      <c r="K73" t="s">
        <v>1281</v>
      </c>
      <c r="L73" t="s">
        <v>1282</v>
      </c>
      <c r="M73" t="s">
        <v>1283</v>
      </c>
      <c r="N73" t="s">
        <v>166</v>
      </c>
      <c r="O73" t="s">
        <v>167</v>
      </c>
      <c r="P73" t="s">
        <v>200</v>
      </c>
      <c r="Q73" t="s">
        <v>168</v>
      </c>
      <c r="R73" t="s">
        <v>165</v>
      </c>
      <c r="S73" t="s">
        <v>597</v>
      </c>
      <c r="T73" t="s">
        <v>164</v>
      </c>
      <c r="U73" t="s">
        <v>118</v>
      </c>
      <c r="V73" t="s">
        <v>1050</v>
      </c>
      <c r="W73" t="s">
        <v>1051</v>
      </c>
      <c r="X73" s="51" t="str">
        <f t="shared" si="2"/>
        <v>3</v>
      </c>
      <c r="Y73" s="51" t="str">
        <f>IF(T73="","",IF(AND(T73&lt;&gt;'Tabelas auxiliares'!$B$236,T73&lt;&gt;'Tabelas auxiliares'!$B$237,T73&lt;&gt;'Tabelas auxiliares'!$C$236,T73&lt;&gt;'Tabelas auxiliares'!$C$237,T73&lt;&gt;'Tabelas auxiliares'!$D$236),"FOLHA DE PESSOAL",IF(X73='Tabelas auxiliares'!$A$237,"CUSTEIO",IF(X73='Tabelas auxiliares'!$A$236,"INVESTIMENTO","ERRO - VERIFICAR"))))</f>
        <v>CUSTEIO</v>
      </c>
      <c r="Z73" s="64">
        <f t="shared" si="3"/>
        <v>9215</v>
      </c>
      <c r="AC73" s="44">
        <v>9215</v>
      </c>
      <c r="AD73" s="72"/>
      <c r="AE73" s="72"/>
      <c r="AF73" s="72"/>
      <c r="AG73" s="72"/>
      <c r="AH73" s="72"/>
      <c r="AI73" s="72"/>
      <c r="AJ73" s="72"/>
      <c r="AK73" s="72"/>
      <c r="AL73" s="72"/>
      <c r="AM73" s="72"/>
      <c r="AN73" s="72"/>
      <c r="AO73" s="72"/>
    </row>
    <row r="74" spans="1:41" x14ac:dyDescent="0.25">
      <c r="A74" t="s">
        <v>771</v>
      </c>
      <c r="B74" t="s">
        <v>274</v>
      </c>
      <c r="C74" t="s">
        <v>1036</v>
      </c>
      <c r="D74" t="s">
        <v>53</v>
      </c>
      <c r="E74" t="s">
        <v>117</v>
      </c>
      <c r="F74" s="51" t="str">
        <f>IFERROR(VLOOKUP(D74,'Tabelas auxiliares'!$A$3:$B$61,2,FALSE),"")</f>
        <v>PROGRAD - PRÓ-REITORIA DE GRADUAÇÃO</v>
      </c>
      <c r="G74" s="51" t="str">
        <f>IFERROR(VLOOKUP($B74,'Tabelas auxiliares'!$A$65:$C$102,2,FALSE),"")</f>
        <v>Assistência - Graduação</v>
      </c>
      <c r="H74" s="51" t="str">
        <f>IFERROR(VLOOKUP($B74,'Tabelas auxiliares'!$A$65:$C$102,3,FALSE),"")</f>
        <v>MONITORIA ACADEMICA DA GRADUACAO / MONITORIA SEMIPRESENCIAL / AUXILIO ACESSIBILIDADE / MONITORIA INCLUSIVA</v>
      </c>
      <c r="I74" t="s">
        <v>995</v>
      </c>
      <c r="J74" t="s">
        <v>1284</v>
      </c>
      <c r="K74" t="s">
        <v>1285</v>
      </c>
      <c r="L74" t="s">
        <v>1286</v>
      </c>
      <c r="M74" t="s">
        <v>1216</v>
      </c>
      <c r="N74" t="s">
        <v>166</v>
      </c>
      <c r="O74" t="s">
        <v>167</v>
      </c>
      <c r="P74" t="s">
        <v>200</v>
      </c>
      <c r="Q74" t="s">
        <v>168</v>
      </c>
      <c r="R74" t="s">
        <v>165</v>
      </c>
      <c r="S74" t="s">
        <v>597</v>
      </c>
      <c r="T74" t="s">
        <v>164</v>
      </c>
      <c r="U74" t="s">
        <v>118</v>
      </c>
      <c r="V74" t="s">
        <v>1180</v>
      </c>
      <c r="W74" t="s">
        <v>1181</v>
      </c>
      <c r="X74" s="51" t="str">
        <f t="shared" si="2"/>
        <v>3</v>
      </c>
      <c r="Y74" s="51" t="str">
        <f>IF(T74="","",IF(AND(T74&lt;&gt;'Tabelas auxiliares'!$B$236,T74&lt;&gt;'Tabelas auxiliares'!$B$237,T74&lt;&gt;'Tabelas auxiliares'!$C$236,T74&lt;&gt;'Tabelas auxiliares'!$C$237,T74&lt;&gt;'Tabelas auxiliares'!$D$236),"FOLHA DE PESSOAL",IF(X74='Tabelas auxiliares'!$A$237,"CUSTEIO",IF(X74='Tabelas auxiliares'!$A$236,"INVESTIMENTO","ERRO - VERIFICAR"))))</f>
        <v>CUSTEIO</v>
      </c>
      <c r="Z74" s="64">
        <f t="shared" si="3"/>
        <v>1250</v>
      </c>
      <c r="AC74" s="44">
        <v>1250</v>
      </c>
      <c r="AD74" s="72"/>
      <c r="AE74" s="72"/>
      <c r="AF74" s="72"/>
      <c r="AG74" s="72"/>
      <c r="AH74" s="72"/>
      <c r="AI74" s="72"/>
      <c r="AJ74" s="72"/>
      <c r="AK74" s="72"/>
      <c r="AL74" s="72"/>
      <c r="AM74" s="72"/>
      <c r="AN74" s="72"/>
      <c r="AO74" s="72"/>
    </row>
    <row r="75" spans="1:41" x14ac:dyDescent="0.25">
      <c r="A75" t="s">
        <v>771</v>
      </c>
      <c r="B75" t="s">
        <v>274</v>
      </c>
      <c r="C75" t="s">
        <v>1036</v>
      </c>
      <c r="D75" t="s">
        <v>53</v>
      </c>
      <c r="E75" t="s">
        <v>117</v>
      </c>
      <c r="F75" s="51" t="str">
        <f>IFERROR(VLOOKUP(D75,'Tabelas auxiliares'!$A$3:$B$61,2,FALSE),"")</f>
        <v>PROGRAD - PRÓ-REITORIA DE GRADUAÇÃO</v>
      </c>
      <c r="G75" s="51" t="str">
        <f>IFERROR(VLOOKUP($B75,'Tabelas auxiliares'!$A$65:$C$102,2,FALSE),"")</f>
        <v>Assistência - Graduação</v>
      </c>
      <c r="H75" s="51" t="str">
        <f>IFERROR(VLOOKUP($B75,'Tabelas auxiliares'!$A$65:$C$102,3,FALSE),"")</f>
        <v>MONITORIA ACADEMICA DA GRADUACAO / MONITORIA SEMIPRESENCIAL / AUXILIO ACESSIBILIDADE / MONITORIA INCLUSIVA</v>
      </c>
      <c r="I75" t="s">
        <v>995</v>
      </c>
      <c r="J75" t="s">
        <v>1287</v>
      </c>
      <c r="K75" t="s">
        <v>1288</v>
      </c>
      <c r="L75" t="s">
        <v>1289</v>
      </c>
      <c r="M75" t="s">
        <v>1290</v>
      </c>
      <c r="N75" t="s">
        <v>166</v>
      </c>
      <c r="O75" t="s">
        <v>167</v>
      </c>
      <c r="P75" t="s">
        <v>200</v>
      </c>
      <c r="Q75" t="s">
        <v>168</v>
      </c>
      <c r="R75" t="s">
        <v>165</v>
      </c>
      <c r="S75" t="s">
        <v>597</v>
      </c>
      <c r="T75" t="s">
        <v>164</v>
      </c>
      <c r="U75" t="s">
        <v>118</v>
      </c>
      <c r="V75" t="s">
        <v>1180</v>
      </c>
      <c r="W75" t="s">
        <v>1181</v>
      </c>
      <c r="X75" s="51" t="str">
        <f t="shared" si="2"/>
        <v>3</v>
      </c>
      <c r="Y75" s="51" t="str">
        <f>IF(T75="","",IF(AND(T75&lt;&gt;'Tabelas auxiliares'!$B$236,T75&lt;&gt;'Tabelas auxiliares'!$B$237,T75&lt;&gt;'Tabelas auxiliares'!$C$236,T75&lt;&gt;'Tabelas auxiliares'!$C$237,T75&lt;&gt;'Tabelas auxiliares'!$D$236),"FOLHA DE PESSOAL",IF(X75='Tabelas auxiliares'!$A$237,"CUSTEIO",IF(X75='Tabelas auxiliares'!$A$236,"INVESTIMENTO","ERRO - VERIFICAR"))))</f>
        <v>CUSTEIO</v>
      </c>
      <c r="Z75" s="64">
        <f t="shared" si="3"/>
        <v>9512</v>
      </c>
      <c r="AC75" s="44">
        <v>9512</v>
      </c>
      <c r="AD75" s="72"/>
      <c r="AE75" s="72"/>
      <c r="AF75" s="72"/>
      <c r="AG75" s="72"/>
      <c r="AH75" s="72"/>
      <c r="AI75" s="72"/>
      <c r="AJ75" s="72"/>
      <c r="AK75" s="72"/>
      <c r="AL75" s="72"/>
      <c r="AM75" s="72"/>
      <c r="AN75" s="72"/>
      <c r="AO75" s="72"/>
    </row>
    <row r="76" spans="1:41" x14ac:dyDescent="0.25">
      <c r="A76" t="s">
        <v>771</v>
      </c>
      <c r="B76" t="s">
        <v>274</v>
      </c>
      <c r="C76" t="s">
        <v>1036</v>
      </c>
      <c r="D76" t="s">
        <v>216</v>
      </c>
      <c r="E76" t="s">
        <v>117</v>
      </c>
      <c r="F76" s="51" t="str">
        <f>IFERROR(VLOOKUP(D76,'Tabelas auxiliares'!$A$3:$B$61,2,FALSE),"")</f>
        <v>PROGRAD - TRI</v>
      </c>
      <c r="G76" s="51" t="str">
        <f>IFERROR(VLOOKUP($B76,'Tabelas auxiliares'!$A$65:$C$102,2,FALSE),"")</f>
        <v>Assistência - Graduação</v>
      </c>
      <c r="H76" s="51" t="str">
        <f>IFERROR(VLOOKUP($B76,'Tabelas auxiliares'!$A$65:$C$102,3,FALSE),"")</f>
        <v>MONITORIA ACADEMICA DA GRADUACAO / MONITORIA SEMIPRESENCIAL / AUXILIO ACESSIBILIDADE / MONITORIA INCLUSIVA</v>
      </c>
      <c r="I76" t="s">
        <v>943</v>
      </c>
      <c r="J76" t="s">
        <v>574</v>
      </c>
      <c r="K76" t="s">
        <v>1291</v>
      </c>
      <c r="L76" t="s">
        <v>1227</v>
      </c>
      <c r="M76" t="s">
        <v>1292</v>
      </c>
      <c r="N76" t="s">
        <v>166</v>
      </c>
      <c r="O76" t="s">
        <v>167</v>
      </c>
      <c r="P76" t="s">
        <v>200</v>
      </c>
      <c r="Q76" t="s">
        <v>168</v>
      </c>
      <c r="R76" t="s">
        <v>165</v>
      </c>
      <c r="S76" t="s">
        <v>1118</v>
      </c>
      <c r="T76" t="s">
        <v>164</v>
      </c>
      <c r="U76" t="s">
        <v>118</v>
      </c>
      <c r="V76" t="s">
        <v>1180</v>
      </c>
      <c r="W76" t="s">
        <v>1181</v>
      </c>
      <c r="X76" s="51" t="str">
        <f t="shared" si="2"/>
        <v>3</v>
      </c>
      <c r="Y76" s="51" t="str">
        <f>IF(T76="","",IF(AND(T76&lt;&gt;'Tabelas auxiliares'!$B$236,T76&lt;&gt;'Tabelas auxiliares'!$B$237,T76&lt;&gt;'Tabelas auxiliares'!$C$236,T76&lt;&gt;'Tabelas auxiliares'!$C$237,T76&lt;&gt;'Tabelas auxiliares'!$D$236),"FOLHA DE PESSOAL",IF(X76='Tabelas auxiliares'!$A$237,"CUSTEIO",IF(X76='Tabelas auxiliares'!$A$236,"INVESTIMENTO","ERRO - VERIFICAR"))))</f>
        <v>CUSTEIO</v>
      </c>
      <c r="Z76" s="64">
        <f t="shared" si="3"/>
        <v>1140</v>
      </c>
      <c r="AC76" s="44">
        <v>1140</v>
      </c>
      <c r="AD76" s="72"/>
      <c r="AE76" s="72"/>
      <c r="AF76" s="72"/>
      <c r="AG76" s="72"/>
      <c r="AH76" s="72"/>
      <c r="AI76" s="72"/>
      <c r="AJ76" s="72"/>
      <c r="AK76" s="72"/>
      <c r="AL76" s="72"/>
      <c r="AM76" s="72"/>
      <c r="AN76" s="72"/>
      <c r="AO76" s="72"/>
    </row>
    <row r="77" spans="1:41" x14ac:dyDescent="0.25">
      <c r="A77" t="s">
        <v>771</v>
      </c>
      <c r="B77" t="s">
        <v>274</v>
      </c>
      <c r="C77" t="s">
        <v>1038</v>
      </c>
      <c r="D77" t="s">
        <v>53</v>
      </c>
      <c r="E77" t="s">
        <v>117</v>
      </c>
      <c r="F77" s="51" t="str">
        <f>IFERROR(VLOOKUP(D77,'Tabelas auxiliares'!$A$3:$B$61,2,FALSE),"")</f>
        <v>PROGRAD - PRÓ-REITORIA DE GRADUAÇÃO</v>
      </c>
      <c r="G77" s="51" t="str">
        <f>IFERROR(VLOOKUP($B77,'Tabelas auxiliares'!$A$65:$C$102,2,FALSE),"")</f>
        <v>Assistência - Graduação</v>
      </c>
      <c r="H77" s="51" t="str">
        <f>IFERROR(VLOOKUP($B77,'Tabelas auxiliares'!$A$65:$C$102,3,FALSE),"")</f>
        <v>MONITORIA ACADEMICA DA GRADUACAO / MONITORIA SEMIPRESENCIAL / AUXILIO ACESSIBILIDADE / MONITORIA INCLUSIVA</v>
      </c>
      <c r="I77" t="s">
        <v>616</v>
      </c>
      <c r="J77" t="s">
        <v>1293</v>
      </c>
      <c r="K77" t="s">
        <v>1294</v>
      </c>
      <c r="L77" t="s">
        <v>1295</v>
      </c>
      <c r="M77" t="s">
        <v>165</v>
      </c>
      <c r="N77" t="s">
        <v>169</v>
      </c>
      <c r="O77" t="s">
        <v>1122</v>
      </c>
      <c r="P77" t="s">
        <v>1123</v>
      </c>
      <c r="Q77" t="s">
        <v>168</v>
      </c>
      <c r="R77" t="s">
        <v>165</v>
      </c>
      <c r="S77" t="s">
        <v>119</v>
      </c>
      <c r="T77" t="s">
        <v>164</v>
      </c>
      <c r="U77" t="s">
        <v>1124</v>
      </c>
      <c r="V77" t="s">
        <v>1050</v>
      </c>
      <c r="W77" t="s">
        <v>1051</v>
      </c>
      <c r="X77" s="51" t="str">
        <f t="shared" si="2"/>
        <v>3</v>
      </c>
      <c r="Y77" s="51" t="str">
        <f>IF(T77="","",IF(AND(T77&lt;&gt;'Tabelas auxiliares'!$B$236,T77&lt;&gt;'Tabelas auxiliares'!$B$237,T77&lt;&gt;'Tabelas auxiliares'!$C$236,T77&lt;&gt;'Tabelas auxiliares'!$C$237,T77&lt;&gt;'Tabelas auxiliares'!$D$236),"FOLHA DE PESSOAL",IF(X77='Tabelas auxiliares'!$A$237,"CUSTEIO",IF(X77='Tabelas auxiliares'!$A$236,"INVESTIMENTO","ERRO - VERIFICAR"))))</f>
        <v>CUSTEIO</v>
      </c>
      <c r="Z77" s="64">
        <f t="shared" si="3"/>
        <v>797600</v>
      </c>
      <c r="AA77" s="44">
        <v>54600</v>
      </c>
      <c r="AB77" s="44">
        <v>72800</v>
      </c>
      <c r="AC77" s="44">
        <v>670200</v>
      </c>
      <c r="AD77" s="72"/>
      <c r="AE77" s="72"/>
      <c r="AF77" s="72"/>
      <c r="AG77" s="72"/>
      <c r="AH77" s="72"/>
      <c r="AI77" s="72"/>
      <c r="AJ77" s="72"/>
      <c r="AK77" s="72"/>
      <c r="AL77" s="72"/>
      <c r="AM77" s="72"/>
      <c r="AN77" s="72"/>
      <c r="AO77" s="72"/>
    </row>
    <row r="78" spans="1:41" x14ac:dyDescent="0.25">
      <c r="A78" t="s">
        <v>771</v>
      </c>
      <c r="B78" t="s">
        <v>276</v>
      </c>
      <c r="C78" t="s">
        <v>1039</v>
      </c>
      <c r="D78" t="s">
        <v>73</v>
      </c>
      <c r="E78" t="s">
        <v>117</v>
      </c>
      <c r="F78" s="51" t="str">
        <f>IFERROR(VLOOKUP(D78,'Tabelas auxiliares'!$A$3:$B$61,2,FALSE),"")</f>
        <v>PROPG - PRÓ-REITORIA DE PÓS-GRADUAÇÃO</v>
      </c>
      <c r="G78" s="51" t="str">
        <f>IFERROR(VLOOKUP($B78,'Tabelas auxiliares'!$A$65:$C$102,2,FALSE),"")</f>
        <v>Assistência - Pós-graduação</v>
      </c>
      <c r="H78" s="51" t="str">
        <f>IFERROR(VLOOKUP($B78,'Tabelas auxiliares'!$A$65:$C$102,3,FALSE),"")</f>
        <v>BOLSAS DE MESTRADO E DOUTORADO</v>
      </c>
      <c r="I78" t="s">
        <v>1296</v>
      </c>
      <c r="J78" t="s">
        <v>1297</v>
      </c>
      <c r="K78" t="s">
        <v>1298</v>
      </c>
      <c r="L78" t="s">
        <v>1299</v>
      </c>
      <c r="M78" t="s">
        <v>165</v>
      </c>
      <c r="N78" t="s">
        <v>166</v>
      </c>
      <c r="O78" t="s">
        <v>167</v>
      </c>
      <c r="P78" t="s">
        <v>200</v>
      </c>
      <c r="Q78" t="s">
        <v>168</v>
      </c>
      <c r="R78" t="s">
        <v>165</v>
      </c>
      <c r="S78" t="s">
        <v>119</v>
      </c>
      <c r="T78" t="s">
        <v>164</v>
      </c>
      <c r="U78" t="s">
        <v>118</v>
      </c>
      <c r="V78" t="s">
        <v>1050</v>
      </c>
      <c r="W78" t="s">
        <v>1051</v>
      </c>
      <c r="X78" s="51" t="str">
        <f t="shared" si="2"/>
        <v>3</v>
      </c>
      <c r="Y78" s="51" t="str">
        <f>IF(T78="","",IF(AND(T78&lt;&gt;'Tabelas auxiliares'!$B$236,T78&lt;&gt;'Tabelas auxiliares'!$B$237,T78&lt;&gt;'Tabelas auxiliares'!$C$236,T78&lt;&gt;'Tabelas auxiliares'!$C$237,T78&lt;&gt;'Tabelas auxiliares'!$D$236),"FOLHA DE PESSOAL",IF(X78='Tabelas auxiliares'!$A$237,"CUSTEIO",IF(X78='Tabelas auxiliares'!$A$236,"INVESTIMENTO","ERRO - VERIFICAR"))))</f>
        <v>CUSTEIO</v>
      </c>
      <c r="Z78" s="64">
        <f t="shared" si="3"/>
        <v>1215300</v>
      </c>
      <c r="AB78" s="44">
        <v>25800</v>
      </c>
      <c r="AC78" s="44">
        <v>1189500</v>
      </c>
      <c r="AD78" s="72"/>
      <c r="AE78" s="72"/>
      <c r="AF78" s="72"/>
      <c r="AG78" s="72"/>
      <c r="AH78" s="72"/>
      <c r="AI78" s="72"/>
      <c r="AJ78" s="72"/>
      <c r="AK78" s="72"/>
      <c r="AL78" s="72"/>
      <c r="AM78" s="72"/>
      <c r="AN78" s="72"/>
      <c r="AO78" s="72"/>
    </row>
    <row r="79" spans="1:41" x14ac:dyDescent="0.25">
      <c r="A79" t="s">
        <v>771</v>
      </c>
      <c r="B79" t="s">
        <v>276</v>
      </c>
      <c r="C79" t="s">
        <v>1040</v>
      </c>
      <c r="D79" t="s">
        <v>73</v>
      </c>
      <c r="E79" t="s">
        <v>117</v>
      </c>
      <c r="F79" s="51" t="str">
        <f>IFERROR(VLOOKUP(D79,'Tabelas auxiliares'!$A$3:$B$61,2,FALSE),"")</f>
        <v>PROPG - PRÓ-REITORIA DE PÓS-GRADUAÇÃO</v>
      </c>
      <c r="G79" s="51" t="str">
        <f>IFERROR(VLOOKUP($B79,'Tabelas auxiliares'!$A$65:$C$102,2,FALSE),"")</f>
        <v>Assistência - Pós-graduação</v>
      </c>
      <c r="H79" s="51" t="str">
        <f>IFERROR(VLOOKUP($B79,'Tabelas auxiliares'!$A$65:$C$102,3,FALSE),"")</f>
        <v>BOLSAS DE MESTRADO E DOUTORADO</v>
      </c>
      <c r="I79" t="s">
        <v>1296</v>
      </c>
      <c r="J79" t="s">
        <v>1297</v>
      </c>
      <c r="K79" t="s">
        <v>1300</v>
      </c>
      <c r="L79" t="s">
        <v>1299</v>
      </c>
      <c r="M79" t="s">
        <v>165</v>
      </c>
      <c r="N79" t="s">
        <v>166</v>
      </c>
      <c r="O79" t="s">
        <v>167</v>
      </c>
      <c r="P79" t="s">
        <v>200</v>
      </c>
      <c r="Q79" t="s">
        <v>168</v>
      </c>
      <c r="R79" t="s">
        <v>165</v>
      </c>
      <c r="S79" t="s">
        <v>119</v>
      </c>
      <c r="T79" t="s">
        <v>164</v>
      </c>
      <c r="U79" t="s">
        <v>118</v>
      </c>
      <c r="V79" t="s">
        <v>1050</v>
      </c>
      <c r="W79" t="s">
        <v>1051</v>
      </c>
      <c r="X79" s="51" t="str">
        <f t="shared" si="2"/>
        <v>3</v>
      </c>
      <c r="Y79" s="51" t="str">
        <f>IF(T79="","",IF(AND(T79&lt;&gt;'Tabelas auxiliares'!$B$236,T79&lt;&gt;'Tabelas auxiliares'!$B$237,T79&lt;&gt;'Tabelas auxiliares'!$C$236,T79&lt;&gt;'Tabelas auxiliares'!$C$237,T79&lt;&gt;'Tabelas auxiliares'!$D$236),"FOLHA DE PESSOAL",IF(X79='Tabelas auxiliares'!$A$237,"CUSTEIO",IF(X79='Tabelas auxiliares'!$A$236,"INVESTIMENTO","ERRO - VERIFICAR"))))</f>
        <v>CUSTEIO</v>
      </c>
      <c r="Z79" s="64">
        <f t="shared" si="3"/>
        <v>799200</v>
      </c>
      <c r="AA79" s="44">
        <v>1560</v>
      </c>
      <c r="AC79" s="44">
        <v>797640</v>
      </c>
      <c r="AD79" s="72"/>
      <c r="AE79" s="72"/>
      <c r="AF79" s="72"/>
      <c r="AG79" s="72"/>
      <c r="AH79" s="72"/>
      <c r="AI79" s="72"/>
      <c r="AJ79" s="72"/>
      <c r="AK79" s="72"/>
      <c r="AL79" s="72"/>
      <c r="AM79" s="72"/>
      <c r="AN79" s="72"/>
      <c r="AO79" s="72"/>
    </row>
    <row r="80" spans="1:41" x14ac:dyDescent="0.25">
      <c r="A80" t="s">
        <v>771</v>
      </c>
      <c r="B80" t="s">
        <v>276</v>
      </c>
      <c r="C80" t="s">
        <v>1040</v>
      </c>
      <c r="D80" t="s">
        <v>73</v>
      </c>
      <c r="E80" t="s">
        <v>117</v>
      </c>
      <c r="F80" s="51" t="str">
        <f>IFERROR(VLOOKUP(D80,'Tabelas auxiliares'!$A$3:$B$61,2,FALSE),"")</f>
        <v>PROPG - PRÓ-REITORIA DE PÓS-GRADUAÇÃO</v>
      </c>
      <c r="G80" s="51" t="str">
        <f>IFERROR(VLOOKUP($B80,'Tabelas auxiliares'!$A$65:$C$102,2,FALSE),"")</f>
        <v>Assistência - Pós-graduação</v>
      </c>
      <c r="H80" s="51" t="str">
        <f>IFERROR(VLOOKUP($B80,'Tabelas auxiliares'!$A$65:$C$102,3,FALSE),"")</f>
        <v>BOLSAS DE MESTRADO E DOUTORADO</v>
      </c>
      <c r="I80" t="s">
        <v>1301</v>
      </c>
      <c r="J80" t="s">
        <v>1297</v>
      </c>
      <c r="K80" t="s">
        <v>1302</v>
      </c>
      <c r="L80" t="s">
        <v>1303</v>
      </c>
      <c r="M80" t="s">
        <v>165</v>
      </c>
      <c r="N80" t="s">
        <v>166</v>
      </c>
      <c r="O80" t="s">
        <v>167</v>
      </c>
      <c r="P80" t="s">
        <v>200</v>
      </c>
      <c r="Q80" t="s">
        <v>168</v>
      </c>
      <c r="R80" t="s">
        <v>165</v>
      </c>
      <c r="S80" t="s">
        <v>597</v>
      </c>
      <c r="T80" t="s">
        <v>164</v>
      </c>
      <c r="U80" t="s">
        <v>118</v>
      </c>
      <c r="V80" t="s">
        <v>1050</v>
      </c>
      <c r="W80" t="s">
        <v>1051</v>
      </c>
      <c r="X80" s="51" t="str">
        <f t="shared" si="2"/>
        <v>3</v>
      </c>
      <c r="Y80" s="51" t="str">
        <f>IF(T80="","",IF(AND(T80&lt;&gt;'Tabelas auxiliares'!$B$236,T80&lt;&gt;'Tabelas auxiliares'!$B$237,T80&lt;&gt;'Tabelas auxiliares'!$C$236,T80&lt;&gt;'Tabelas auxiliares'!$C$237,T80&lt;&gt;'Tabelas auxiliares'!$D$236),"FOLHA DE PESSOAL",IF(X80='Tabelas auxiliares'!$A$237,"CUSTEIO",IF(X80='Tabelas auxiliares'!$A$236,"INVESTIMENTO","ERRO - VERIFICAR"))))</f>
        <v>CUSTEIO</v>
      </c>
      <c r="Z80" s="64">
        <f t="shared" si="3"/>
        <v>361200</v>
      </c>
      <c r="AA80" s="44">
        <v>176400</v>
      </c>
      <c r="AB80" s="44">
        <v>184800</v>
      </c>
      <c r="AD80" s="72"/>
      <c r="AE80" s="72"/>
      <c r="AF80" s="72"/>
      <c r="AG80" s="72"/>
      <c r="AH80" s="72"/>
      <c r="AI80" s="72"/>
      <c r="AJ80" s="72"/>
      <c r="AK80" s="72"/>
      <c r="AL80" s="72"/>
      <c r="AM80" s="72"/>
      <c r="AN80" s="72"/>
      <c r="AO80" s="72"/>
    </row>
    <row r="81" spans="1:41" x14ac:dyDescent="0.25">
      <c r="A81" t="s">
        <v>771</v>
      </c>
      <c r="B81" t="s">
        <v>276</v>
      </c>
      <c r="C81" t="s">
        <v>1040</v>
      </c>
      <c r="D81" t="s">
        <v>73</v>
      </c>
      <c r="E81" t="s">
        <v>117</v>
      </c>
      <c r="F81" s="51" t="str">
        <f>IFERROR(VLOOKUP(D81,'Tabelas auxiliares'!$A$3:$B$61,2,FALSE),"")</f>
        <v>PROPG - PRÓ-REITORIA DE PÓS-GRADUAÇÃO</v>
      </c>
      <c r="G81" s="51" t="str">
        <f>IFERROR(VLOOKUP($B81,'Tabelas auxiliares'!$A$65:$C$102,2,FALSE),"")</f>
        <v>Assistência - Pós-graduação</v>
      </c>
      <c r="H81" s="51" t="str">
        <f>IFERROR(VLOOKUP($B81,'Tabelas auxiliares'!$A$65:$C$102,3,FALSE),"")</f>
        <v>BOLSAS DE MESTRADO E DOUTORADO</v>
      </c>
      <c r="I81" t="s">
        <v>1301</v>
      </c>
      <c r="J81" t="s">
        <v>1297</v>
      </c>
      <c r="K81" t="s">
        <v>1304</v>
      </c>
      <c r="L81" t="s">
        <v>1305</v>
      </c>
      <c r="M81" t="s">
        <v>165</v>
      </c>
      <c r="N81" t="s">
        <v>166</v>
      </c>
      <c r="O81" t="s">
        <v>167</v>
      </c>
      <c r="P81" t="s">
        <v>200</v>
      </c>
      <c r="Q81" t="s">
        <v>168</v>
      </c>
      <c r="R81" t="s">
        <v>165</v>
      </c>
      <c r="S81" t="s">
        <v>597</v>
      </c>
      <c r="T81" t="s">
        <v>164</v>
      </c>
      <c r="U81" t="s">
        <v>118</v>
      </c>
      <c r="V81" t="s">
        <v>1050</v>
      </c>
      <c r="W81" t="s">
        <v>1051</v>
      </c>
      <c r="X81" s="51" t="str">
        <f t="shared" si="2"/>
        <v>3</v>
      </c>
      <c r="Y81" s="51" t="str">
        <f>IF(T81="","",IF(AND(T81&lt;&gt;'Tabelas auxiliares'!$B$236,T81&lt;&gt;'Tabelas auxiliares'!$B$237,T81&lt;&gt;'Tabelas auxiliares'!$C$236,T81&lt;&gt;'Tabelas auxiliares'!$C$237,T81&lt;&gt;'Tabelas auxiliares'!$D$236),"FOLHA DE PESSOAL",IF(X81='Tabelas auxiliares'!$A$237,"CUSTEIO",IF(X81='Tabelas auxiliares'!$A$236,"INVESTIMENTO","ERRO - VERIFICAR"))))</f>
        <v>CUSTEIO</v>
      </c>
      <c r="Z81" s="64">
        <f t="shared" si="3"/>
        <v>387500</v>
      </c>
      <c r="AA81" s="44">
        <v>239700</v>
      </c>
      <c r="AB81" s="44">
        <v>147800</v>
      </c>
      <c r="AD81" s="72"/>
      <c r="AE81" s="72"/>
      <c r="AF81" s="72"/>
      <c r="AG81" s="72"/>
      <c r="AH81" s="72"/>
      <c r="AI81" s="72"/>
      <c r="AJ81" s="72"/>
      <c r="AK81" s="72"/>
      <c r="AL81" s="72"/>
      <c r="AM81" s="72"/>
      <c r="AN81" s="72"/>
      <c r="AO81" s="72"/>
    </row>
    <row r="82" spans="1:41" x14ac:dyDescent="0.25">
      <c r="A82" t="s">
        <v>771</v>
      </c>
      <c r="B82" t="s">
        <v>278</v>
      </c>
      <c r="C82" t="s">
        <v>787</v>
      </c>
      <c r="D82" t="s">
        <v>69</v>
      </c>
      <c r="E82" t="s">
        <v>117</v>
      </c>
      <c r="F82" s="51" t="str">
        <f>IFERROR(VLOOKUP(D82,'Tabelas auxiliares'!$A$3:$B$61,2,FALSE),"")</f>
        <v>PROAP - PNAES</v>
      </c>
      <c r="G82" s="51" t="str">
        <f>IFERROR(VLOOKUP($B82,'Tabelas auxiliares'!$A$65:$C$102,2,FALSE),"")</f>
        <v>Assistência - Restaurante universitário</v>
      </c>
      <c r="H82" s="51" t="str">
        <f>IFERROR(VLOOKUP($B82,'Tabelas auxiliares'!$A$65:$C$102,3,FALSE),"")</f>
        <v>SUBSIDIO PARA PAGAMENTO DE REFEICOES NO RESTAURANTE UNIVERSITARIO PARA ALUNOS DA GRADUACAO /  SUBSIDIO DE ALIMENTACAO NO RU PÓS / SUBSIDIO DE ALIMENTACAO NO RU ESPECIALIZAÇÃO</v>
      </c>
      <c r="I82" t="s">
        <v>620</v>
      </c>
      <c r="J82" t="s">
        <v>1306</v>
      </c>
      <c r="K82" t="s">
        <v>1307</v>
      </c>
      <c r="L82" t="s">
        <v>1308</v>
      </c>
      <c r="M82" t="s">
        <v>1081</v>
      </c>
      <c r="N82" t="s">
        <v>1056</v>
      </c>
      <c r="O82" t="s">
        <v>167</v>
      </c>
      <c r="P82" t="s">
        <v>1076</v>
      </c>
      <c r="Q82" t="s">
        <v>168</v>
      </c>
      <c r="R82" t="s">
        <v>165</v>
      </c>
      <c r="S82" t="s">
        <v>119</v>
      </c>
      <c r="T82" t="s">
        <v>164</v>
      </c>
      <c r="U82" t="s">
        <v>1077</v>
      </c>
      <c r="V82" t="s">
        <v>1082</v>
      </c>
      <c r="W82" t="s">
        <v>1083</v>
      </c>
      <c r="X82" s="51" t="str">
        <f t="shared" si="2"/>
        <v>3</v>
      </c>
      <c r="Y82" s="51" t="str">
        <f>IF(T82="","",IF(AND(T82&lt;&gt;'Tabelas auxiliares'!$B$236,T82&lt;&gt;'Tabelas auxiliares'!$B$237,T82&lt;&gt;'Tabelas auxiliares'!$C$236,T82&lt;&gt;'Tabelas auxiliares'!$C$237,T82&lt;&gt;'Tabelas auxiliares'!$D$236),"FOLHA DE PESSOAL",IF(X82='Tabelas auxiliares'!$A$237,"CUSTEIO",IF(X82='Tabelas auxiliares'!$A$236,"INVESTIMENTO","ERRO - VERIFICAR"))))</f>
        <v>CUSTEIO</v>
      </c>
      <c r="Z82" s="64">
        <f t="shared" si="3"/>
        <v>1267262</v>
      </c>
      <c r="AC82" s="44">
        <v>1267262</v>
      </c>
      <c r="AD82" s="72"/>
      <c r="AE82" s="72"/>
      <c r="AF82" s="72"/>
      <c r="AG82" s="72"/>
      <c r="AH82" s="72"/>
      <c r="AI82" s="72"/>
      <c r="AJ82" s="72"/>
      <c r="AK82" s="72"/>
      <c r="AL82" s="72"/>
      <c r="AM82" s="72"/>
      <c r="AN82" s="72"/>
      <c r="AO82" s="72"/>
    </row>
    <row r="83" spans="1:41" x14ac:dyDescent="0.25">
      <c r="A83" t="s">
        <v>771</v>
      </c>
      <c r="B83" t="s">
        <v>278</v>
      </c>
      <c r="C83" t="s">
        <v>787</v>
      </c>
      <c r="D83" t="s">
        <v>69</v>
      </c>
      <c r="E83" t="s">
        <v>117</v>
      </c>
      <c r="F83" s="51" t="str">
        <f>IFERROR(VLOOKUP(D83,'Tabelas auxiliares'!$A$3:$B$61,2,FALSE),"")</f>
        <v>PROAP - PNAES</v>
      </c>
      <c r="G83" s="51" t="str">
        <f>IFERROR(VLOOKUP($B83,'Tabelas auxiliares'!$A$65:$C$102,2,FALSE),"")</f>
        <v>Assistência - Restaurante universitário</v>
      </c>
      <c r="H83" s="51" t="str">
        <f>IFERROR(VLOOKUP($B83,'Tabelas auxiliares'!$A$65:$C$102,3,FALSE),"")</f>
        <v>SUBSIDIO PARA PAGAMENTO DE REFEICOES NO RESTAURANTE UNIVERSITARIO PARA ALUNOS DA GRADUACAO /  SUBSIDIO DE ALIMENTACAO NO RU PÓS / SUBSIDIO DE ALIMENTACAO NO RU ESPECIALIZAÇÃO</v>
      </c>
      <c r="I83" t="s">
        <v>1309</v>
      </c>
      <c r="J83" t="s">
        <v>1306</v>
      </c>
      <c r="K83" t="s">
        <v>1310</v>
      </c>
      <c r="L83" t="s">
        <v>1308</v>
      </c>
      <c r="M83" t="s">
        <v>1081</v>
      </c>
      <c r="N83" t="s">
        <v>166</v>
      </c>
      <c r="O83" t="s">
        <v>167</v>
      </c>
      <c r="P83" t="s">
        <v>200</v>
      </c>
      <c r="Q83" t="s">
        <v>168</v>
      </c>
      <c r="R83" t="s">
        <v>165</v>
      </c>
      <c r="S83" t="s">
        <v>119</v>
      </c>
      <c r="T83" t="s">
        <v>164</v>
      </c>
      <c r="U83" t="s">
        <v>118</v>
      </c>
      <c r="V83" t="s">
        <v>1082</v>
      </c>
      <c r="W83" t="s">
        <v>1083</v>
      </c>
      <c r="X83" s="51" t="str">
        <f t="shared" si="2"/>
        <v>3</v>
      </c>
      <c r="Y83" s="51" t="str">
        <f>IF(T83="","",IF(AND(T83&lt;&gt;'Tabelas auxiliares'!$B$236,T83&lt;&gt;'Tabelas auxiliares'!$B$237,T83&lt;&gt;'Tabelas auxiliares'!$C$236,T83&lt;&gt;'Tabelas auxiliares'!$C$237,T83&lt;&gt;'Tabelas auxiliares'!$D$236),"FOLHA DE PESSOAL",IF(X83='Tabelas auxiliares'!$A$237,"CUSTEIO",IF(X83='Tabelas auxiliares'!$A$236,"INVESTIMENTO","ERRO - VERIFICAR"))))</f>
        <v>CUSTEIO</v>
      </c>
      <c r="Z83" s="64">
        <f t="shared" si="3"/>
        <v>270561.96000000002</v>
      </c>
      <c r="AC83" s="44">
        <v>270561.96000000002</v>
      </c>
      <c r="AD83" s="72"/>
      <c r="AE83" s="72"/>
      <c r="AF83" s="72"/>
      <c r="AG83" s="72"/>
      <c r="AH83" s="72"/>
      <c r="AI83" s="72"/>
      <c r="AJ83" s="72"/>
      <c r="AK83" s="72"/>
      <c r="AL83" s="72"/>
      <c r="AM83" s="72"/>
      <c r="AN83" s="72"/>
      <c r="AO83" s="72"/>
    </row>
    <row r="84" spans="1:41" x14ac:dyDescent="0.25">
      <c r="A84" t="s">
        <v>771</v>
      </c>
      <c r="B84" t="s">
        <v>278</v>
      </c>
      <c r="C84" t="s">
        <v>787</v>
      </c>
      <c r="D84" t="s">
        <v>69</v>
      </c>
      <c r="E84" t="s">
        <v>117</v>
      </c>
      <c r="F84" s="51" t="str">
        <f>IFERROR(VLOOKUP(D84,'Tabelas auxiliares'!$A$3:$B$61,2,FALSE),"")</f>
        <v>PROAP - PNAES</v>
      </c>
      <c r="G84" s="51" t="str">
        <f>IFERROR(VLOOKUP($B84,'Tabelas auxiliares'!$A$65:$C$102,2,FALSE),"")</f>
        <v>Assistência - Restaurante universitário</v>
      </c>
      <c r="H84" s="51" t="str">
        <f>IFERROR(VLOOKUP($B84,'Tabelas auxiliares'!$A$65:$C$102,3,FALSE),"")</f>
        <v>SUBSIDIO PARA PAGAMENTO DE REFEICOES NO RESTAURANTE UNIVERSITARIO PARA ALUNOS DA GRADUACAO /  SUBSIDIO DE ALIMENTACAO NO RU PÓS / SUBSIDIO DE ALIMENTACAO NO RU ESPECIALIZAÇÃO</v>
      </c>
      <c r="I84" t="s">
        <v>1309</v>
      </c>
      <c r="J84" t="s">
        <v>1306</v>
      </c>
      <c r="K84" t="s">
        <v>1311</v>
      </c>
      <c r="L84" t="s">
        <v>1308</v>
      </c>
      <c r="M84" t="s">
        <v>1081</v>
      </c>
      <c r="N84" t="s">
        <v>1056</v>
      </c>
      <c r="O84" t="s">
        <v>167</v>
      </c>
      <c r="P84" t="s">
        <v>1076</v>
      </c>
      <c r="Q84" t="s">
        <v>168</v>
      </c>
      <c r="R84" t="s">
        <v>165</v>
      </c>
      <c r="S84" t="s">
        <v>597</v>
      </c>
      <c r="T84" t="s">
        <v>164</v>
      </c>
      <c r="U84" t="s">
        <v>1077</v>
      </c>
      <c r="V84" t="s">
        <v>1082</v>
      </c>
      <c r="W84" t="s">
        <v>1083</v>
      </c>
      <c r="X84" s="51" t="str">
        <f t="shared" si="2"/>
        <v>3</v>
      </c>
      <c r="Y84" s="51" t="str">
        <f>IF(T84="","",IF(AND(T84&lt;&gt;'Tabelas auxiliares'!$B$236,T84&lt;&gt;'Tabelas auxiliares'!$B$237,T84&lt;&gt;'Tabelas auxiliares'!$C$236,T84&lt;&gt;'Tabelas auxiliares'!$C$237,T84&lt;&gt;'Tabelas auxiliares'!$D$236),"FOLHA DE PESSOAL",IF(X84='Tabelas auxiliares'!$A$237,"CUSTEIO",IF(X84='Tabelas auxiliares'!$A$236,"INVESTIMENTO","ERRO - VERIFICAR"))))</f>
        <v>CUSTEIO</v>
      </c>
      <c r="Z84" s="64">
        <f t="shared" si="3"/>
        <v>184523</v>
      </c>
      <c r="AA84" s="44">
        <v>32779.620000000003</v>
      </c>
      <c r="AC84" s="44">
        <v>151743.38</v>
      </c>
      <c r="AD84" s="72"/>
      <c r="AE84" s="72"/>
      <c r="AF84" s="72"/>
      <c r="AG84" s="72"/>
      <c r="AH84" s="72"/>
      <c r="AI84" s="72"/>
      <c r="AJ84" s="72"/>
      <c r="AK84" s="72"/>
      <c r="AL84" s="72"/>
      <c r="AM84" s="72"/>
      <c r="AN84" s="72"/>
      <c r="AO84" s="72"/>
    </row>
    <row r="85" spans="1:41" x14ac:dyDescent="0.25">
      <c r="A85" t="s">
        <v>771</v>
      </c>
      <c r="B85" t="s">
        <v>278</v>
      </c>
      <c r="C85" t="s">
        <v>1041</v>
      </c>
      <c r="D85" t="s">
        <v>73</v>
      </c>
      <c r="E85" t="s">
        <v>117</v>
      </c>
      <c r="F85" s="51" t="str">
        <f>IFERROR(VLOOKUP(D85,'Tabelas auxiliares'!$A$3:$B$61,2,FALSE),"")</f>
        <v>PROPG - PRÓ-REITORIA DE PÓS-GRADUAÇÃO</v>
      </c>
      <c r="G85" s="51" t="str">
        <f>IFERROR(VLOOKUP($B85,'Tabelas auxiliares'!$A$65:$C$102,2,FALSE),"")</f>
        <v>Assistência - Restaurante universitário</v>
      </c>
      <c r="H85" s="51" t="str">
        <f>IFERROR(VLOOKUP($B85,'Tabelas auxiliares'!$A$65:$C$102,3,FALSE),"")</f>
        <v>SUBSIDIO PARA PAGAMENTO DE REFEICOES NO RESTAURANTE UNIVERSITARIO PARA ALUNOS DA GRADUACAO /  SUBSIDIO DE ALIMENTACAO NO RU PÓS / SUBSIDIO DE ALIMENTACAO NO RU ESPECIALIZAÇÃO</v>
      </c>
      <c r="I85" t="s">
        <v>1312</v>
      </c>
      <c r="J85" t="s">
        <v>575</v>
      </c>
      <c r="K85" t="s">
        <v>1313</v>
      </c>
      <c r="L85" t="s">
        <v>1314</v>
      </c>
      <c r="M85" t="s">
        <v>1081</v>
      </c>
      <c r="N85" t="s">
        <v>166</v>
      </c>
      <c r="O85" t="s">
        <v>167</v>
      </c>
      <c r="P85" t="s">
        <v>200</v>
      </c>
      <c r="Q85" t="s">
        <v>168</v>
      </c>
      <c r="R85" t="s">
        <v>165</v>
      </c>
      <c r="S85" t="s">
        <v>119</v>
      </c>
      <c r="T85" t="s">
        <v>164</v>
      </c>
      <c r="U85" t="s">
        <v>118</v>
      </c>
      <c r="V85" t="s">
        <v>1082</v>
      </c>
      <c r="W85" t="s">
        <v>1083</v>
      </c>
      <c r="X85" s="51" t="str">
        <f t="shared" si="2"/>
        <v>3</v>
      </c>
      <c r="Y85" s="51" t="str">
        <f>IF(T85="","",IF(AND(T85&lt;&gt;'Tabelas auxiliares'!$B$236,T85&lt;&gt;'Tabelas auxiliares'!$B$237,T85&lt;&gt;'Tabelas auxiliares'!$C$236,T85&lt;&gt;'Tabelas auxiliares'!$C$237,T85&lt;&gt;'Tabelas auxiliares'!$D$236),"FOLHA DE PESSOAL",IF(X85='Tabelas auxiliares'!$A$237,"CUSTEIO",IF(X85='Tabelas auxiliares'!$A$236,"INVESTIMENTO","ERRO - VERIFICAR"))))</f>
        <v>CUSTEIO</v>
      </c>
      <c r="Z85" s="64">
        <f t="shared" si="3"/>
        <v>246807.34000000003</v>
      </c>
      <c r="AA85" s="44">
        <v>77023.3</v>
      </c>
      <c r="AC85" s="44">
        <v>169784.04</v>
      </c>
      <c r="AD85" s="72"/>
      <c r="AE85" s="72"/>
      <c r="AF85" s="72"/>
      <c r="AG85" s="72"/>
      <c r="AH85" s="72"/>
      <c r="AI85" s="72"/>
      <c r="AJ85" s="72"/>
      <c r="AK85" s="72"/>
      <c r="AL85" s="72"/>
      <c r="AM85" s="72"/>
      <c r="AN85" s="72"/>
      <c r="AO85" s="72"/>
    </row>
    <row r="86" spans="1:41" x14ac:dyDescent="0.25">
      <c r="A86" t="s">
        <v>771</v>
      </c>
      <c r="B86" t="s">
        <v>278</v>
      </c>
      <c r="C86" t="s">
        <v>1041</v>
      </c>
      <c r="D86" t="s">
        <v>221</v>
      </c>
      <c r="E86" t="s">
        <v>117</v>
      </c>
      <c r="F86" s="51" t="str">
        <f>IFERROR(VLOOKUP(D86,'Tabelas auxiliares'!$A$3:$B$61,2,FALSE),"")</f>
        <v>PROPG - TRI</v>
      </c>
      <c r="G86" s="51" t="str">
        <f>IFERROR(VLOOKUP($B86,'Tabelas auxiliares'!$A$65:$C$102,2,FALSE),"")</f>
        <v>Assistência - Restaurante universitário</v>
      </c>
      <c r="H86" s="51" t="str">
        <f>IFERROR(VLOOKUP($B86,'Tabelas auxiliares'!$A$65:$C$102,3,FALSE),"")</f>
        <v>SUBSIDIO PARA PAGAMENTO DE REFEICOES NO RESTAURANTE UNIVERSITARIO PARA ALUNOS DA GRADUACAO /  SUBSIDIO DE ALIMENTACAO NO RU PÓS / SUBSIDIO DE ALIMENTACAO NO RU ESPECIALIZAÇÃO</v>
      </c>
      <c r="I86" t="s">
        <v>1312</v>
      </c>
      <c r="J86" t="s">
        <v>575</v>
      </c>
      <c r="K86" t="s">
        <v>1315</v>
      </c>
      <c r="L86" t="s">
        <v>1314</v>
      </c>
      <c r="M86" t="s">
        <v>1081</v>
      </c>
      <c r="N86" t="s">
        <v>166</v>
      </c>
      <c r="O86" t="s">
        <v>167</v>
      </c>
      <c r="P86" t="s">
        <v>200</v>
      </c>
      <c r="Q86" t="s">
        <v>168</v>
      </c>
      <c r="R86" t="s">
        <v>165</v>
      </c>
      <c r="S86" t="s">
        <v>1118</v>
      </c>
      <c r="T86" t="s">
        <v>164</v>
      </c>
      <c r="U86" t="s">
        <v>118</v>
      </c>
      <c r="V86" t="s">
        <v>1082</v>
      </c>
      <c r="W86" t="s">
        <v>1083</v>
      </c>
      <c r="X86" s="51" t="str">
        <f t="shared" si="2"/>
        <v>3</v>
      </c>
      <c r="Y86" s="51" t="str">
        <f>IF(T86="","",IF(AND(T86&lt;&gt;'Tabelas auxiliares'!$B$236,T86&lt;&gt;'Tabelas auxiliares'!$B$237,T86&lt;&gt;'Tabelas auxiliares'!$C$236,T86&lt;&gt;'Tabelas auxiliares'!$C$237,T86&lt;&gt;'Tabelas auxiliares'!$D$236),"FOLHA DE PESSOAL",IF(X86='Tabelas auxiliares'!$A$237,"CUSTEIO",IF(X86='Tabelas auxiliares'!$A$236,"INVESTIMENTO","ERRO - VERIFICAR"))))</f>
        <v>CUSTEIO</v>
      </c>
      <c r="Z86" s="64">
        <f t="shared" si="3"/>
        <v>5402.65</v>
      </c>
      <c r="AC86" s="44">
        <v>5402.65</v>
      </c>
      <c r="AD86" s="72"/>
      <c r="AE86" s="72"/>
      <c r="AF86" s="72"/>
      <c r="AG86" s="72"/>
      <c r="AH86" s="72"/>
      <c r="AI86" s="72"/>
      <c r="AJ86" s="72"/>
      <c r="AK86" s="72"/>
      <c r="AL86" s="72"/>
      <c r="AM86" s="72"/>
      <c r="AN86" s="72"/>
      <c r="AO86" s="72"/>
    </row>
    <row r="87" spans="1:41" x14ac:dyDescent="0.25">
      <c r="A87" t="s">
        <v>771</v>
      </c>
      <c r="B87" t="s">
        <v>281</v>
      </c>
      <c r="C87" t="s">
        <v>780</v>
      </c>
      <c r="D87" t="s">
        <v>53</v>
      </c>
      <c r="E87" t="s">
        <v>117</v>
      </c>
      <c r="F87" s="51" t="str">
        <f>IFERROR(VLOOKUP(D87,'Tabelas auxiliares'!$A$3:$B$61,2,FALSE),"")</f>
        <v>PROGRAD - PRÓ-REITORIA DE GRADUAÇÃO</v>
      </c>
      <c r="G87" s="51" t="str">
        <f>IFERROR(VLOOKUP($B87,'Tabelas auxiliares'!$A$65:$C$102,2,FALSE),"")</f>
        <v>Auxílio eventos - discentes</v>
      </c>
      <c r="H87" s="51" t="str">
        <f>IFERROR(VLOOKUP($B87,'Tabelas auxiliares'!$A$65:$C$102,3,FALSE),"")</f>
        <v>DISCENTES: AUXÍLIO EVENTOS/CONGRESSOS/SEMINÁRIOS/PUBLICAÇÕES/PARTICIPAÇÃO EM COMPETIÇÕES</v>
      </c>
      <c r="I87" t="s">
        <v>621</v>
      </c>
      <c r="J87" t="s">
        <v>1316</v>
      </c>
      <c r="K87" t="s">
        <v>1317</v>
      </c>
      <c r="L87" t="s">
        <v>1247</v>
      </c>
      <c r="M87" t="s">
        <v>165</v>
      </c>
      <c r="N87" t="s">
        <v>166</v>
      </c>
      <c r="O87" t="s">
        <v>167</v>
      </c>
      <c r="P87" t="s">
        <v>200</v>
      </c>
      <c r="Q87" t="s">
        <v>168</v>
      </c>
      <c r="R87" t="s">
        <v>165</v>
      </c>
      <c r="S87" t="s">
        <v>119</v>
      </c>
      <c r="T87" t="s">
        <v>164</v>
      </c>
      <c r="U87" t="s">
        <v>118</v>
      </c>
      <c r="V87" t="s">
        <v>1180</v>
      </c>
      <c r="W87" t="s">
        <v>1181</v>
      </c>
      <c r="X87" s="51" t="str">
        <f t="shared" si="2"/>
        <v>3</v>
      </c>
      <c r="Y87" s="51" t="str">
        <f>IF(T87="","",IF(AND(T87&lt;&gt;'Tabelas auxiliares'!$B$236,T87&lt;&gt;'Tabelas auxiliares'!$B$237,T87&lt;&gt;'Tabelas auxiliares'!$C$236,T87&lt;&gt;'Tabelas auxiliares'!$C$237,T87&lt;&gt;'Tabelas auxiliares'!$D$236),"FOLHA DE PESSOAL",IF(X87='Tabelas auxiliares'!$A$237,"CUSTEIO",IF(X87='Tabelas auxiliares'!$A$236,"INVESTIMENTO","ERRO - VERIFICAR"))))</f>
        <v>CUSTEIO</v>
      </c>
      <c r="Z87" s="64">
        <f t="shared" si="3"/>
        <v>9110</v>
      </c>
      <c r="AC87" s="44">
        <v>9110</v>
      </c>
      <c r="AD87" s="72"/>
      <c r="AE87" s="72"/>
      <c r="AF87" s="72"/>
      <c r="AG87" s="72"/>
      <c r="AH87" s="72"/>
      <c r="AI87" s="72"/>
      <c r="AJ87" s="72"/>
      <c r="AK87" s="72"/>
      <c r="AL87" s="72"/>
      <c r="AM87" s="72"/>
      <c r="AN87" s="72"/>
      <c r="AO87" s="72"/>
    </row>
    <row r="88" spans="1:41" x14ac:dyDescent="0.25">
      <c r="A88" t="s">
        <v>771</v>
      </c>
      <c r="B88" t="s">
        <v>281</v>
      </c>
      <c r="C88" t="s">
        <v>780</v>
      </c>
      <c r="D88" t="s">
        <v>53</v>
      </c>
      <c r="E88" t="s">
        <v>117</v>
      </c>
      <c r="F88" s="51" t="str">
        <f>IFERROR(VLOOKUP(D88,'Tabelas auxiliares'!$A$3:$B$61,2,FALSE),"")</f>
        <v>PROGRAD - PRÓ-REITORIA DE GRADUAÇÃO</v>
      </c>
      <c r="G88" s="51" t="str">
        <f>IFERROR(VLOOKUP($B88,'Tabelas auxiliares'!$A$65:$C$102,2,FALSE),"")</f>
        <v>Auxílio eventos - discentes</v>
      </c>
      <c r="H88" s="51" t="str">
        <f>IFERROR(VLOOKUP($B88,'Tabelas auxiliares'!$A$65:$C$102,3,FALSE),"")</f>
        <v>DISCENTES: AUXÍLIO EVENTOS/CONGRESSOS/SEMINÁRIOS/PUBLICAÇÕES/PARTICIPAÇÃO EM COMPETIÇÕES</v>
      </c>
      <c r="I88" t="s">
        <v>621</v>
      </c>
      <c r="J88" t="s">
        <v>1318</v>
      </c>
      <c r="K88" t="s">
        <v>1319</v>
      </c>
      <c r="L88" t="s">
        <v>1247</v>
      </c>
      <c r="M88" t="s">
        <v>1320</v>
      </c>
      <c r="N88" t="s">
        <v>166</v>
      </c>
      <c r="O88" t="s">
        <v>167</v>
      </c>
      <c r="P88" t="s">
        <v>200</v>
      </c>
      <c r="Q88" t="s">
        <v>168</v>
      </c>
      <c r="R88" t="s">
        <v>165</v>
      </c>
      <c r="S88" t="s">
        <v>119</v>
      </c>
      <c r="T88" t="s">
        <v>164</v>
      </c>
      <c r="U88" t="s">
        <v>118</v>
      </c>
      <c r="V88" t="s">
        <v>1180</v>
      </c>
      <c r="W88" t="s">
        <v>1181</v>
      </c>
      <c r="X88" s="51" t="str">
        <f t="shared" si="2"/>
        <v>3</v>
      </c>
      <c r="Y88" s="51" t="str">
        <f>IF(T88="","",IF(AND(T88&lt;&gt;'Tabelas auxiliares'!$B$236,T88&lt;&gt;'Tabelas auxiliares'!$B$237,T88&lt;&gt;'Tabelas auxiliares'!$C$236,T88&lt;&gt;'Tabelas auxiliares'!$C$237,T88&lt;&gt;'Tabelas auxiliares'!$D$236),"FOLHA DE PESSOAL",IF(X88='Tabelas auxiliares'!$A$237,"CUSTEIO",IF(X88='Tabelas auxiliares'!$A$236,"INVESTIMENTO","ERRO - VERIFICAR"))))</f>
        <v>CUSTEIO</v>
      </c>
      <c r="Z88" s="64">
        <f t="shared" si="3"/>
        <v>2100</v>
      </c>
      <c r="AC88" s="44">
        <v>2100</v>
      </c>
      <c r="AD88" s="72"/>
      <c r="AE88" s="72"/>
      <c r="AF88" s="72"/>
      <c r="AG88" s="72"/>
      <c r="AH88" s="72"/>
      <c r="AI88" s="72"/>
      <c r="AJ88" s="72"/>
      <c r="AK88" s="72"/>
      <c r="AL88" s="72"/>
      <c r="AM88" s="72"/>
      <c r="AN88" s="72"/>
      <c r="AO88" s="72"/>
    </row>
    <row r="89" spans="1:41" x14ac:dyDescent="0.25">
      <c r="A89" t="s">
        <v>771</v>
      </c>
      <c r="B89" t="s">
        <v>281</v>
      </c>
      <c r="C89" t="s">
        <v>1036</v>
      </c>
      <c r="D89" t="s">
        <v>53</v>
      </c>
      <c r="E89" t="s">
        <v>117</v>
      </c>
      <c r="F89" s="51" t="str">
        <f>IFERROR(VLOOKUP(D89,'Tabelas auxiliares'!$A$3:$B$61,2,FALSE),"")</f>
        <v>PROGRAD - PRÓ-REITORIA DE GRADUAÇÃO</v>
      </c>
      <c r="G89" s="51" t="str">
        <f>IFERROR(VLOOKUP($B89,'Tabelas auxiliares'!$A$65:$C$102,2,FALSE),"")</f>
        <v>Auxílio eventos - discentes</v>
      </c>
      <c r="H89" s="51" t="str">
        <f>IFERROR(VLOOKUP($B89,'Tabelas auxiliares'!$A$65:$C$102,3,FALSE),"")</f>
        <v>DISCENTES: AUXÍLIO EVENTOS/CONGRESSOS/SEMINÁRIOS/PUBLICAÇÕES/PARTICIPAÇÃO EM COMPETIÇÕES</v>
      </c>
      <c r="I89" t="s">
        <v>1321</v>
      </c>
      <c r="J89" t="s">
        <v>1322</v>
      </c>
      <c r="K89" t="s">
        <v>1323</v>
      </c>
      <c r="L89" t="s">
        <v>1227</v>
      </c>
      <c r="M89" t="s">
        <v>1324</v>
      </c>
      <c r="N89" t="s">
        <v>166</v>
      </c>
      <c r="O89" t="s">
        <v>167</v>
      </c>
      <c r="P89" t="s">
        <v>200</v>
      </c>
      <c r="Q89" t="s">
        <v>168</v>
      </c>
      <c r="R89" t="s">
        <v>165</v>
      </c>
      <c r="S89" t="s">
        <v>119</v>
      </c>
      <c r="T89" t="s">
        <v>164</v>
      </c>
      <c r="U89" t="s">
        <v>118</v>
      </c>
      <c r="V89" t="s">
        <v>1180</v>
      </c>
      <c r="W89" t="s">
        <v>1181</v>
      </c>
      <c r="X89" s="51" t="str">
        <f t="shared" si="2"/>
        <v>3</v>
      </c>
      <c r="Y89" s="51" t="str">
        <f>IF(T89="","",IF(AND(T89&lt;&gt;'Tabelas auxiliares'!$B$236,T89&lt;&gt;'Tabelas auxiliares'!$B$237,T89&lt;&gt;'Tabelas auxiliares'!$C$236,T89&lt;&gt;'Tabelas auxiliares'!$C$237,T89&lt;&gt;'Tabelas auxiliares'!$D$236),"FOLHA DE PESSOAL",IF(X89='Tabelas auxiliares'!$A$237,"CUSTEIO",IF(X89='Tabelas auxiliares'!$A$236,"INVESTIMENTO","ERRO - VERIFICAR"))))</f>
        <v>CUSTEIO</v>
      </c>
      <c r="Z89" s="64">
        <f t="shared" si="3"/>
        <v>622</v>
      </c>
      <c r="AC89" s="44">
        <v>622</v>
      </c>
      <c r="AD89" s="72"/>
      <c r="AE89" s="72"/>
      <c r="AF89" s="72"/>
      <c r="AG89" s="72"/>
      <c r="AH89" s="72"/>
      <c r="AI89" s="72"/>
      <c r="AJ89" s="72"/>
      <c r="AK89" s="72"/>
      <c r="AL89" s="72"/>
      <c r="AM89" s="72"/>
      <c r="AN89" s="72"/>
      <c r="AO89" s="72"/>
    </row>
    <row r="90" spans="1:41" x14ac:dyDescent="0.25">
      <c r="A90" t="s">
        <v>771</v>
      </c>
      <c r="B90" t="s">
        <v>281</v>
      </c>
      <c r="C90" t="s">
        <v>1036</v>
      </c>
      <c r="D90" t="s">
        <v>53</v>
      </c>
      <c r="E90" t="s">
        <v>117</v>
      </c>
      <c r="F90" s="51" t="str">
        <f>IFERROR(VLOOKUP(D90,'Tabelas auxiliares'!$A$3:$B$61,2,FALSE),"")</f>
        <v>PROGRAD - PRÓ-REITORIA DE GRADUAÇÃO</v>
      </c>
      <c r="G90" s="51" t="str">
        <f>IFERROR(VLOOKUP($B90,'Tabelas auxiliares'!$A$65:$C$102,2,FALSE),"")</f>
        <v>Auxílio eventos - discentes</v>
      </c>
      <c r="H90" s="51" t="str">
        <f>IFERROR(VLOOKUP($B90,'Tabelas auxiliares'!$A$65:$C$102,3,FALSE),"")</f>
        <v>DISCENTES: AUXÍLIO EVENTOS/CONGRESSOS/SEMINÁRIOS/PUBLICAÇÕES/PARTICIPAÇÃO EM COMPETIÇÕES</v>
      </c>
      <c r="I90" t="s">
        <v>877</v>
      </c>
      <c r="J90" t="s">
        <v>1325</v>
      </c>
      <c r="K90" t="s">
        <v>1326</v>
      </c>
      <c r="L90" t="s">
        <v>1227</v>
      </c>
      <c r="M90" t="s">
        <v>1327</v>
      </c>
      <c r="N90" t="s">
        <v>166</v>
      </c>
      <c r="O90" t="s">
        <v>167</v>
      </c>
      <c r="P90" t="s">
        <v>200</v>
      </c>
      <c r="Q90" t="s">
        <v>168</v>
      </c>
      <c r="R90" t="s">
        <v>165</v>
      </c>
      <c r="S90" t="s">
        <v>119</v>
      </c>
      <c r="T90" t="s">
        <v>164</v>
      </c>
      <c r="U90" t="s">
        <v>118</v>
      </c>
      <c r="V90" t="s">
        <v>1180</v>
      </c>
      <c r="W90" t="s">
        <v>1181</v>
      </c>
      <c r="X90" s="51" t="str">
        <f t="shared" si="2"/>
        <v>3</v>
      </c>
      <c r="Y90" s="51" t="str">
        <f>IF(T90="","",IF(AND(T90&lt;&gt;'Tabelas auxiliares'!$B$236,T90&lt;&gt;'Tabelas auxiliares'!$B$237,T90&lt;&gt;'Tabelas auxiliares'!$C$236,T90&lt;&gt;'Tabelas auxiliares'!$C$237,T90&lt;&gt;'Tabelas auxiliares'!$D$236),"FOLHA DE PESSOAL",IF(X90='Tabelas auxiliares'!$A$237,"CUSTEIO",IF(X90='Tabelas auxiliares'!$A$236,"INVESTIMENTO","ERRO - VERIFICAR"))))</f>
        <v>CUSTEIO</v>
      </c>
      <c r="Z90" s="64">
        <f t="shared" si="3"/>
        <v>630</v>
      </c>
      <c r="AC90" s="44">
        <v>630</v>
      </c>
      <c r="AD90" s="72"/>
      <c r="AE90" s="72"/>
      <c r="AF90" s="72"/>
      <c r="AG90" s="72"/>
      <c r="AH90" s="72"/>
      <c r="AI90" s="72"/>
      <c r="AJ90" s="72"/>
      <c r="AK90" s="72"/>
      <c r="AL90" s="72"/>
      <c r="AM90" s="72"/>
      <c r="AN90" s="72"/>
      <c r="AO90" s="72"/>
    </row>
    <row r="91" spans="1:41" x14ac:dyDescent="0.25">
      <c r="A91" t="s">
        <v>771</v>
      </c>
      <c r="B91" t="s">
        <v>281</v>
      </c>
      <c r="C91" t="s">
        <v>1036</v>
      </c>
      <c r="D91" t="s">
        <v>53</v>
      </c>
      <c r="E91" t="s">
        <v>117</v>
      </c>
      <c r="F91" s="51" t="str">
        <f>IFERROR(VLOOKUP(D91,'Tabelas auxiliares'!$A$3:$B$61,2,FALSE),"")</f>
        <v>PROGRAD - PRÓ-REITORIA DE GRADUAÇÃO</v>
      </c>
      <c r="G91" s="51" t="str">
        <f>IFERROR(VLOOKUP($B91,'Tabelas auxiliares'!$A$65:$C$102,2,FALSE),"")</f>
        <v>Auxílio eventos - discentes</v>
      </c>
      <c r="H91" s="51" t="str">
        <f>IFERROR(VLOOKUP($B91,'Tabelas auxiliares'!$A$65:$C$102,3,FALSE),"")</f>
        <v>DISCENTES: AUXÍLIO EVENTOS/CONGRESSOS/SEMINÁRIOS/PUBLICAÇÕES/PARTICIPAÇÃO EM COMPETIÇÕES</v>
      </c>
      <c r="I91" t="s">
        <v>877</v>
      </c>
      <c r="J91" t="s">
        <v>1328</v>
      </c>
      <c r="K91" t="s">
        <v>1329</v>
      </c>
      <c r="L91" t="s">
        <v>1227</v>
      </c>
      <c r="M91" t="s">
        <v>1330</v>
      </c>
      <c r="N91" t="s">
        <v>166</v>
      </c>
      <c r="O91" t="s">
        <v>167</v>
      </c>
      <c r="P91" t="s">
        <v>200</v>
      </c>
      <c r="Q91" t="s">
        <v>168</v>
      </c>
      <c r="R91" t="s">
        <v>165</v>
      </c>
      <c r="S91" t="s">
        <v>119</v>
      </c>
      <c r="T91" t="s">
        <v>164</v>
      </c>
      <c r="U91" t="s">
        <v>118</v>
      </c>
      <c r="V91" t="s">
        <v>1180</v>
      </c>
      <c r="W91" t="s">
        <v>1181</v>
      </c>
      <c r="X91" s="51" t="str">
        <f t="shared" si="2"/>
        <v>3</v>
      </c>
      <c r="Y91" s="51" t="str">
        <f>IF(T91="","",IF(AND(T91&lt;&gt;'Tabelas auxiliares'!$B$236,T91&lt;&gt;'Tabelas auxiliares'!$B$237,T91&lt;&gt;'Tabelas auxiliares'!$C$236,T91&lt;&gt;'Tabelas auxiliares'!$C$237,T91&lt;&gt;'Tabelas auxiliares'!$D$236),"FOLHA DE PESSOAL",IF(X91='Tabelas auxiliares'!$A$237,"CUSTEIO",IF(X91='Tabelas auxiliares'!$A$236,"INVESTIMENTO","ERRO - VERIFICAR"))))</f>
        <v>CUSTEIO</v>
      </c>
      <c r="Z91" s="64">
        <f t="shared" si="3"/>
        <v>630</v>
      </c>
      <c r="AC91" s="44">
        <v>630</v>
      </c>
      <c r="AD91" s="72"/>
      <c r="AE91" s="72"/>
      <c r="AF91" s="72"/>
      <c r="AG91" s="72"/>
      <c r="AH91" s="72"/>
      <c r="AI91" s="72"/>
      <c r="AJ91" s="72"/>
      <c r="AK91" s="72"/>
      <c r="AL91" s="72"/>
      <c r="AM91" s="72"/>
      <c r="AN91" s="72"/>
      <c r="AO91" s="72"/>
    </row>
    <row r="92" spans="1:41" x14ac:dyDescent="0.25">
      <c r="A92" t="s">
        <v>771</v>
      </c>
      <c r="B92" t="s">
        <v>281</v>
      </c>
      <c r="C92" t="s">
        <v>1036</v>
      </c>
      <c r="D92" t="s">
        <v>53</v>
      </c>
      <c r="E92" t="s">
        <v>117</v>
      </c>
      <c r="F92" s="51" t="str">
        <f>IFERROR(VLOOKUP(D92,'Tabelas auxiliares'!$A$3:$B$61,2,FALSE),"")</f>
        <v>PROGRAD - PRÓ-REITORIA DE GRADUAÇÃO</v>
      </c>
      <c r="G92" s="51" t="str">
        <f>IFERROR(VLOOKUP($B92,'Tabelas auxiliares'!$A$65:$C$102,2,FALSE),"")</f>
        <v>Auxílio eventos - discentes</v>
      </c>
      <c r="H92" s="51" t="str">
        <f>IFERROR(VLOOKUP($B92,'Tabelas auxiliares'!$A$65:$C$102,3,FALSE),"")</f>
        <v>DISCENTES: AUXÍLIO EVENTOS/CONGRESSOS/SEMINÁRIOS/PUBLICAÇÕES/PARTICIPAÇÃO EM COMPETIÇÕES</v>
      </c>
      <c r="I92" t="s">
        <v>877</v>
      </c>
      <c r="J92" t="s">
        <v>578</v>
      </c>
      <c r="K92" t="s">
        <v>1331</v>
      </c>
      <c r="L92" t="s">
        <v>1227</v>
      </c>
      <c r="M92" t="s">
        <v>1332</v>
      </c>
      <c r="N92" t="s">
        <v>166</v>
      </c>
      <c r="O92" t="s">
        <v>167</v>
      </c>
      <c r="P92" t="s">
        <v>200</v>
      </c>
      <c r="Q92" t="s">
        <v>168</v>
      </c>
      <c r="R92" t="s">
        <v>165</v>
      </c>
      <c r="S92" t="s">
        <v>119</v>
      </c>
      <c r="T92" t="s">
        <v>164</v>
      </c>
      <c r="U92" t="s">
        <v>118</v>
      </c>
      <c r="V92" t="s">
        <v>1180</v>
      </c>
      <c r="W92" t="s">
        <v>1181</v>
      </c>
      <c r="X92" s="51" t="str">
        <f t="shared" si="2"/>
        <v>3</v>
      </c>
      <c r="Y92" s="51" t="str">
        <f>IF(T92="","",IF(AND(T92&lt;&gt;'Tabelas auxiliares'!$B$236,T92&lt;&gt;'Tabelas auxiliares'!$B$237,T92&lt;&gt;'Tabelas auxiliares'!$C$236,T92&lt;&gt;'Tabelas auxiliares'!$C$237,T92&lt;&gt;'Tabelas auxiliares'!$D$236),"FOLHA DE PESSOAL",IF(X92='Tabelas auxiliares'!$A$237,"CUSTEIO",IF(X92='Tabelas auxiliares'!$A$236,"INVESTIMENTO","ERRO - VERIFICAR"))))</f>
        <v>CUSTEIO</v>
      </c>
      <c r="Z92" s="64">
        <f t="shared" si="3"/>
        <v>311.36</v>
      </c>
      <c r="AC92" s="44">
        <v>311.36</v>
      </c>
      <c r="AD92" s="72"/>
      <c r="AE92" s="72"/>
      <c r="AF92" s="72"/>
      <c r="AG92" s="72"/>
      <c r="AH92" s="72"/>
      <c r="AI92" s="72"/>
      <c r="AJ92" s="72"/>
      <c r="AK92" s="72"/>
      <c r="AL92" s="72"/>
      <c r="AM92" s="72"/>
      <c r="AN92" s="72"/>
      <c r="AO92" s="72"/>
    </row>
    <row r="93" spans="1:41" x14ac:dyDescent="0.25">
      <c r="A93" t="s">
        <v>771</v>
      </c>
      <c r="B93" t="s">
        <v>281</v>
      </c>
      <c r="C93" t="s">
        <v>1036</v>
      </c>
      <c r="D93" t="s">
        <v>53</v>
      </c>
      <c r="E93" t="s">
        <v>117</v>
      </c>
      <c r="F93" s="51" t="str">
        <f>IFERROR(VLOOKUP(D93,'Tabelas auxiliares'!$A$3:$B$61,2,FALSE),"")</f>
        <v>PROGRAD - PRÓ-REITORIA DE GRADUAÇÃO</v>
      </c>
      <c r="G93" s="51" t="str">
        <f>IFERROR(VLOOKUP($B93,'Tabelas auxiliares'!$A$65:$C$102,2,FALSE),"")</f>
        <v>Auxílio eventos - discentes</v>
      </c>
      <c r="H93" s="51" t="str">
        <f>IFERROR(VLOOKUP($B93,'Tabelas auxiliares'!$A$65:$C$102,3,FALSE),"")</f>
        <v>DISCENTES: AUXÍLIO EVENTOS/CONGRESSOS/SEMINÁRIOS/PUBLICAÇÕES/PARTICIPAÇÃO EM COMPETIÇÕES</v>
      </c>
      <c r="I93" t="s">
        <v>622</v>
      </c>
      <c r="J93" t="s">
        <v>1333</v>
      </c>
      <c r="K93" t="s">
        <v>1334</v>
      </c>
      <c r="L93" t="s">
        <v>1335</v>
      </c>
      <c r="M93" t="s">
        <v>1336</v>
      </c>
      <c r="N93" t="s">
        <v>166</v>
      </c>
      <c r="O93" t="s">
        <v>167</v>
      </c>
      <c r="P93" t="s">
        <v>200</v>
      </c>
      <c r="Q93" t="s">
        <v>168</v>
      </c>
      <c r="R93" t="s">
        <v>165</v>
      </c>
      <c r="S93" t="s">
        <v>119</v>
      </c>
      <c r="T93" t="s">
        <v>164</v>
      </c>
      <c r="U93" t="s">
        <v>118</v>
      </c>
      <c r="V93" t="s">
        <v>1180</v>
      </c>
      <c r="W93" t="s">
        <v>1181</v>
      </c>
      <c r="X93" s="51" t="str">
        <f t="shared" si="2"/>
        <v>3</v>
      </c>
      <c r="Y93" s="51" t="str">
        <f>IF(T93="","",IF(AND(T93&lt;&gt;'Tabelas auxiliares'!$B$236,T93&lt;&gt;'Tabelas auxiliares'!$B$237,T93&lt;&gt;'Tabelas auxiliares'!$C$236,T93&lt;&gt;'Tabelas auxiliares'!$C$237,T93&lt;&gt;'Tabelas auxiliares'!$D$236),"FOLHA DE PESSOAL",IF(X93='Tabelas auxiliares'!$A$237,"CUSTEIO",IF(X93='Tabelas auxiliares'!$A$236,"INVESTIMENTO","ERRO - VERIFICAR"))))</f>
        <v>CUSTEIO</v>
      </c>
      <c r="Z93" s="64">
        <f t="shared" si="3"/>
        <v>1500</v>
      </c>
      <c r="AC93" s="44">
        <v>1500</v>
      </c>
      <c r="AD93" s="72"/>
      <c r="AE93" s="72"/>
      <c r="AF93" s="72"/>
      <c r="AG93" s="72"/>
      <c r="AH93" s="72"/>
      <c r="AI93" s="72"/>
      <c r="AJ93" s="72"/>
      <c r="AK93" s="72"/>
      <c r="AL93" s="72"/>
      <c r="AM93" s="72"/>
      <c r="AN93" s="72"/>
      <c r="AO93" s="72"/>
    </row>
    <row r="94" spans="1:41" x14ac:dyDescent="0.25">
      <c r="A94" t="s">
        <v>771</v>
      </c>
      <c r="B94" t="s">
        <v>281</v>
      </c>
      <c r="C94" t="s">
        <v>1036</v>
      </c>
      <c r="D94" t="s">
        <v>53</v>
      </c>
      <c r="E94" t="s">
        <v>117</v>
      </c>
      <c r="F94" s="51" t="str">
        <f>IFERROR(VLOOKUP(D94,'Tabelas auxiliares'!$A$3:$B$61,2,FALSE),"")</f>
        <v>PROGRAD - PRÓ-REITORIA DE GRADUAÇÃO</v>
      </c>
      <c r="G94" s="51" t="str">
        <f>IFERROR(VLOOKUP($B94,'Tabelas auxiliares'!$A$65:$C$102,2,FALSE),"")</f>
        <v>Auxílio eventos - discentes</v>
      </c>
      <c r="H94" s="51" t="str">
        <f>IFERROR(VLOOKUP($B94,'Tabelas auxiliares'!$A$65:$C$102,3,FALSE),"")</f>
        <v>DISCENTES: AUXÍLIO EVENTOS/CONGRESSOS/SEMINÁRIOS/PUBLICAÇÕES/PARTICIPAÇÃO EM COMPETIÇÕES</v>
      </c>
      <c r="I94" t="s">
        <v>1337</v>
      </c>
      <c r="J94" t="s">
        <v>1338</v>
      </c>
      <c r="K94" t="s">
        <v>1339</v>
      </c>
      <c r="L94" t="s">
        <v>1340</v>
      </c>
      <c r="M94" t="s">
        <v>1341</v>
      </c>
      <c r="N94" t="s">
        <v>166</v>
      </c>
      <c r="O94" t="s">
        <v>167</v>
      </c>
      <c r="P94" t="s">
        <v>200</v>
      </c>
      <c r="Q94" t="s">
        <v>168</v>
      </c>
      <c r="R94" t="s">
        <v>165</v>
      </c>
      <c r="S94" t="s">
        <v>119</v>
      </c>
      <c r="T94" t="s">
        <v>164</v>
      </c>
      <c r="U94" t="s">
        <v>118</v>
      </c>
      <c r="V94" t="s">
        <v>1180</v>
      </c>
      <c r="W94" t="s">
        <v>1181</v>
      </c>
      <c r="X94" s="51" t="str">
        <f t="shared" si="2"/>
        <v>3</v>
      </c>
      <c r="Y94" s="51" t="str">
        <f>IF(T94="","",IF(AND(T94&lt;&gt;'Tabelas auxiliares'!$B$236,T94&lt;&gt;'Tabelas auxiliares'!$B$237,T94&lt;&gt;'Tabelas auxiliares'!$C$236,T94&lt;&gt;'Tabelas auxiliares'!$C$237,T94&lt;&gt;'Tabelas auxiliares'!$D$236),"FOLHA DE PESSOAL",IF(X94='Tabelas auxiliares'!$A$237,"CUSTEIO",IF(X94='Tabelas auxiliares'!$A$236,"INVESTIMENTO","ERRO - VERIFICAR"))))</f>
        <v>CUSTEIO</v>
      </c>
      <c r="Z94" s="64">
        <f t="shared" si="3"/>
        <v>1794.06</v>
      </c>
      <c r="AC94" s="44">
        <v>1794.06</v>
      </c>
      <c r="AD94" s="72"/>
      <c r="AE94" s="72"/>
      <c r="AF94" s="72"/>
      <c r="AG94" s="72"/>
      <c r="AH94" s="72"/>
      <c r="AI94" s="72"/>
      <c r="AJ94" s="72"/>
      <c r="AK94" s="72"/>
      <c r="AL94" s="72"/>
      <c r="AM94" s="72"/>
      <c r="AN94" s="72"/>
      <c r="AO94" s="72"/>
    </row>
    <row r="95" spans="1:41" x14ac:dyDescent="0.25">
      <c r="A95" t="s">
        <v>771</v>
      </c>
      <c r="B95" t="s">
        <v>281</v>
      </c>
      <c r="C95" t="s">
        <v>1036</v>
      </c>
      <c r="D95" t="s">
        <v>53</v>
      </c>
      <c r="E95" t="s">
        <v>117</v>
      </c>
      <c r="F95" s="51" t="str">
        <f>IFERROR(VLOOKUP(D95,'Tabelas auxiliares'!$A$3:$B$61,2,FALSE),"")</f>
        <v>PROGRAD - PRÓ-REITORIA DE GRADUAÇÃO</v>
      </c>
      <c r="G95" s="51" t="str">
        <f>IFERROR(VLOOKUP($B95,'Tabelas auxiliares'!$A$65:$C$102,2,FALSE),"")</f>
        <v>Auxílio eventos - discentes</v>
      </c>
      <c r="H95" s="51" t="str">
        <f>IFERROR(VLOOKUP($B95,'Tabelas auxiliares'!$A$65:$C$102,3,FALSE),"")</f>
        <v>DISCENTES: AUXÍLIO EVENTOS/CONGRESSOS/SEMINÁRIOS/PUBLICAÇÕES/PARTICIPAÇÃO EM COMPETIÇÕES</v>
      </c>
      <c r="I95" t="s">
        <v>1337</v>
      </c>
      <c r="J95" t="s">
        <v>1342</v>
      </c>
      <c r="K95" t="s">
        <v>1343</v>
      </c>
      <c r="L95" t="s">
        <v>1344</v>
      </c>
      <c r="M95" t="s">
        <v>1345</v>
      </c>
      <c r="N95" t="s">
        <v>166</v>
      </c>
      <c r="O95" t="s">
        <v>167</v>
      </c>
      <c r="P95" t="s">
        <v>200</v>
      </c>
      <c r="Q95" t="s">
        <v>168</v>
      </c>
      <c r="R95" t="s">
        <v>165</v>
      </c>
      <c r="S95" t="s">
        <v>119</v>
      </c>
      <c r="T95" t="s">
        <v>164</v>
      </c>
      <c r="U95" t="s">
        <v>118</v>
      </c>
      <c r="V95" t="s">
        <v>1180</v>
      </c>
      <c r="W95" t="s">
        <v>1181</v>
      </c>
      <c r="X95" s="51" t="str">
        <f t="shared" si="2"/>
        <v>3</v>
      </c>
      <c r="Y95" s="51" t="str">
        <f>IF(T95="","",IF(AND(T95&lt;&gt;'Tabelas auxiliares'!$B$236,T95&lt;&gt;'Tabelas auxiliares'!$B$237,T95&lt;&gt;'Tabelas auxiliares'!$C$236,T95&lt;&gt;'Tabelas auxiliares'!$C$237,T95&lt;&gt;'Tabelas auxiliares'!$D$236),"FOLHA DE PESSOAL",IF(X95='Tabelas auxiliares'!$A$237,"CUSTEIO",IF(X95='Tabelas auxiliares'!$A$236,"INVESTIMENTO","ERRO - VERIFICAR"))))</f>
        <v>CUSTEIO</v>
      </c>
      <c r="Z95" s="64">
        <f t="shared" si="3"/>
        <v>1900</v>
      </c>
      <c r="AC95" s="44">
        <v>1900</v>
      </c>
      <c r="AD95" s="72"/>
      <c r="AE95" s="72"/>
      <c r="AF95" s="72"/>
      <c r="AG95" s="72"/>
      <c r="AH95" s="72"/>
      <c r="AI95" s="72"/>
      <c r="AJ95" s="72"/>
      <c r="AK95" s="72"/>
      <c r="AL95" s="72"/>
      <c r="AM95" s="72"/>
      <c r="AN95" s="72"/>
      <c r="AO95" s="72"/>
    </row>
    <row r="96" spans="1:41" x14ac:dyDescent="0.25">
      <c r="A96" t="s">
        <v>771</v>
      </c>
      <c r="B96" t="s">
        <v>281</v>
      </c>
      <c r="C96" t="s">
        <v>1036</v>
      </c>
      <c r="D96" t="s">
        <v>53</v>
      </c>
      <c r="E96" t="s">
        <v>117</v>
      </c>
      <c r="F96" s="51" t="str">
        <f>IFERROR(VLOOKUP(D96,'Tabelas auxiliares'!$A$3:$B$61,2,FALSE),"")</f>
        <v>PROGRAD - PRÓ-REITORIA DE GRADUAÇÃO</v>
      </c>
      <c r="G96" s="51" t="str">
        <f>IFERROR(VLOOKUP($B96,'Tabelas auxiliares'!$A$65:$C$102,2,FALSE),"")</f>
        <v>Auxílio eventos - discentes</v>
      </c>
      <c r="H96" s="51" t="str">
        <f>IFERROR(VLOOKUP($B96,'Tabelas auxiliares'!$A$65:$C$102,3,FALSE),"")</f>
        <v>DISCENTES: AUXÍLIO EVENTOS/CONGRESSOS/SEMINÁRIOS/PUBLICAÇÕES/PARTICIPAÇÃO EM COMPETIÇÕES</v>
      </c>
      <c r="I96" t="s">
        <v>1337</v>
      </c>
      <c r="J96" t="s">
        <v>1346</v>
      </c>
      <c r="K96" t="s">
        <v>1347</v>
      </c>
      <c r="L96" t="s">
        <v>1348</v>
      </c>
      <c r="M96" t="s">
        <v>1349</v>
      </c>
      <c r="N96" t="s">
        <v>166</v>
      </c>
      <c r="O96" t="s">
        <v>167</v>
      </c>
      <c r="P96" t="s">
        <v>200</v>
      </c>
      <c r="Q96" t="s">
        <v>168</v>
      </c>
      <c r="R96" t="s">
        <v>165</v>
      </c>
      <c r="S96" t="s">
        <v>119</v>
      </c>
      <c r="T96" t="s">
        <v>164</v>
      </c>
      <c r="U96" t="s">
        <v>118</v>
      </c>
      <c r="V96" t="s">
        <v>1180</v>
      </c>
      <c r="W96" t="s">
        <v>1181</v>
      </c>
      <c r="X96" s="51" t="str">
        <f t="shared" si="2"/>
        <v>3</v>
      </c>
      <c r="Y96" s="51" t="str">
        <f>IF(T96="","",IF(AND(T96&lt;&gt;'Tabelas auxiliares'!$B$236,T96&lt;&gt;'Tabelas auxiliares'!$B$237,T96&lt;&gt;'Tabelas auxiliares'!$C$236,T96&lt;&gt;'Tabelas auxiliares'!$C$237,T96&lt;&gt;'Tabelas auxiliares'!$D$236),"FOLHA DE PESSOAL",IF(X96='Tabelas auxiliares'!$A$237,"CUSTEIO",IF(X96='Tabelas auxiliares'!$A$236,"INVESTIMENTO","ERRO - VERIFICAR"))))</f>
        <v>CUSTEIO</v>
      </c>
      <c r="Z96" s="64">
        <f t="shared" si="3"/>
        <v>1900</v>
      </c>
      <c r="AC96" s="44">
        <v>1900</v>
      </c>
      <c r="AD96" s="72"/>
      <c r="AE96" s="72"/>
      <c r="AF96" s="72"/>
      <c r="AG96" s="72"/>
      <c r="AH96" s="72"/>
      <c r="AI96" s="72"/>
      <c r="AJ96" s="72"/>
      <c r="AK96" s="72"/>
      <c r="AL96" s="72"/>
      <c r="AM96" s="72"/>
      <c r="AN96" s="72"/>
      <c r="AO96" s="72"/>
    </row>
    <row r="97" spans="1:41" x14ac:dyDescent="0.25">
      <c r="A97" t="s">
        <v>771</v>
      </c>
      <c r="B97" t="s">
        <v>281</v>
      </c>
      <c r="C97" t="s">
        <v>1036</v>
      </c>
      <c r="D97" t="s">
        <v>53</v>
      </c>
      <c r="E97" t="s">
        <v>117</v>
      </c>
      <c r="F97" s="51" t="str">
        <f>IFERROR(VLOOKUP(D97,'Tabelas auxiliares'!$A$3:$B$61,2,FALSE),"")</f>
        <v>PROGRAD - PRÓ-REITORIA DE GRADUAÇÃO</v>
      </c>
      <c r="G97" s="51" t="str">
        <f>IFERROR(VLOOKUP($B97,'Tabelas auxiliares'!$A$65:$C$102,2,FALSE),"")</f>
        <v>Auxílio eventos - discentes</v>
      </c>
      <c r="H97" s="51" t="str">
        <f>IFERROR(VLOOKUP($B97,'Tabelas auxiliares'!$A$65:$C$102,3,FALSE),"")</f>
        <v>DISCENTES: AUXÍLIO EVENTOS/CONGRESSOS/SEMINÁRIOS/PUBLICAÇÕES/PARTICIPAÇÃO EM COMPETIÇÕES</v>
      </c>
      <c r="I97" t="s">
        <v>603</v>
      </c>
      <c r="J97" t="s">
        <v>1350</v>
      </c>
      <c r="K97" t="s">
        <v>1351</v>
      </c>
      <c r="L97" t="s">
        <v>1352</v>
      </c>
      <c r="M97" t="s">
        <v>1353</v>
      </c>
      <c r="N97" t="s">
        <v>166</v>
      </c>
      <c r="O97" t="s">
        <v>167</v>
      </c>
      <c r="P97" t="s">
        <v>200</v>
      </c>
      <c r="Q97" t="s">
        <v>168</v>
      </c>
      <c r="R97" t="s">
        <v>165</v>
      </c>
      <c r="S97" t="s">
        <v>119</v>
      </c>
      <c r="T97" t="s">
        <v>164</v>
      </c>
      <c r="U97" t="s">
        <v>118</v>
      </c>
      <c r="V97" t="s">
        <v>1180</v>
      </c>
      <c r="W97" t="s">
        <v>1181</v>
      </c>
      <c r="X97" s="51" t="str">
        <f t="shared" si="2"/>
        <v>3</v>
      </c>
      <c r="Y97" s="51" t="str">
        <f>IF(T97="","",IF(AND(T97&lt;&gt;'Tabelas auxiliares'!$B$236,T97&lt;&gt;'Tabelas auxiliares'!$B$237,T97&lt;&gt;'Tabelas auxiliares'!$C$236,T97&lt;&gt;'Tabelas auxiliares'!$C$237,T97&lt;&gt;'Tabelas auxiliares'!$D$236),"FOLHA DE PESSOAL",IF(X97='Tabelas auxiliares'!$A$237,"CUSTEIO",IF(X97='Tabelas auxiliares'!$A$236,"INVESTIMENTO","ERRO - VERIFICAR"))))</f>
        <v>CUSTEIO</v>
      </c>
      <c r="Z97" s="64">
        <f t="shared" si="3"/>
        <v>1900</v>
      </c>
      <c r="AC97" s="44">
        <v>1900</v>
      </c>
      <c r="AD97" s="72"/>
      <c r="AE97" s="72"/>
      <c r="AF97" s="72"/>
      <c r="AG97" s="72"/>
      <c r="AH97" s="72"/>
      <c r="AI97" s="72"/>
      <c r="AJ97" s="72"/>
      <c r="AK97" s="72"/>
      <c r="AL97" s="72"/>
      <c r="AM97" s="72"/>
      <c r="AN97" s="72"/>
      <c r="AO97" s="72"/>
    </row>
    <row r="98" spans="1:41" x14ac:dyDescent="0.25">
      <c r="A98" t="s">
        <v>771</v>
      </c>
      <c r="B98" t="s">
        <v>281</v>
      </c>
      <c r="C98" t="s">
        <v>1036</v>
      </c>
      <c r="D98" t="s">
        <v>53</v>
      </c>
      <c r="E98" t="s">
        <v>117</v>
      </c>
      <c r="F98" s="51" t="str">
        <f>IFERROR(VLOOKUP(D98,'Tabelas auxiliares'!$A$3:$B$61,2,FALSE),"")</f>
        <v>PROGRAD - PRÓ-REITORIA DE GRADUAÇÃO</v>
      </c>
      <c r="G98" s="51" t="str">
        <f>IFERROR(VLOOKUP($B98,'Tabelas auxiliares'!$A$65:$C$102,2,FALSE),"")</f>
        <v>Auxílio eventos - discentes</v>
      </c>
      <c r="H98" s="51" t="str">
        <f>IFERROR(VLOOKUP($B98,'Tabelas auxiliares'!$A$65:$C$102,3,FALSE),"")</f>
        <v>DISCENTES: AUXÍLIO EVENTOS/CONGRESSOS/SEMINÁRIOS/PUBLICAÇÕES/PARTICIPAÇÃO EM COMPETIÇÕES</v>
      </c>
      <c r="I98" t="s">
        <v>603</v>
      </c>
      <c r="J98" t="s">
        <v>1354</v>
      </c>
      <c r="K98" t="s">
        <v>1355</v>
      </c>
      <c r="L98" t="s">
        <v>1356</v>
      </c>
      <c r="M98" t="s">
        <v>1357</v>
      </c>
      <c r="N98" t="s">
        <v>166</v>
      </c>
      <c r="O98" t="s">
        <v>167</v>
      </c>
      <c r="P98" t="s">
        <v>200</v>
      </c>
      <c r="Q98" t="s">
        <v>168</v>
      </c>
      <c r="R98" t="s">
        <v>165</v>
      </c>
      <c r="S98" t="s">
        <v>119</v>
      </c>
      <c r="T98" t="s">
        <v>164</v>
      </c>
      <c r="U98" t="s">
        <v>118</v>
      </c>
      <c r="V98" t="s">
        <v>1180</v>
      </c>
      <c r="W98" t="s">
        <v>1181</v>
      </c>
      <c r="X98" s="51" t="str">
        <f t="shared" si="2"/>
        <v>3</v>
      </c>
      <c r="Y98" s="51" t="str">
        <f>IF(T98="","",IF(AND(T98&lt;&gt;'Tabelas auxiliares'!$B$236,T98&lt;&gt;'Tabelas auxiliares'!$B$237,T98&lt;&gt;'Tabelas auxiliares'!$C$236,T98&lt;&gt;'Tabelas auxiliares'!$C$237,T98&lt;&gt;'Tabelas auxiliares'!$D$236),"FOLHA DE PESSOAL",IF(X98='Tabelas auxiliares'!$A$237,"CUSTEIO",IF(X98='Tabelas auxiliares'!$A$236,"INVESTIMENTO","ERRO - VERIFICAR"))))</f>
        <v>CUSTEIO</v>
      </c>
      <c r="Z98" s="64">
        <f t="shared" si="3"/>
        <v>804</v>
      </c>
      <c r="AC98" s="44">
        <v>804</v>
      </c>
      <c r="AD98" s="72"/>
      <c r="AE98" s="72"/>
      <c r="AF98" s="72"/>
      <c r="AG98" s="72"/>
      <c r="AH98" s="72"/>
      <c r="AI98" s="72"/>
      <c r="AJ98" s="72"/>
      <c r="AK98" s="72"/>
      <c r="AL98" s="72"/>
      <c r="AM98" s="72"/>
      <c r="AN98" s="72"/>
      <c r="AO98" s="72"/>
    </row>
    <row r="99" spans="1:41" x14ac:dyDescent="0.25">
      <c r="A99" t="s">
        <v>771</v>
      </c>
      <c r="B99" t="s">
        <v>281</v>
      </c>
      <c r="C99" t="s">
        <v>1036</v>
      </c>
      <c r="D99" t="s">
        <v>53</v>
      </c>
      <c r="E99" t="s">
        <v>117</v>
      </c>
      <c r="F99" s="51" t="str">
        <f>IFERROR(VLOOKUP(D99,'Tabelas auxiliares'!$A$3:$B$61,2,FALSE),"")</f>
        <v>PROGRAD - PRÓ-REITORIA DE GRADUAÇÃO</v>
      </c>
      <c r="G99" s="51" t="str">
        <f>IFERROR(VLOOKUP($B99,'Tabelas auxiliares'!$A$65:$C$102,2,FALSE),"")</f>
        <v>Auxílio eventos - discentes</v>
      </c>
      <c r="H99" s="51" t="str">
        <f>IFERROR(VLOOKUP($B99,'Tabelas auxiliares'!$A$65:$C$102,3,FALSE),"")</f>
        <v>DISCENTES: AUXÍLIO EVENTOS/CONGRESSOS/SEMINÁRIOS/PUBLICAÇÕES/PARTICIPAÇÃO EM COMPETIÇÕES</v>
      </c>
      <c r="I99" t="s">
        <v>603</v>
      </c>
      <c r="J99" t="s">
        <v>1358</v>
      </c>
      <c r="K99" t="s">
        <v>1359</v>
      </c>
      <c r="L99" t="s">
        <v>1360</v>
      </c>
      <c r="M99" t="s">
        <v>1361</v>
      </c>
      <c r="N99" t="s">
        <v>166</v>
      </c>
      <c r="O99" t="s">
        <v>167</v>
      </c>
      <c r="P99" t="s">
        <v>200</v>
      </c>
      <c r="Q99" t="s">
        <v>168</v>
      </c>
      <c r="R99" t="s">
        <v>165</v>
      </c>
      <c r="S99" t="s">
        <v>119</v>
      </c>
      <c r="T99" t="s">
        <v>164</v>
      </c>
      <c r="U99" t="s">
        <v>118</v>
      </c>
      <c r="V99" t="s">
        <v>1180</v>
      </c>
      <c r="W99" t="s">
        <v>1181</v>
      </c>
      <c r="X99" s="51" t="str">
        <f t="shared" si="2"/>
        <v>3</v>
      </c>
      <c r="Y99" s="51" t="str">
        <f>IF(T99="","",IF(AND(T99&lt;&gt;'Tabelas auxiliares'!$B$236,T99&lt;&gt;'Tabelas auxiliares'!$B$237,T99&lt;&gt;'Tabelas auxiliares'!$C$236,T99&lt;&gt;'Tabelas auxiliares'!$C$237,T99&lt;&gt;'Tabelas auxiliares'!$D$236),"FOLHA DE PESSOAL",IF(X99='Tabelas auxiliares'!$A$237,"CUSTEIO",IF(X99='Tabelas auxiliares'!$A$236,"INVESTIMENTO","ERRO - VERIFICAR"))))</f>
        <v>CUSTEIO</v>
      </c>
      <c r="Z99" s="64">
        <f t="shared" si="3"/>
        <v>686.67</v>
      </c>
      <c r="AC99" s="44">
        <v>686.67</v>
      </c>
      <c r="AD99" s="72"/>
      <c r="AE99" s="72"/>
      <c r="AF99" s="72"/>
      <c r="AG99" s="72"/>
      <c r="AH99" s="72"/>
      <c r="AI99" s="72"/>
      <c r="AJ99" s="72"/>
      <c r="AK99" s="72"/>
      <c r="AL99" s="72"/>
      <c r="AM99" s="72"/>
      <c r="AN99" s="72"/>
      <c r="AO99" s="72"/>
    </row>
    <row r="100" spans="1:41" x14ac:dyDescent="0.25">
      <c r="A100" t="s">
        <v>771</v>
      </c>
      <c r="B100" t="s">
        <v>281</v>
      </c>
      <c r="C100" t="s">
        <v>1036</v>
      </c>
      <c r="D100" t="s">
        <v>53</v>
      </c>
      <c r="E100" t="s">
        <v>117</v>
      </c>
      <c r="F100" s="51" t="str">
        <f>IFERROR(VLOOKUP(D100,'Tabelas auxiliares'!$A$3:$B$61,2,FALSE),"")</f>
        <v>PROGRAD - PRÓ-REITORIA DE GRADUAÇÃO</v>
      </c>
      <c r="G100" s="51" t="str">
        <f>IFERROR(VLOOKUP($B100,'Tabelas auxiliares'!$A$65:$C$102,2,FALSE),"")</f>
        <v>Auxílio eventos - discentes</v>
      </c>
      <c r="H100" s="51" t="str">
        <f>IFERROR(VLOOKUP($B100,'Tabelas auxiliares'!$A$65:$C$102,3,FALSE),"")</f>
        <v>DISCENTES: AUXÍLIO EVENTOS/CONGRESSOS/SEMINÁRIOS/PUBLICAÇÕES/PARTICIPAÇÃO EM COMPETIÇÕES</v>
      </c>
      <c r="I100" t="s">
        <v>1362</v>
      </c>
      <c r="J100" t="s">
        <v>1363</v>
      </c>
      <c r="K100" t="s">
        <v>1364</v>
      </c>
      <c r="L100" t="s">
        <v>1365</v>
      </c>
      <c r="M100" t="s">
        <v>1366</v>
      </c>
      <c r="N100" t="s">
        <v>166</v>
      </c>
      <c r="O100" t="s">
        <v>167</v>
      </c>
      <c r="P100" t="s">
        <v>200</v>
      </c>
      <c r="Q100" t="s">
        <v>168</v>
      </c>
      <c r="R100" t="s">
        <v>165</v>
      </c>
      <c r="S100" t="s">
        <v>119</v>
      </c>
      <c r="T100" t="s">
        <v>164</v>
      </c>
      <c r="U100" t="s">
        <v>118</v>
      </c>
      <c r="V100" t="s">
        <v>1180</v>
      </c>
      <c r="W100" t="s">
        <v>1181</v>
      </c>
      <c r="X100" s="51" t="str">
        <f t="shared" si="2"/>
        <v>3</v>
      </c>
      <c r="Y100" s="51" t="str">
        <f>IF(T100="","",IF(AND(T100&lt;&gt;'Tabelas auxiliares'!$B$236,T100&lt;&gt;'Tabelas auxiliares'!$B$237,T100&lt;&gt;'Tabelas auxiliares'!$C$236,T100&lt;&gt;'Tabelas auxiliares'!$C$237,T100&lt;&gt;'Tabelas auxiliares'!$D$236),"FOLHA DE PESSOAL",IF(X100='Tabelas auxiliares'!$A$237,"CUSTEIO",IF(X100='Tabelas auxiliares'!$A$236,"INVESTIMENTO","ERRO - VERIFICAR"))))</f>
        <v>CUSTEIO</v>
      </c>
      <c r="Z100" s="64">
        <f t="shared" si="3"/>
        <v>781</v>
      </c>
      <c r="AC100" s="44">
        <v>781</v>
      </c>
      <c r="AD100" s="72"/>
      <c r="AE100" s="72"/>
      <c r="AF100" s="72"/>
      <c r="AG100" s="72"/>
      <c r="AH100" s="72"/>
      <c r="AI100" s="72"/>
      <c r="AJ100" s="72"/>
      <c r="AK100" s="72"/>
      <c r="AL100" s="72"/>
      <c r="AM100" s="72"/>
      <c r="AN100" s="72"/>
      <c r="AO100" s="72"/>
    </row>
    <row r="101" spans="1:41" x14ac:dyDescent="0.25">
      <c r="A101" t="s">
        <v>771</v>
      </c>
      <c r="B101" t="s">
        <v>281</v>
      </c>
      <c r="C101" t="s">
        <v>1036</v>
      </c>
      <c r="D101" t="s">
        <v>53</v>
      </c>
      <c r="E101" t="s">
        <v>117</v>
      </c>
      <c r="F101" s="51" t="str">
        <f>IFERROR(VLOOKUP(D101,'Tabelas auxiliares'!$A$3:$B$61,2,FALSE),"")</f>
        <v>PROGRAD - PRÓ-REITORIA DE GRADUAÇÃO</v>
      </c>
      <c r="G101" s="51" t="str">
        <f>IFERROR(VLOOKUP($B101,'Tabelas auxiliares'!$A$65:$C$102,2,FALSE),"")</f>
        <v>Auxílio eventos - discentes</v>
      </c>
      <c r="H101" s="51" t="str">
        <f>IFERROR(VLOOKUP($B101,'Tabelas auxiliares'!$A$65:$C$102,3,FALSE),"")</f>
        <v>DISCENTES: AUXÍLIO EVENTOS/CONGRESSOS/SEMINÁRIOS/PUBLICAÇÕES/PARTICIPAÇÃO EM COMPETIÇÕES</v>
      </c>
      <c r="I101" t="s">
        <v>1362</v>
      </c>
      <c r="J101" t="s">
        <v>1367</v>
      </c>
      <c r="K101" t="s">
        <v>1368</v>
      </c>
      <c r="L101" t="s">
        <v>1369</v>
      </c>
      <c r="M101" t="s">
        <v>1370</v>
      </c>
      <c r="N101" t="s">
        <v>166</v>
      </c>
      <c r="O101" t="s">
        <v>167</v>
      </c>
      <c r="P101" t="s">
        <v>200</v>
      </c>
      <c r="Q101" t="s">
        <v>168</v>
      </c>
      <c r="R101" t="s">
        <v>165</v>
      </c>
      <c r="S101" t="s">
        <v>119</v>
      </c>
      <c r="T101" t="s">
        <v>164</v>
      </c>
      <c r="U101" t="s">
        <v>118</v>
      </c>
      <c r="V101" t="s">
        <v>1180</v>
      </c>
      <c r="W101" t="s">
        <v>1181</v>
      </c>
      <c r="X101" s="51" t="str">
        <f t="shared" si="2"/>
        <v>3</v>
      </c>
      <c r="Y101" s="51" t="str">
        <f>IF(T101="","",IF(AND(T101&lt;&gt;'Tabelas auxiliares'!$B$236,T101&lt;&gt;'Tabelas auxiliares'!$B$237,T101&lt;&gt;'Tabelas auxiliares'!$C$236,T101&lt;&gt;'Tabelas auxiliares'!$C$237,T101&lt;&gt;'Tabelas auxiliares'!$D$236),"FOLHA DE PESSOAL",IF(X101='Tabelas auxiliares'!$A$237,"CUSTEIO",IF(X101='Tabelas auxiliares'!$A$236,"INVESTIMENTO","ERRO - VERIFICAR"))))</f>
        <v>CUSTEIO</v>
      </c>
      <c r="Z101" s="64">
        <f t="shared" si="3"/>
        <v>1900</v>
      </c>
      <c r="AC101" s="44">
        <v>1900</v>
      </c>
      <c r="AD101" s="72"/>
      <c r="AE101" s="72"/>
      <c r="AF101" s="72"/>
      <c r="AG101" s="72"/>
      <c r="AH101" s="72"/>
      <c r="AI101" s="72"/>
      <c r="AJ101" s="72"/>
      <c r="AK101" s="72"/>
      <c r="AL101" s="72"/>
      <c r="AM101" s="72"/>
      <c r="AN101" s="72"/>
      <c r="AO101" s="72"/>
    </row>
    <row r="102" spans="1:41" x14ac:dyDescent="0.25">
      <c r="A102" t="s">
        <v>771</v>
      </c>
      <c r="B102" t="s">
        <v>281</v>
      </c>
      <c r="C102" t="s">
        <v>1036</v>
      </c>
      <c r="D102" t="s">
        <v>53</v>
      </c>
      <c r="E102" t="s">
        <v>117</v>
      </c>
      <c r="F102" s="51" t="str">
        <f>IFERROR(VLOOKUP(D102,'Tabelas auxiliares'!$A$3:$B$61,2,FALSE),"")</f>
        <v>PROGRAD - PRÓ-REITORIA DE GRADUAÇÃO</v>
      </c>
      <c r="G102" s="51" t="str">
        <f>IFERROR(VLOOKUP($B102,'Tabelas auxiliares'!$A$65:$C$102,2,FALSE),"")</f>
        <v>Auxílio eventos - discentes</v>
      </c>
      <c r="H102" s="51" t="str">
        <f>IFERROR(VLOOKUP($B102,'Tabelas auxiliares'!$A$65:$C$102,3,FALSE),"")</f>
        <v>DISCENTES: AUXÍLIO EVENTOS/CONGRESSOS/SEMINÁRIOS/PUBLICAÇÕES/PARTICIPAÇÃO EM COMPETIÇÕES</v>
      </c>
      <c r="I102" t="s">
        <v>1362</v>
      </c>
      <c r="J102" t="s">
        <v>1371</v>
      </c>
      <c r="K102" t="s">
        <v>1372</v>
      </c>
      <c r="L102" t="s">
        <v>1373</v>
      </c>
      <c r="M102" t="s">
        <v>1374</v>
      </c>
      <c r="N102" t="s">
        <v>166</v>
      </c>
      <c r="O102" t="s">
        <v>167</v>
      </c>
      <c r="P102" t="s">
        <v>200</v>
      </c>
      <c r="Q102" t="s">
        <v>168</v>
      </c>
      <c r="R102" t="s">
        <v>165</v>
      </c>
      <c r="S102" t="s">
        <v>119</v>
      </c>
      <c r="T102" t="s">
        <v>164</v>
      </c>
      <c r="U102" t="s">
        <v>118</v>
      </c>
      <c r="V102" t="s">
        <v>1180</v>
      </c>
      <c r="W102" t="s">
        <v>1181</v>
      </c>
      <c r="X102" s="51" t="str">
        <f t="shared" si="2"/>
        <v>3</v>
      </c>
      <c r="Y102" s="51" t="str">
        <f>IF(T102="","",IF(AND(T102&lt;&gt;'Tabelas auxiliares'!$B$236,T102&lt;&gt;'Tabelas auxiliares'!$B$237,T102&lt;&gt;'Tabelas auxiliares'!$C$236,T102&lt;&gt;'Tabelas auxiliares'!$C$237,T102&lt;&gt;'Tabelas auxiliares'!$D$236),"FOLHA DE PESSOAL",IF(X102='Tabelas auxiliares'!$A$237,"CUSTEIO",IF(X102='Tabelas auxiliares'!$A$236,"INVESTIMENTO","ERRO - VERIFICAR"))))</f>
        <v>CUSTEIO</v>
      </c>
      <c r="Z102" s="64">
        <f t="shared" si="3"/>
        <v>1900</v>
      </c>
      <c r="AC102" s="44">
        <v>1900</v>
      </c>
      <c r="AD102" s="72"/>
      <c r="AE102" s="72"/>
      <c r="AF102" s="72"/>
      <c r="AG102" s="72"/>
      <c r="AH102" s="72"/>
      <c r="AI102" s="72"/>
      <c r="AJ102" s="72"/>
      <c r="AK102" s="72"/>
      <c r="AL102" s="72"/>
      <c r="AM102" s="72"/>
      <c r="AN102" s="72"/>
      <c r="AO102" s="72"/>
    </row>
    <row r="103" spans="1:41" x14ac:dyDescent="0.25">
      <c r="A103" t="s">
        <v>771</v>
      </c>
      <c r="B103" t="s">
        <v>281</v>
      </c>
      <c r="C103" t="s">
        <v>1036</v>
      </c>
      <c r="D103" t="s">
        <v>53</v>
      </c>
      <c r="E103" t="s">
        <v>117</v>
      </c>
      <c r="F103" s="51" t="str">
        <f>IFERROR(VLOOKUP(D103,'Tabelas auxiliares'!$A$3:$B$61,2,FALSE),"")</f>
        <v>PROGRAD - PRÓ-REITORIA DE GRADUAÇÃO</v>
      </c>
      <c r="G103" s="51" t="str">
        <f>IFERROR(VLOOKUP($B103,'Tabelas auxiliares'!$A$65:$C$102,2,FALSE),"")</f>
        <v>Auxílio eventos - discentes</v>
      </c>
      <c r="H103" s="51" t="str">
        <f>IFERROR(VLOOKUP($B103,'Tabelas auxiliares'!$A$65:$C$102,3,FALSE),"")</f>
        <v>DISCENTES: AUXÍLIO EVENTOS/CONGRESSOS/SEMINÁRIOS/PUBLICAÇÕES/PARTICIPAÇÃO EM COMPETIÇÕES</v>
      </c>
      <c r="I103" t="s">
        <v>1362</v>
      </c>
      <c r="J103" t="s">
        <v>1375</v>
      </c>
      <c r="K103" t="s">
        <v>1376</v>
      </c>
      <c r="L103" t="s">
        <v>1377</v>
      </c>
      <c r="M103" t="s">
        <v>1378</v>
      </c>
      <c r="N103" t="s">
        <v>166</v>
      </c>
      <c r="O103" t="s">
        <v>167</v>
      </c>
      <c r="P103" t="s">
        <v>200</v>
      </c>
      <c r="Q103" t="s">
        <v>168</v>
      </c>
      <c r="R103" t="s">
        <v>165</v>
      </c>
      <c r="S103" t="s">
        <v>597</v>
      </c>
      <c r="T103" t="s">
        <v>164</v>
      </c>
      <c r="U103" t="s">
        <v>118</v>
      </c>
      <c r="V103" t="s">
        <v>1180</v>
      </c>
      <c r="W103" t="s">
        <v>1181</v>
      </c>
      <c r="X103" s="51" t="str">
        <f t="shared" si="2"/>
        <v>3</v>
      </c>
      <c r="Y103" s="51" t="str">
        <f>IF(T103="","",IF(AND(T103&lt;&gt;'Tabelas auxiliares'!$B$236,T103&lt;&gt;'Tabelas auxiliares'!$B$237,T103&lt;&gt;'Tabelas auxiliares'!$C$236,T103&lt;&gt;'Tabelas auxiliares'!$C$237,T103&lt;&gt;'Tabelas auxiliares'!$D$236),"FOLHA DE PESSOAL",IF(X103='Tabelas auxiliares'!$A$237,"CUSTEIO",IF(X103='Tabelas auxiliares'!$A$236,"INVESTIMENTO","ERRO - VERIFICAR"))))</f>
        <v>CUSTEIO</v>
      </c>
      <c r="Z103" s="64">
        <f t="shared" si="3"/>
        <v>686.67</v>
      </c>
      <c r="AC103" s="44">
        <v>686.67</v>
      </c>
      <c r="AD103" s="72"/>
      <c r="AE103" s="72"/>
      <c r="AF103" s="72"/>
      <c r="AG103" s="72"/>
      <c r="AH103" s="72"/>
      <c r="AI103" s="72"/>
      <c r="AJ103" s="72"/>
      <c r="AK103" s="72"/>
      <c r="AL103" s="72"/>
      <c r="AM103" s="72"/>
      <c r="AN103" s="72"/>
      <c r="AO103" s="72"/>
    </row>
    <row r="104" spans="1:41" x14ac:dyDescent="0.25">
      <c r="A104" t="s">
        <v>771</v>
      </c>
      <c r="B104" t="s">
        <v>281</v>
      </c>
      <c r="C104" t="s">
        <v>1036</v>
      </c>
      <c r="D104" t="s">
        <v>53</v>
      </c>
      <c r="E104" t="s">
        <v>117</v>
      </c>
      <c r="F104" s="51" t="str">
        <f>IFERROR(VLOOKUP(D104,'Tabelas auxiliares'!$A$3:$B$61,2,FALSE),"")</f>
        <v>PROGRAD - PRÓ-REITORIA DE GRADUAÇÃO</v>
      </c>
      <c r="G104" s="51" t="str">
        <f>IFERROR(VLOOKUP($B104,'Tabelas auxiliares'!$A$65:$C$102,2,FALSE),"")</f>
        <v>Auxílio eventos - discentes</v>
      </c>
      <c r="H104" s="51" t="str">
        <f>IFERROR(VLOOKUP($B104,'Tabelas auxiliares'!$A$65:$C$102,3,FALSE),"")</f>
        <v>DISCENTES: AUXÍLIO EVENTOS/CONGRESSOS/SEMINÁRIOS/PUBLICAÇÕES/PARTICIPAÇÃO EM COMPETIÇÕES</v>
      </c>
      <c r="I104" t="s">
        <v>1379</v>
      </c>
      <c r="J104" t="s">
        <v>1380</v>
      </c>
      <c r="K104" t="s">
        <v>1381</v>
      </c>
      <c r="L104" t="s">
        <v>1382</v>
      </c>
      <c r="M104" t="s">
        <v>1383</v>
      </c>
      <c r="N104" t="s">
        <v>166</v>
      </c>
      <c r="O104" t="s">
        <v>167</v>
      </c>
      <c r="P104" t="s">
        <v>200</v>
      </c>
      <c r="Q104" t="s">
        <v>168</v>
      </c>
      <c r="R104" t="s">
        <v>165</v>
      </c>
      <c r="S104" t="s">
        <v>119</v>
      </c>
      <c r="T104" t="s">
        <v>164</v>
      </c>
      <c r="U104" t="s">
        <v>118</v>
      </c>
      <c r="V104" t="s">
        <v>1180</v>
      </c>
      <c r="W104" t="s">
        <v>1181</v>
      </c>
      <c r="X104" s="51" t="str">
        <f t="shared" si="2"/>
        <v>3</v>
      </c>
      <c r="Y104" s="51" t="str">
        <f>IF(T104="","",IF(AND(T104&lt;&gt;'Tabelas auxiliares'!$B$236,T104&lt;&gt;'Tabelas auxiliares'!$B$237,T104&lt;&gt;'Tabelas auxiliares'!$C$236,T104&lt;&gt;'Tabelas auxiliares'!$C$237,T104&lt;&gt;'Tabelas auxiliares'!$D$236),"FOLHA DE PESSOAL",IF(X104='Tabelas auxiliares'!$A$237,"CUSTEIO",IF(X104='Tabelas auxiliares'!$A$236,"INVESTIMENTO","ERRO - VERIFICAR"))))</f>
        <v>CUSTEIO</v>
      </c>
      <c r="Z104" s="64">
        <f t="shared" si="3"/>
        <v>1900</v>
      </c>
      <c r="AC104" s="44">
        <v>1900</v>
      </c>
      <c r="AD104" s="72"/>
      <c r="AE104" s="72"/>
      <c r="AF104" s="72"/>
      <c r="AG104" s="72"/>
      <c r="AH104" s="72"/>
      <c r="AI104" s="72"/>
      <c r="AJ104" s="72"/>
      <c r="AK104" s="72"/>
      <c r="AL104" s="72"/>
      <c r="AM104" s="72"/>
      <c r="AN104" s="72"/>
      <c r="AO104" s="72"/>
    </row>
    <row r="105" spans="1:41" x14ac:dyDescent="0.25">
      <c r="A105" t="s">
        <v>771</v>
      </c>
      <c r="B105" t="s">
        <v>281</v>
      </c>
      <c r="C105" t="s">
        <v>1036</v>
      </c>
      <c r="D105" t="s">
        <v>53</v>
      </c>
      <c r="E105" t="s">
        <v>117</v>
      </c>
      <c r="F105" s="51" t="str">
        <f>IFERROR(VLOOKUP(D105,'Tabelas auxiliares'!$A$3:$B$61,2,FALSE),"")</f>
        <v>PROGRAD - PRÓ-REITORIA DE GRADUAÇÃO</v>
      </c>
      <c r="G105" s="51" t="str">
        <f>IFERROR(VLOOKUP($B105,'Tabelas auxiliares'!$A$65:$C$102,2,FALSE),"")</f>
        <v>Auxílio eventos - discentes</v>
      </c>
      <c r="H105" s="51" t="str">
        <f>IFERROR(VLOOKUP($B105,'Tabelas auxiliares'!$A$65:$C$102,3,FALSE),"")</f>
        <v>DISCENTES: AUXÍLIO EVENTOS/CONGRESSOS/SEMINÁRIOS/PUBLICAÇÕES/PARTICIPAÇÃO EM COMPETIÇÕES</v>
      </c>
      <c r="I105" t="s">
        <v>1015</v>
      </c>
      <c r="J105" t="s">
        <v>1384</v>
      </c>
      <c r="K105" t="s">
        <v>1385</v>
      </c>
      <c r="L105" t="s">
        <v>1386</v>
      </c>
      <c r="M105" t="s">
        <v>1387</v>
      </c>
      <c r="N105" t="s">
        <v>166</v>
      </c>
      <c r="O105" t="s">
        <v>167</v>
      </c>
      <c r="P105" t="s">
        <v>200</v>
      </c>
      <c r="Q105" t="s">
        <v>168</v>
      </c>
      <c r="R105" t="s">
        <v>165</v>
      </c>
      <c r="S105" t="s">
        <v>119</v>
      </c>
      <c r="T105" t="s">
        <v>164</v>
      </c>
      <c r="U105" t="s">
        <v>118</v>
      </c>
      <c r="V105" t="s">
        <v>1180</v>
      </c>
      <c r="W105" t="s">
        <v>1181</v>
      </c>
      <c r="X105" s="51" t="str">
        <f t="shared" si="2"/>
        <v>3</v>
      </c>
      <c r="Y105" s="51" t="str">
        <f>IF(T105="","",IF(AND(T105&lt;&gt;'Tabelas auxiliares'!$B$236,T105&lt;&gt;'Tabelas auxiliares'!$B$237,T105&lt;&gt;'Tabelas auxiliares'!$C$236,T105&lt;&gt;'Tabelas auxiliares'!$C$237,T105&lt;&gt;'Tabelas auxiliares'!$D$236),"FOLHA DE PESSOAL",IF(X105='Tabelas auxiliares'!$A$237,"CUSTEIO",IF(X105='Tabelas auxiliares'!$A$236,"INVESTIMENTO","ERRO - VERIFICAR"))))</f>
        <v>CUSTEIO</v>
      </c>
      <c r="Z105" s="64">
        <f t="shared" si="3"/>
        <v>800</v>
      </c>
      <c r="AC105" s="44">
        <v>800</v>
      </c>
      <c r="AD105" s="72"/>
      <c r="AE105" s="72"/>
      <c r="AF105" s="72"/>
      <c r="AG105" s="72"/>
      <c r="AH105" s="72"/>
      <c r="AI105" s="72"/>
      <c r="AJ105" s="72"/>
      <c r="AK105" s="72"/>
      <c r="AL105" s="72"/>
      <c r="AM105" s="72"/>
      <c r="AN105" s="72"/>
      <c r="AO105" s="72"/>
    </row>
    <row r="106" spans="1:41" x14ac:dyDescent="0.25">
      <c r="A106" t="s">
        <v>771</v>
      </c>
      <c r="B106" t="s">
        <v>281</v>
      </c>
      <c r="C106" t="s">
        <v>1036</v>
      </c>
      <c r="D106" t="s">
        <v>53</v>
      </c>
      <c r="E106" t="s">
        <v>117</v>
      </c>
      <c r="F106" s="51" t="str">
        <f>IFERROR(VLOOKUP(D106,'Tabelas auxiliares'!$A$3:$B$61,2,FALSE),"")</f>
        <v>PROGRAD - PRÓ-REITORIA DE GRADUAÇÃO</v>
      </c>
      <c r="G106" s="51" t="str">
        <f>IFERROR(VLOOKUP($B106,'Tabelas auxiliares'!$A$65:$C$102,2,FALSE),"")</f>
        <v>Auxílio eventos - discentes</v>
      </c>
      <c r="H106" s="51" t="str">
        <f>IFERROR(VLOOKUP($B106,'Tabelas auxiliares'!$A$65:$C$102,3,FALSE),"")</f>
        <v>DISCENTES: AUXÍLIO EVENTOS/CONGRESSOS/SEMINÁRIOS/PUBLICAÇÕES/PARTICIPAÇÃO EM COMPETIÇÕES</v>
      </c>
      <c r="I106" t="s">
        <v>1388</v>
      </c>
      <c r="J106" t="s">
        <v>1389</v>
      </c>
      <c r="K106" t="s">
        <v>1390</v>
      </c>
      <c r="L106" t="s">
        <v>1391</v>
      </c>
      <c r="M106" t="s">
        <v>1392</v>
      </c>
      <c r="N106" t="s">
        <v>166</v>
      </c>
      <c r="O106" t="s">
        <v>167</v>
      </c>
      <c r="P106" t="s">
        <v>200</v>
      </c>
      <c r="Q106" t="s">
        <v>168</v>
      </c>
      <c r="R106" t="s">
        <v>165</v>
      </c>
      <c r="S106" t="s">
        <v>597</v>
      </c>
      <c r="T106" t="s">
        <v>164</v>
      </c>
      <c r="U106" t="s">
        <v>118</v>
      </c>
      <c r="V106" t="s">
        <v>1180</v>
      </c>
      <c r="W106" t="s">
        <v>1181</v>
      </c>
      <c r="X106" s="51" t="str">
        <f t="shared" si="2"/>
        <v>3</v>
      </c>
      <c r="Y106" s="51" t="str">
        <f>IF(T106="","",IF(AND(T106&lt;&gt;'Tabelas auxiliares'!$B$236,T106&lt;&gt;'Tabelas auxiliares'!$B$237,T106&lt;&gt;'Tabelas auxiliares'!$C$236,T106&lt;&gt;'Tabelas auxiliares'!$C$237,T106&lt;&gt;'Tabelas auxiliares'!$D$236),"FOLHA DE PESSOAL",IF(X106='Tabelas auxiliares'!$A$237,"CUSTEIO",IF(X106='Tabelas auxiliares'!$A$236,"INVESTIMENTO","ERRO - VERIFICAR"))))</f>
        <v>CUSTEIO</v>
      </c>
      <c r="Z106" s="64">
        <f t="shared" si="3"/>
        <v>1996</v>
      </c>
      <c r="AC106" s="44">
        <v>1996</v>
      </c>
      <c r="AD106" s="72"/>
      <c r="AE106" s="72"/>
      <c r="AF106" s="72"/>
      <c r="AG106" s="72"/>
      <c r="AH106" s="72"/>
      <c r="AI106" s="72"/>
      <c r="AJ106" s="72"/>
      <c r="AK106" s="72"/>
      <c r="AL106" s="72"/>
      <c r="AM106" s="72"/>
      <c r="AN106" s="72"/>
      <c r="AO106" s="72"/>
    </row>
    <row r="107" spans="1:41" x14ac:dyDescent="0.25">
      <c r="A107" t="s">
        <v>771</v>
      </c>
      <c r="B107" t="s">
        <v>281</v>
      </c>
      <c r="C107" t="s">
        <v>1036</v>
      </c>
      <c r="D107" t="s">
        <v>53</v>
      </c>
      <c r="E107" t="s">
        <v>117</v>
      </c>
      <c r="F107" s="51" t="str">
        <f>IFERROR(VLOOKUP(D107,'Tabelas auxiliares'!$A$3:$B$61,2,FALSE),"")</f>
        <v>PROGRAD - PRÓ-REITORIA DE GRADUAÇÃO</v>
      </c>
      <c r="G107" s="51" t="str">
        <f>IFERROR(VLOOKUP($B107,'Tabelas auxiliares'!$A$65:$C$102,2,FALSE),"")</f>
        <v>Auxílio eventos - discentes</v>
      </c>
      <c r="H107" s="51" t="str">
        <f>IFERROR(VLOOKUP($B107,'Tabelas auxiliares'!$A$65:$C$102,3,FALSE),"")</f>
        <v>DISCENTES: AUXÍLIO EVENTOS/CONGRESSOS/SEMINÁRIOS/PUBLICAÇÕES/PARTICIPAÇÃO EM COMPETIÇÕES</v>
      </c>
      <c r="I107" t="s">
        <v>889</v>
      </c>
      <c r="J107" t="s">
        <v>1393</v>
      </c>
      <c r="K107" t="s">
        <v>1394</v>
      </c>
      <c r="L107" t="s">
        <v>1395</v>
      </c>
      <c r="M107" t="s">
        <v>1396</v>
      </c>
      <c r="N107" t="s">
        <v>166</v>
      </c>
      <c r="O107" t="s">
        <v>167</v>
      </c>
      <c r="P107" t="s">
        <v>200</v>
      </c>
      <c r="Q107" t="s">
        <v>168</v>
      </c>
      <c r="R107" t="s">
        <v>165</v>
      </c>
      <c r="S107" t="s">
        <v>597</v>
      </c>
      <c r="T107" t="s">
        <v>164</v>
      </c>
      <c r="U107" t="s">
        <v>118</v>
      </c>
      <c r="V107" t="s">
        <v>1180</v>
      </c>
      <c r="W107" t="s">
        <v>1181</v>
      </c>
      <c r="X107" s="51" t="str">
        <f t="shared" si="2"/>
        <v>3</v>
      </c>
      <c r="Y107" s="51" t="str">
        <f>IF(T107="","",IF(AND(T107&lt;&gt;'Tabelas auxiliares'!$B$236,T107&lt;&gt;'Tabelas auxiliares'!$B$237,T107&lt;&gt;'Tabelas auxiliares'!$C$236,T107&lt;&gt;'Tabelas auxiliares'!$C$237,T107&lt;&gt;'Tabelas auxiliares'!$D$236),"FOLHA DE PESSOAL",IF(X107='Tabelas auxiliares'!$A$237,"CUSTEIO",IF(X107='Tabelas auxiliares'!$A$236,"INVESTIMENTO","ERRO - VERIFICAR"))))</f>
        <v>CUSTEIO</v>
      </c>
      <c r="Z107" s="64">
        <f t="shared" si="3"/>
        <v>1496</v>
      </c>
      <c r="AC107" s="44">
        <v>1496</v>
      </c>
      <c r="AD107" s="72"/>
      <c r="AE107" s="72"/>
      <c r="AF107" s="72"/>
      <c r="AG107" s="72"/>
      <c r="AH107" s="72"/>
      <c r="AI107" s="72"/>
      <c r="AJ107" s="72"/>
      <c r="AK107" s="72"/>
      <c r="AL107" s="72"/>
      <c r="AM107" s="72"/>
      <c r="AN107" s="72"/>
      <c r="AO107" s="72"/>
    </row>
    <row r="108" spans="1:41" x14ac:dyDescent="0.25">
      <c r="A108" t="s">
        <v>771</v>
      </c>
      <c r="B108" t="s">
        <v>281</v>
      </c>
      <c r="C108" t="s">
        <v>1036</v>
      </c>
      <c r="D108" t="s">
        <v>53</v>
      </c>
      <c r="E108" t="s">
        <v>117</v>
      </c>
      <c r="F108" s="51" t="str">
        <f>IFERROR(VLOOKUP(D108,'Tabelas auxiliares'!$A$3:$B$61,2,FALSE),"")</f>
        <v>PROGRAD - PRÓ-REITORIA DE GRADUAÇÃO</v>
      </c>
      <c r="G108" s="51" t="str">
        <f>IFERROR(VLOOKUP($B108,'Tabelas auxiliares'!$A$65:$C$102,2,FALSE),"")</f>
        <v>Auxílio eventos - discentes</v>
      </c>
      <c r="H108" s="51" t="str">
        <f>IFERROR(VLOOKUP($B108,'Tabelas auxiliares'!$A$65:$C$102,3,FALSE),"")</f>
        <v>DISCENTES: AUXÍLIO EVENTOS/CONGRESSOS/SEMINÁRIOS/PUBLICAÇÕES/PARTICIPAÇÃO EM COMPETIÇÕES</v>
      </c>
      <c r="I108" t="s">
        <v>889</v>
      </c>
      <c r="J108" t="s">
        <v>1397</v>
      </c>
      <c r="K108" t="s">
        <v>1398</v>
      </c>
      <c r="L108" t="s">
        <v>1399</v>
      </c>
      <c r="M108" t="s">
        <v>1400</v>
      </c>
      <c r="N108" t="s">
        <v>166</v>
      </c>
      <c r="O108" t="s">
        <v>167</v>
      </c>
      <c r="P108" t="s">
        <v>200</v>
      </c>
      <c r="Q108" t="s">
        <v>168</v>
      </c>
      <c r="R108" t="s">
        <v>165</v>
      </c>
      <c r="S108" t="s">
        <v>597</v>
      </c>
      <c r="T108" t="s">
        <v>164</v>
      </c>
      <c r="U108" t="s">
        <v>118</v>
      </c>
      <c r="V108" t="s">
        <v>1180</v>
      </c>
      <c r="W108" t="s">
        <v>1181</v>
      </c>
      <c r="X108" s="51" t="str">
        <f t="shared" si="2"/>
        <v>3</v>
      </c>
      <c r="Y108" s="51" t="str">
        <f>IF(T108="","",IF(AND(T108&lt;&gt;'Tabelas auxiliares'!$B$236,T108&lt;&gt;'Tabelas auxiliares'!$B$237,T108&lt;&gt;'Tabelas auxiliares'!$C$236,T108&lt;&gt;'Tabelas auxiliares'!$C$237,T108&lt;&gt;'Tabelas auxiliares'!$D$236),"FOLHA DE PESSOAL",IF(X108='Tabelas auxiliares'!$A$237,"CUSTEIO",IF(X108='Tabelas auxiliares'!$A$236,"INVESTIMENTO","ERRO - VERIFICAR"))))</f>
        <v>CUSTEIO</v>
      </c>
      <c r="Z108" s="64">
        <f t="shared" si="3"/>
        <v>2246.8000000000002</v>
      </c>
      <c r="AC108" s="44">
        <v>2246.8000000000002</v>
      </c>
      <c r="AD108" s="72"/>
      <c r="AE108" s="72"/>
      <c r="AF108" s="72"/>
      <c r="AG108" s="72"/>
      <c r="AH108" s="72"/>
      <c r="AI108" s="72"/>
      <c r="AJ108" s="72"/>
      <c r="AK108" s="72"/>
      <c r="AL108" s="72"/>
      <c r="AM108" s="72"/>
      <c r="AN108" s="72"/>
      <c r="AO108" s="72"/>
    </row>
    <row r="109" spans="1:41" x14ac:dyDescent="0.25">
      <c r="A109" t="s">
        <v>771</v>
      </c>
      <c r="B109" t="s">
        <v>281</v>
      </c>
      <c r="C109" t="s">
        <v>1036</v>
      </c>
      <c r="D109" t="s">
        <v>53</v>
      </c>
      <c r="E109" t="s">
        <v>117</v>
      </c>
      <c r="F109" s="51" t="str">
        <f>IFERROR(VLOOKUP(D109,'Tabelas auxiliares'!$A$3:$B$61,2,FALSE),"")</f>
        <v>PROGRAD - PRÓ-REITORIA DE GRADUAÇÃO</v>
      </c>
      <c r="G109" s="51" t="str">
        <f>IFERROR(VLOOKUP($B109,'Tabelas auxiliares'!$A$65:$C$102,2,FALSE),"")</f>
        <v>Auxílio eventos - discentes</v>
      </c>
      <c r="H109" s="51" t="str">
        <f>IFERROR(VLOOKUP($B109,'Tabelas auxiliares'!$A$65:$C$102,3,FALSE),"")</f>
        <v>DISCENTES: AUXÍLIO EVENTOS/CONGRESSOS/SEMINÁRIOS/PUBLICAÇÕES/PARTICIPAÇÃO EM COMPETIÇÕES</v>
      </c>
      <c r="I109" t="s">
        <v>1401</v>
      </c>
      <c r="J109" t="s">
        <v>1402</v>
      </c>
      <c r="K109" t="s">
        <v>1403</v>
      </c>
      <c r="L109" t="s">
        <v>1404</v>
      </c>
      <c r="M109" t="s">
        <v>165</v>
      </c>
      <c r="N109" t="s">
        <v>166</v>
      </c>
      <c r="O109" t="s">
        <v>167</v>
      </c>
      <c r="P109" t="s">
        <v>200</v>
      </c>
      <c r="Q109" t="s">
        <v>168</v>
      </c>
      <c r="R109" t="s">
        <v>165</v>
      </c>
      <c r="S109" t="s">
        <v>597</v>
      </c>
      <c r="T109" t="s">
        <v>164</v>
      </c>
      <c r="U109" t="s">
        <v>118</v>
      </c>
      <c r="V109" t="s">
        <v>1180</v>
      </c>
      <c r="W109" t="s">
        <v>1181</v>
      </c>
      <c r="X109" s="51" t="str">
        <f t="shared" si="2"/>
        <v>3</v>
      </c>
      <c r="Y109" s="51" t="str">
        <f>IF(T109="","",IF(AND(T109&lt;&gt;'Tabelas auxiliares'!$B$236,T109&lt;&gt;'Tabelas auxiliares'!$B$237,T109&lt;&gt;'Tabelas auxiliares'!$C$236,T109&lt;&gt;'Tabelas auxiliares'!$C$237,T109&lt;&gt;'Tabelas auxiliares'!$D$236),"FOLHA DE PESSOAL",IF(X109='Tabelas auxiliares'!$A$237,"CUSTEIO",IF(X109='Tabelas auxiliares'!$A$236,"INVESTIMENTO","ERRO - VERIFICAR"))))</f>
        <v>CUSTEIO</v>
      </c>
      <c r="Z109" s="64">
        <f t="shared" si="3"/>
        <v>8987.2000000000007</v>
      </c>
      <c r="AC109" s="44">
        <v>8987.2000000000007</v>
      </c>
      <c r="AD109" s="72"/>
      <c r="AE109" s="72"/>
      <c r="AF109" s="72"/>
      <c r="AG109" s="72"/>
      <c r="AH109" s="72"/>
      <c r="AI109" s="72"/>
      <c r="AJ109" s="72"/>
      <c r="AK109" s="72"/>
      <c r="AL109" s="72"/>
      <c r="AM109" s="72"/>
      <c r="AN109" s="72"/>
      <c r="AO109" s="72"/>
    </row>
    <row r="110" spans="1:41" x14ac:dyDescent="0.25">
      <c r="A110" t="s">
        <v>771</v>
      </c>
      <c r="B110" t="s">
        <v>281</v>
      </c>
      <c r="C110" t="s">
        <v>1036</v>
      </c>
      <c r="D110" t="s">
        <v>53</v>
      </c>
      <c r="E110" t="s">
        <v>117</v>
      </c>
      <c r="F110" s="51" t="str">
        <f>IFERROR(VLOOKUP(D110,'Tabelas auxiliares'!$A$3:$B$61,2,FALSE),"")</f>
        <v>PROGRAD - PRÓ-REITORIA DE GRADUAÇÃO</v>
      </c>
      <c r="G110" s="51" t="str">
        <f>IFERROR(VLOOKUP($B110,'Tabelas auxiliares'!$A$65:$C$102,2,FALSE),"")</f>
        <v>Auxílio eventos - discentes</v>
      </c>
      <c r="H110" s="51" t="str">
        <f>IFERROR(VLOOKUP($B110,'Tabelas auxiliares'!$A$65:$C$102,3,FALSE),"")</f>
        <v>DISCENTES: AUXÍLIO EVENTOS/CONGRESSOS/SEMINÁRIOS/PUBLICAÇÕES/PARTICIPAÇÃO EM COMPETIÇÕES</v>
      </c>
      <c r="I110" t="s">
        <v>1401</v>
      </c>
      <c r="J110" t="s">
        <v>1405</v>
      </c>
      <c r="K110" t="s">
        <v>1406</v>
      </c>
      <c r="L110" t="s">
        <v>1407</v>
      </c>
      <c r="M110" t="s">
        <v>1408</v>
      </c>
      <c r="N110" t="s">
        <v>166</v>
      </c>
      <c r="O110" t="s">
        <v>167</v>
      </c>
      <c r="P110" t="s">
        <v>200</v>
      </c>
      <c r="Q110" t="s">
        <v>168</v>
      </c>
      <c r="R110" t="s">
        <v>165</v>
      </c>
      <c r="S110" t="s">
        <v>597</v>
      </c>
      <c r="T110" t="s">
        <v>164</v>
      </c>
      <c r="U110" t="s">
        <v>118</v>
      </c>
      <c r="V110" t="s">
        <v>1180</v>
      </c>
      <c r="W110" t="s">
        <v>1181</v>
      </c>
      <c r="X110" s="51" t="str">
        <f t="shared" si="2"/>
        <v>3</v>
      </c>
      <c r="Y110" s="51" t="str">
        <f>IF(T110="","",IF(AND(T110&lt;&gt;'Tabelas auxiliares'!$B$236,T110&lt;&gt;'Tabelas auxiliares'!$B$237,T110&lt;&gt;'Tabelas auxiliares'!$C$236,T110&lt;&gt;'Tabelas auxiliares'!$C$237,T110&lt;&gt;'Tabelas auxiliares'!$D$236),"FOLHA DE PESSOAL",IF(X110='Tabelas auxiliares'!$A$237,"CUSTEIO",IF(X110='Tabelas auxiliares'!$A$236,"INVESTIMENTO","ERRO - VERIFICAR"))))</f>
        <v>CUSTEIO</v>
      </c>
      <c r="Z110" s="64">
        <f t="shared" si="3"/>
        <v>1620</v>
      </c>
      <c r="AC110" s="44">
        <v>1620</v>
      </c>
      <c r="AD110" s="72"/>
      <c r="AE110" s="72"/>
      <c r="AF110" s="72"/>
      <c r="AG110" s="72"/>
      <c r="AH110" s="72"/>
      <c r="AI110" s="72"/>
      <c r="AJ110" s="72"/>
      <c r="AK110" s="72"/>
      <c r="AL110" s="72"/>
      <c r="AM110" s="72"/>
      <c r="AN110" s="72"/>
      <c r="AO110" s="72"/>
    </row>
    <row r="111" spans="1:41" x14ac:dyDescent="0.25">
      <c r="A111" t="s">
        <v>771</v>
      </c>
      <c r="B111" t="s">
        <v>281</v>
      </c>
      <c r="C111" t="s">
        <v>1036</v>
      </c>
      <c r="D111" t="s">
        <v>53</v>
      </c>
      <c r="E111" t="s">
        <v>117</v>
      </c>
      <c r="F111" s="51" t="str">
        <f>IFERROR(VLOOKUP(D111,'Tabelas auxiliares'!$A$3:$B$61,2,FALSE),"")</f>
        <v>PROGRAD - PRÓ-REITORIA DE GRADUAÇÃO</v>
      </c>
      <c r="G111" s="51" t="str">
        <f>IFERROR(VLOOKUP($B111,'Tabelas auxiliares'!$A$65:$C$102,2,FALSE),"")</f>
        <v>Auxílio eventos - discentes</v>
      </c>
      <c r="H111" s="51" t="str">
        <f>IFERROR(VLOOKUP($B111,'Tabelas auxiliares'!$A$65:$C$102,3,FALSE),"")</f>
        <v>DISCENTES: AUXÍLIO EVENTOS/CONGRESSOS/SEMINÁRIOS/PUBLICAÇÕES/PARTICIPAÇÃO EM COMPETIÇÕES</v>
      </c>
      <c r="I111" t="s">
        <v>1002</v>
      </c>
      <c r="J111" t="s">
        <v>1409</v>
      </c>
      <c r="K111" t="s">
        <v>1410</v>
      </c>
      <c r="L111" t="s">
        <v>1411</v>
      </c>
      <c r="M111" t="s">
        <v>165</v>
      </c>
      <c r="N111" t="s">
        <v>166</v>
      </c>
      <c r="O111" t="s">
        <v>167</v>
      </c>
      <c r="P111" t="s">
        <v>200</v>
      </c>
      <c r="Q111" t="s">
        <v>168</v>
      </c>
      <c r="R111" t="s">
        <v>165</v>
      </c>
      <c r="S111" t="s">
        <v>597</v>
      </c>
      <c r="T111" t="s">
        <v>164</v>
      </c>
      <c r="U111" t="s">
        <v>118</v>
      </c>
      <c r="V111" t="s">
        <v>1180</v>
      </c>
      <c r="W111" t="s">
        <v>1181</v>
      </c>
      <c r="X111" s="51" t="str">
        <f t="shared" si="2"/>
        <v>3</v>
      </c>
      <c r="Y111" s="51" t="str">
        <f>IF(T111="","",IF(AND(T111&lt;&gt;'Tabelas auxiliares'!$B$236,T111&lt;&gt;'Tabelas auxiliares'!$B$237,T111&lt;&gt;'Tabelas auxiliares'!$C$236,T111&lt;&gt;'Tabelas auxiliares'!$C$237,T111&lt;&gt;'Tabelas auxiliares'!$D$236),"FOLHA DE PESSOAL",IF(X111='Tabelas auxiliares'!$A$237,"CUSTEIO",IF(X111='Tabelas auxiliares'!$A$236,"INVESTIMENTO","ERRO - VERIFICAR"))))</f>
        <v>CUSTEIO</v>
      </c>
      <c r="Z111" s="64">
        <f t="shared" si="3"/>
        <v>6400</v>
      </c>
      <c r="AC111" s="44">
        <v>6400</v>
      </c>
      <c r="AD111" s="72"/>
      <c r="AE111" s="72"/>
      <c r="AF111" s="72"/>
      <c r="AG111" s="72"/>
      <c r="AH111" s="72"/>
      <c r="AI111" s="72"/>
      <c r="AJ111" s="72"/>
      <c r="AK111" s="72"/>
      <c r="AL111" s="72"/>
      <c r="AM111" s="72"/>
      <c r="AN111" s="72"/>
      <c r="AO111" s="72"/>
    </row>
    <row r="112" spans="1:41" x14ac:dyDescent="0.25">
      <c r="A112" t="s">
        <v>771</v>
      </c>
      <c r="B112" t="s">
        <v>281</v>
      </c>
      <c r="C112" t="s">
        <v>1036</v>
      </c>
      <c r="D112" t="s">
        <v>53</v>
      </c>
      <c r="E112" t="s">
        <v>117</v>
      </c>
      <c r="F112" s="51" t="str">
        <f>IFERROR(VLOOKUP(D112,'Tabelas auxiliares'!$A$3:$B$61,2,FALSE),"")</f>
        <v>PROGRAD - PRÓ-REITORIA DE GRADUAÇÃO</v>
      </c>
      <c r="G112" s="51" t="str">
        <f>IFERROR(VLOOKUP($B112,'Tabelas auxiliares'!$A$65:$C$102,2,FALSE),"")</f>
        <v>Auxílio eventos - discentes</v>
      </c>
      <c r="H112" s="51" t="str">
        <f>IFERROR(VLOOKUP($B112,'Tabelas auxiliares'!$A$65:$C$102,3,FALSE),"")</f>
        <v>DISCENTES: AUXÍLIO EVENTOS/CONGRESSOS/SEMINÁRIOS/PUBLICAÇÕES/PARTICIPAÇÃO EM COMPETIÇÕES</v>
      </c>
      <c r="I112" t="s">
        <v>968</v>
      </c>
      <c r="J112" t="s">
        <v>1412</v>
      </c>
      <c r="K112" t="s">
        <v>1413</v>
      </c>
      <c r="L112" t="s">
        <v>1247</v>
      </c>
      <c r="M112" t="s">
        <v>1414</v>
      </c>
      <c r="N112" t="s">
        <v>166</v>
      </c>
      <c r="O112" t="s">
        <v>167</v>
      </c>
      <c r="P112" t="s">
        <v>200</v>
      </c>
      <c r="Q112" t="s">
        <v>168</v>
      </c>
      <c r="R112" t="s">
        <v>165</v>
      </c>
      <c r="S112" t="s">
        <v>119</v>
      </c>
      <c r="T112" t="s">
        <v>164</v>
      </c>
      <c r="U112" t="s">
        <v>118</v>
      </c>
      <c r="V112" t="s">
        <v>1180</v>
      </c>
      <c r="W112" t="s">
        <v>1181</v>
      </c>
      <c r="X112" s="51" t="str">
        <f t="shared" si="2"/>
        <v>3</v>
      </c>
      <c r="Y112" s="51" t="str">
        <f>IF(T112="","",IF(AND(T112&lt;&gt;'Tabelas auxiliares'!$B$236,T112&lt;&gt;'Tabelas auxiliares'!$B$237,T112&lt;&gt;'Tabelas auxiliares'!$C$236,T112&lt;&gt;'Tabelas auxiliares'!$C$237,T112&lt;&gt;'Tabelas auxiliares'!$D$236),"FOLHA DE PESSOAL",IF(X112='Tabelas auxiliares'!$A$237,"CUSTEIO",IF(X112='Tabelas auxiliares'!$A$236,"INVESTIMENTO","ERRO - VERIFICAR"))))</f>
        <v>CUSTEIO</v>
      </c>
      <c r="Z112" s="64">
        <f t="shared" si="3"/>
        <v>1300</v>
      </c>
      <c r="AC112" s="44">
        <v>1300</v>
      </c>
      <c r="AD112" s="72"/>
      <c r="AE112" s="72"/>
      <c r="AF112" s="72"/>
      <c r="AG112" s="72"/>
      <c r="AH112" s="72"/>
      <c r="AI112" s="72"/>
      <c r="AJ112" s="72"/>
      <c r="AK112" s="72"/>
      <c r="AL112" s="72"/>
      <c r="AM112" s="72"/>
      <c r="AN112" s="72"/>
      <c r="AO112" s="72"/>
    </row>
    <row r="113" spans="1:41" x14ac:dyDescent="0.25">
      <c r="A113" t="s">
        <v>771</v>
      </c>
      <c r="B113" t="s">
        <v>281</v>
      </c>
      <c r="C113" t="s">
        <v>1036</v>
      </c>
      <c r="D113" t="s">
        <v>53</v>
      </c>
      <c r="E113" t="s">
        <v>117</v>
      </c>
      <c r="F113" s="51" t="str">
        <f>IFERROR(VLOOKUP(D113,'Tabelas auxiliares'!$A$3:$B$61,2,FALSE),"")</f>
        <v>PROGRAD - PRÓ-REITORIA DE GRADUAÇÃO</v>
      </c>
      <c r="G113" s="51" t="str">
        <f>IFERROR(VLOOKUP($B113,'Tabelas auxiliares'!$A$65:$C$102,2,FALSE),"")</f>
        <v>Auxílio eventos - discentes</v>
      </c>
      <c r="H113" s="51" t="str">
        <f>IFERROR(VLOOKUP($B113,'Tabelas auxiliares'!$A$65:$C$102,3,FALSE),"")</f>
        <v>DISCENTES: AUXÍLIO EVENTOS/CONGRESSOS/SEMINÁRIOS/PUBLICAÇÕES/PARTICIPAÇÃO EM COMPETIÇÕES</v>
      </c>
      <c r="I113" t="s">
        <v>968</v>
      </c>
      <c r="J113" t="s">
        <v>588</v>
      </c>
      <c r="K113" t="s">
        <v>1415</v>
      </c>
      <c r="L113" t="s">
        <v>1247</v>
      </c>
      <c r="M113" t="s">
        <v>1416</v>
      </c>
      <c r="N113" t="s">
        <v>166</v>
      </c>
      <c r="O113" t="s">
        <v>167</v>
      </c>
      <c r="P113" t="s">
        <v>200</v>
      </c>
      <c r="Q113" t="s">
        <v>168</v>
      </c>
      <c r="R113" t="s">
        <v>165</v>
      </c>
      <c r="S113" t="s">
        <v>119</v>
      </c>
      <c r="T113" t="s">
        <v>164</v>
      </c>
      <c r="U113" t="s">
        <v>118</v>
      </c>
      <c r="V113" t="s">
        <v>1180</v>
      </c>
      <c r="W113" t="s">
        <v>1181</v>
      </c>
      <c r="X113" s="51" t="str">
        <f t="shared" si="2"/>
        <v>3</v>
      </c>
      <c r="Y113" s="51" t="str">
        <f>IF(T113="","",IF(AND(T113&lt;&gt;'Tabelas auxiliares'!$B$236,T113&lt;&gt;'Tabelas auxiliares'!$B$237,T113&lt;&gt;'Tabelas auxiliares'!$C$236,T113&lt;&gt;'Tabelas auxiliares'!$C$237,T113&lt;&gt;'Tabelas auxiliares'!$D$236),"FOLHA DE PESSOAL",IF(X113='Tabelas auxiliares'!$A$237,"CUSTEIO",IF(X113='Tabelas auxiliares'!$A$236,"INVESTIMENTO","ERRO - VERIFICAR"))))</f>
        <v>CUSTEIO</v>
      </c>
      <c r="Z113" s="64">
        <f t="shared" si="3"/>
        <v>1650</v>
      </c>
      <c r="AC113" s="44">
        <v>1650</v>
      </c>
      <c r="AD113" s="72"/>
      <c r="AE113" s="72"/>
      <c r="AF113" s="72"/>
      <c r="AG113" s="72"/>
      <c r="AH113" s="72"/>
      <c r="AI113" s="72"/>
      <c r="AJ113" s="72"/>
      <c r="AK113" s="72"/>
      <c r="AL113" s="72"/>
      <c r="AM113" s="72"/>
      <c r="AN113" s="72"/>
      <c r="AO113" s="72"/>
    </row>
    <row r="114" spans="1:41" x14ac:dyDescent="0.25">
      <c r="A114" t="s">
        <v>771</v>
      </c>
      <c r="B114" t="s">
        <v>281</v>
      </c>
      <c r="C114" t="s">
        <v>1036</v>
      </c>
      <c r="D114" t="s">
        <v>53</v>
      </c>
      <c r="E114" t="s">
        <v>117</v>
      </c>
      <c r="F114" s="51" t="str">
        <f>IFERROR(VLOOKUP(D114,'Tabelas auxiliares'!$A$3:$B$61,2,FALSE),"")</f>
        <v>PROGRAD - PRÓ-REITORIA DE GRADUAÇÃO</v>
      </c>
      <c r="G114" s="51" t="str">
        <f>IFERROR(VLOOKUP($B114,'Tabelas auxiliares'!$A$65:$C$102,2,FALSE),"")</f>
        <v>Auxílio eventos - discentes</v>
      </c>
      <c r="H114" s="51" t="str">
        <f>IFERROR(VLOOKUP($B114,'Tabelas auxiliares'!$A$65:$C$102,3,FALSE),"")</f>
        <v>DISCENTES: AUXÍLIO EVENTOS/CONGRESSOS/SEMINÁRIOS/PUBLICAÇÕES/PARTICIPAÇÃO EM COMPETIÇÕES</v>
      </c>
      <c r="I114" t="s">
        <v>968</v>
      </c>
      <c r="J114" t="s">
        <v>589</v>
      </c>
      <c r="K114" t="s">
        <v>1417</v>
      </c>
      <c r="L114" t="s">
        <v>1418</v>
      </c>
      <c r="M114" t="s">
        <v>1419</v>
      </c>
      <c r="N114" t="s">
        <v>166</v>
      </c>
      <c r="O114" t="s">
        <v>167</v>
      </c>
      <c r="P114" t="s">
        <v>200</v>
      </c>
      <c r="Q114" t="s">
        <v>168</v>
      </c>
      <c r="R114" t="s">
        <v>165</v>
      </c>
      <c r="S114" t="s">
        <v>119</v>
      </c>
      <c r="T114" t="s">
        <v>164</v>
      </c>
      <c r="U114" t="s">
        <v>118</v>
      </c>
      <c r="V114" t="s">
        <v>1180</v>
      </c>
      <c r="W114" t="s">
        <v>1181</v>
      </c>
      <c r="X114" s="51" t="str">
        <f t="shared" si="2"/>
        <v>3</v>
      </c>
      <c r="Y114" s="51" t="str">
        <f>IF(T114="","",IF(AND(T114&lt;&gt;'Tabelas auxiliares'!$B$236,T114&lt;&gt;'Tabelas auxiliares'!$B$237,T114&lt;&gt;'Tabelas auxiliares'!$C$236,T114&lt;&gt;'Tabelas auxiliares'!$C$237,T114&lt;&gt;'Tabelas auxiliares'!$D$236),"FOLHA DE PESSOAL",IF(X114='Tabelas auxiliares'!$A$237,"CUSTEIO",IF(X114='Tabelas auxiliares'!$A$236,"INVESTIMENTO","ERRO - VERIFICAR"))))</f>
        <v>CUSTEIO</v>
      </c>
      <c r="Z114" s="64">
        <f t="shared" si="3"/>
        <v>930</v>
      </c>
      <c r="AC114" s="44">
        <v>930</v>
      </c>
      <c r="AD114" s="72"/>
      <c r="AE114" s="72"/>
      <c r="AF114" s="72"/>
      <c r="AG114" s="72"/>
      <c r="AH114" s="72"/>
      <c r="AI114" s="72"/>
      <c r="AJ114" s="72"/>
      <c r="AK114" s="72"/>
      <c r="AL114" s="72"/>
      <c r="AM114" s="72"/>
      <c r="AN114" s="72"/>
      <c r="AO114" s="72"/>
    </row>
    <row r="115" spans="1:41" x14ac:dyDescent="0.25">
      <c r="A115" t="s">
        <v>771</v>
      </c>
      <c r="B115" t="s">
        <v>281</v>
      </c>
      <c r="C115" t="s">
        <v>1036</v>
      </c>
      <c r="D115" t="s">
        <v>53</v>
      </c>
      <c r="E115" t="s">
        <v>117</v>
      </c>
      <c r="F115" s="51" t="str">
        <f>IFERROR(VLOOKUP(D115,'Tabelas auxiliares'!$A$3:$B$61,2,FALSE),"")</f>
        <v>PROGRAD - PRÓ-REITORIA DE GRADUAÇÃO</v>
      </c>
      <c r="G115" s="51" t="str">
        <f>IFERROR(VLOOKUP($B115,'Tabelas auxiliares'!$A$65:$C$102,2,FALSE),"")</f>
        <v>Auxílio eventos - discentes</v>
      </c>
      <c r="H115" s="51" t="str">
        <f>IFERROR(VLOOKUP($B115,'Tabelas auxiliares'!$A$65:$C$102,3,FALSE),"")</f>
        <v>DISCENTES: AUXÍLIO EVENTOS/CONGRESSOS/SEMINÁRIOS/PUBLICAÇÕES/PARTICIPAÇÃO EM COMPETIÇÕES</v>
      </c>
      <c r="I115" t="s">
        <v>1301</v>
      </c>
      <c r="J115" t="s">
        <v>1420</v>
      </c>
      <c r="K115" t="s">
        <v>1421</v>
      </c>
      <c r="L115" t="s">
        <v>1422</v>
      </c>
      <c r="M115" t="s">
        <v>1423</v>
      </c>
      <c r="N115" t="s">
        <v>166</v>
      </c>
      <c r="O115" t="s">
        <v>167</v>
      </c>
      <c r="P115" t="s">
        <v>200</v>
      </c>
      <c r="Q115" t="s">
        <v>168</v>
      </c>
      <c r="R115" t="s">
        <v>165</v>
      </c>
      <c r="S115" t="s">
        <v>119</v>
      </c>
      <c r="T115" t="s">
        <v>164</v>
      </c>
      <c r="U115" t="s">
        <v>118</v>
      </c>
      <c r="V115" t="s">
        <v>1180</v>
      </c>
      <c r="W115" t="s">
        <v>1181</v>
      </c>
      <c r="X115" s="51" t="str">
        <f t="shared" si="2"/>
        <v>3</v>
      </c>
      <c r="Y115" s="51" t="str">
        <f>IF(T115="","",IF(AND(T115&lt;&gt;'Tabelas auxiliares'!$B$236,T115&lt;&gt;'Tabelas auxiliares'!$B$237,T115&lt;&gt;'Tabelas auxiliares'!$C$236,T115&lt;&gt;'Tabelas auxiliares'!$C$237,T115&lt;&gt;'Tabelas auxiliares'!$D$236),"FOLHA DE PESSOAL",IF(X115='Tabelas auxiliares'!$A$237,"CUSTEIO",IF(X115='Tabelas auxiliares'!$A$236,"INVESTIMENTO","ERRO - VERIFICAR"))))</f>
        <v>CUSTEIO</v>
      </c>
      <c r="Z115" s="64">
        <f t="shared" si="3"/>
        <v>2246.8000000000002</v>
      </c>
      <c r="AC115" s="44">
        <v>2246.8000000000002</v>
      </c>
      <c r="AD115" s="72"/>
      <c r="AE115" s="72"/>
      <c r="AF115" s="72"/>
      <c r="AG115" s="72"/>
      <c r="AH115" s="72"/>
      <c r="AI115" s="72"/>
      <c r="AJ115" s="72"/>
      <c r="AK115" s="72"/>
      <c r="AL115" s="72"/>
      <c r="AM115" s="72"/>
      <c r="AN115" s="72"/>
      <c r="AO115" s="72"/>
    </row>
    <row r="116" spans="1:41" x14ac:dyDescent="0.25">
      <c r="A116" t="s">
        <v>771</v>
      </c>
      <c r="B116" t="s">
        <v>281</v>
      </c>
      <c r="C116" t="s">
        <v>1036</v>
      </c>
      <c r="D116" t="s">
        <v>53</v>
      </c>
      <c r="E116" t="s">
        <v>117</v>
      </c>
      <c r="F116" s="51" t="str">
        <f>IFERROR(VLOOKUP(D116,'Tabelas auxiliares'!$A$3:$B$61,2,FALSE),"")</f>
        <v>PROGRAD - PRÓ-REITORIA DE GRADUAÇÃO</v>
      </c>
      <c r="G116" s="51" t="str">
        <f>IFERROR(VLOOKUP($B116,'Tabelas auxiliares'!$A$65:$C$102,2,FALSE),"")</f>
        <v>Auxílio eventos - discentes</v>
      </c>
      <c r="H116" s="51" t="str">
        <f>IFERROR(VLOOKUP($B116,'Tabelas auxiliares'!$A$65:$C$102,3,FALSE),"")</f>
        <v>DISCENTES: AUXÍLIO EVENTOS/CONGRESSOS/SEMINÁRIOS/PUBLICAÇÕES/PARTICIPAÇÃO EM COMPETIÇÕES</v>
      </c>
      <c r="I116" t="s">
        <v>1301</v>
      </c>
      <c r="J116" t="s">
        <v>591</v>
      </c>
      <c r="K116" t="s">
        <v>1424</v>
      </c>
      <c r="L116" t="s">
        <v>1425</v>
      </c>
      <c r="M116" t="s">
        <v>1426</v>
      </c>
      <c r="N116" t="s">
        <v>166</v>
      </c>
      <c r="O116" t="s">
        <v>167</v>
      </c>
      <c r="P116" t="s">
        <v>200</v>
      </c>
      <c r="Q116" t="s">
        <v>168</v>
      </c>
      <c r="R116" t="s">
        <v>165</v>
      </c>
      <c r="S116" t="s">
        <v>119</v>
      </c>
      <c r="T116" t="s">
        <v>164</v>
      </c>
      <c r="U116" t="s">
        <v>118</v>
      </c>
      <c r="V116" t="s">
        <v>1180</v>
      </c>
      <c r="W116" t="s">
        <v>1181</v>
      </c>
      <c r="X116" s="51" t="str">
        <f t="shared" si="2"/>
        <v>3</v>
      </c>
      <c r="Y116" s="51" t="str">
        <f>IF(T116="","",IF(AND(T116&lt;&gt;'Tabelas auxiliares'!$B$236,T116&lt;&gt;'Tabelas auxiliares'!$B$237,T116&lt;&gt;'Tabelas auxiliares'!$C$236,T116&lt;&gt;'Tabelas auxiliares'!$C$237,T116&lt;&gt;'Tabelas auxiliares'!$D$236),"FOLHA DE PESSOAL",IF(X116='Tabelas auxiliares'!$A$237,"CUSTEIO",IF(X116='Tabelas auxiliares'!$A$236,"INVESTIMENTO","ERRO - VERIFICAR"))))</f>
        <v>CUSTEIO</v>
      </c>
      <c r="Z116" s="64">
        <f t="shared" si="3"/>
        <v>1300</v>
      </c>
      <c r="AC116" s="44">
        <v>1300</v>
      </c>
      <c r="AD116" s="72"/>
      <c r="AE116" s="72"/>
      <c r="AF116" s="72"/>
      <c r="AG116" s="72"/>
      <c r="AH116" s="72"/>
      <c r="AI116" s="72"/>
      <c r="AJ116" s="72"/>
      <c r="AK116" s="72"/>
      <c r="AL116" s="72"/>
      <c r="AM116" s="72"/>
      <c r="AN116" s="72"/>
      <c r="AO116" s="72"/>
    </row>
    <row r="117" spans="1:41" x14ac:dyDescent="0.25">
      <c r="A117" t="s">
        <v>771</v>
      </c>
      <c r="B117" t="s">
        <v>281</v>
      </c>
      <c r="C117" t="s">
        <v>1036</v>
      </c>
      <c r="D117" t="s">
        <v>53</v>
      </c>
      <c r="E117" t="s">
        <v>117</v>
      </c>
      <c r="F117" s="51" t="str">
        <f>IFERROR(VLOOKUP(D117,'Tabelas auxiliares'!$A$3:$B$61,2,FALSE),"")</f>
        <v>PROGRAD - PRÓ-REITORIA DE GRADUAÇÃO</v>
      </c>
      <c r="G117" s="51" t="str">
        <f>IFERROR(VLOOKUP($B117,'Tabelas auxiliares'!$A$65:$C$102,2,FALSE),"")</f>
        <v>Auxílio eventos - discentes</v>
      </c>
      <c r="H117" s="51" t="str">
        <f>IFERROR(VLOOKUP($B117,'Tabelas auxiliares'!$A$65:$C$102,3,FALSE),"")</f>
        <v>DISCENTES: AUXÍLIO EVENTOS/CONGRESSOS/SEMINÁRIOS/PUBLICAÇÕES/PARTICIPAÇÃO EM COMPETIÇÕES</v>
      </c>
      <c r="I117" t="s">
        <v>1301</v>
      </c>
      <c r="J117" t="s">
        <v>590</v>
      </c>
      <c r="K117" t="s">
        <v>1427</v>
      </c>
      <c r="L117" t="s">
        <v>1428</v>
      </c>
      <c r="M117" t="s">
        <v>1429</v>
      </c>
      <c r="N117" t="s">
        <v>166</v>
      </c>
      <c r="O117" t="s">
        <v>167</v>
      </c>
      <c r="P117" t="s">
        <v>200</v>
      </c>
      <c r="Q117" t="s">
        <v>168</v>
      </c>
      <c r="R117" t="s">
        <v>165</v>
      </c>
      <c r="S117" t="s">
        <v>119</v>
      </c>
      <c r="T117" t="s">
        <v>164</v>
      </c>
      <c r="U117" t="s">
        <v>118</v>
      </c>
      <c r="V117" t="s">
        <v>1180</v>
      </c>
      <c r="W117" t="s">
        <v>1181</v>
      </c>
      <c r="X117" s="51" t="str">
        <f t="shared" si="2"/>
        <v>3</v>
      </c>
      <c r="Y117" s="51" t="str">
        <f>IF(T117="","",IF(AND(T117&lt;&gt;'Tabelas auxiliares'!$B$236,T117&lt;&gt;'Tabelas auxiliares'!$B$237,T117&lt;&gt;'Tabelas auxiliares'!$C$236,T117&lt;&gt;'Tabelas auxiliares'!$C$237,T117&lt;&gt;'Tabelas auxiliares'!$D$236),"FOLHA DE PESSOAL",IF(X117='Tabelas auxiliares'!$A$237,"CUSTEIO",IF(X117='Tabelas auxiliares'!$A$236,"INVESTIMENTO","ERRO - VERIFICAR"))))</f>
        <v>CUSTEIO</v>
      </c>
      <c r="Z117" s="64">
        <f t="shared" si="3"/>
        <v>690</v>
      </c>
      <c r="AC117" s="44">
        <v>690</v>
      </c>
      <c r="AD117" s="72"/>
      <c r="AE117" s="72"/>
      <c r="AF117" s="72"/>
      <c r="AG117" s="72"/>
      <c r="AH117" s="72"/>
      <c r="AI117" s="72"/>
      <c r="AJ117" s="72"/>
      <c r="AK117" s="72"/>
      <c r="AL117" s="72"/>
      <c r="AM117" s="72"/>
      <c r="AN117" s="72"/>
      <c r="AO117" s="72"/>
    </row>
    <row r="118" spans="1:41" x14ac:dyDescent="0.25">
      <c r="A118" t="s">
        <v>771</v>
      </c>
      <c r="B118" t="s">
        <v>281</v>
      </c>
      <c r="C118" t="s">
        <v>1036</v>
      </c>
      <c r="D118" t="s">
        <v>53</v>
      </c>
      <c r="E118" t="s">
        <v>117</v>
      </c>
      <c r="F118" s="51" t="str">
        <f>IFERROR(VLOOKUP(D118,'Tabelas auxiliares'!$A$3:$B$61,2,FALSE),"")</f>
        <v>PROGRAD - PRÓ-REITORIA DE GRADUAÇÃO</v>
      </c>
      <c r="G118" s="51" t="str">
        <f>IFERROR(VLOOKUP($B118,'Tabelas auxiliares'!$A$65:$C$102,2,FALSE),"")</f>
        <v>Auxílio eventos - discentes</v>
      </c>
      <c r="H118" s="51" t="str">
        <f>IFERROR(VLOOKUP($B118,'Tabelas auxiliares'!$A$65:$C$102,3,FALSE),"")</f>
        <v>DISCENTES: AUXÍLIO EVENTOS/CONGRESSOS/SEMINÁRIOS/PUBLICAÇÕES/PARTICIPAÇÃO EM COMPETIÇÕES</v>
      </c>
      <c r="I118" t="s">
        <v>600</v>
      </c>
      <c r="J118" t="s">
        <v>592</v>
      </c>
      <c r="K118" t="s">
        <v>1430</v>
      </c>
      <c r="L118" t="s">
        <v>1431</v>
      </c>
      <c r="M118" t="s">
        <v>1432</v>
      </c>
      <c r="N118" t="s">
        <v>166</v>
      </c>
      <c r="O118" t="s">
        <v>167</v>
      </c>
      <c r="P118" t="s">
        <v>200</v>
      </c>
      <c r="Q118" t="s">
        <v>168</v>
      </c>
      <c r="R118" t="s">
        <v>165</v>
      </c>
      <c r="S118" t="s">
        <v>119</v>
      </c>
      <c r="T118" t="s">
        <v>164</v>
      </c>
      <c r="U118" t="s">
        <v>118</v>
      </c>
      <c r="V118" t="s">
        <v>1180</v>
      </c>
      <c r="W118" t="s">
        <v>1181</v>
      </c>
      <c r="X118" s="51" t="str">
        <f t="shared" si="2"/>
        <v>3</v>
      </c>
      <c r="Y118" s="51" t="str">
        <f>IF(T118="","",IF(AND(T118&lt;&gt;'Tabelas auxiliares'!$B$236,T118&lt;&gt;'Tabelas auxiliares'!$B$237,T118&lt;&gt;'Tabelas auxiliares'!$C$236,T118&lt;&gt;'Tabelas auxiliares'!$C$237,T118&lt;&gt;'Tabelas auxiliares'!$D$236),"FOLHA DE PESSOAL",IF(X118='Tabelas auxiliares'!$A$237,"CUSTEIO",IF(X118='Tabelas auxiliares'!$A$236,"INVESTIMENTO","ERRO - VERIFICAR"))))</f>
        <v>CUSTEIO</v>
      </c>
      <c r="Z118" s="64">
        <f t="shared" si="3"/>
        <v>2180</v>
      </c>
      <c r="AC118" s="44">
        <v>2180</v>
      </c>
      <c r="AD118" s="72"/>
      <c r="AE118" s="72"/>
      <c r="AF118" s="72"/>
      <c r="AG118" s="72"/>
      <c r="AH118" s="72"/>
      <c r="AI118" s="72"/>
      <c r="AJ118" s="72"/>
      <c r="AK118" s="72"/>
      <c r="AL118" s="72"/>
      <c r="AM118" s="72"/>
      <c r="AN118" s="72"/>
      <c r="AO118" s="72"/>
    </row>
    <row r="119" spans="1:41" x14ac:dyDescent="0.25">
      <c r="A119" t="s">
        <v>771</v>
      </c>
      <c r="B119" t="s">
        <v>281</v>
      </c>
      <c r="C119" t="s">
        <v>1036</v>
      </c>
      <c r="D119" t="s">
        <v>53</v>
      </c>
      <c r="E119" t="s">
        <v>117</v>
      </c>
      <c r="F119" s="51" t="str">
        <f>IFERROR(VLOOKUP(D119,'Tabelas auxiliares'!$A$3:$B$61,2,FALSE),"")</f>
        <v>PROGRAD - PRÓ-REITORIA DE GRADUAÇÃO</v>
      </c>
      <c r="G119" s="51" t="str">
        <f>IFERROR(VLOOKUP($B119,'Tabelas auxiliares'!$A$65:$C$102,2,FALSE),"")</f>
        <v>Auxílio eventos - discentes</v>
      </c>
      <c r="H119" s="51" t="str">
        <f>IFERROR(VLOOKUP($B119,'Tabelas auxiliares'!$A$65:$C$102,3,FALSE),"")</f>
        <v>DISCENTES: AUXÍLIO EVENTOS/CONGRESSOS/SEMINÁRIOS/PUBLICAÇÕES/PARTICIPAÇÃO EM COMPETIÇÕES</v>
      </c>
      <c r="I119" t="s">
        <v>1433</v>
      </c>
      <c r="J119" t="s">
        <v>1434</v>
      </c>
      <c r="K119" t="s">
        <v>1435</v>
      </c>
      <c r="L119" t="s">
        <v>1436</v>
      </c>
      <c r="M119" t="s">
        <v>1437</v>
      </c>
      <c r="N119" t="s">
        <v>166</v>
      </c>
      <c r="O119" t="s">
        <v>167</v>
      </c>
      <c r="P119" t="s">
        <v>200</v>
      </c>
      <c r="Q119" t="s">
        <v>168</v>
      </c>
      <c r="R119" t="s">
        <v>165</v>
      </c>
      <c r="S119" t="s">
        <v>597</v>
      </c>
      <c r="T119" t="s">
        <v>164</v>
      </c>
      <c r="U119" t="s">
        <v>118</v>
      </c>
      <c r="V119" t="s">
        <v>1180</v>
      </c>
      <c r="W119" t="s">
        <v>1181</v>
      </c>
      <c r="X119" s="51" t="str">
        <f t="shared" si="2"/>
        <v>3</v>
      </c>
      <c r="Y119" s="51" t="str">
        <f>IF(T119="","",IF(AND(T119&lt;&gt;'Tabelas auxiliares'!$B$236,T119&lt;&gt;'Tabelas auxiliares'!$B$237,T119&lt;&gt;'Tabelas auxiliares'!$C$236,T119&lt;&gt;'Tabelas auxiliares'!$C$237,T119&lt;&gt;'Tabelas auxiliares'!$D$236),"FOLHA DE PESSOAL",IF(X119='Tabelas auxiliares'!$A$237,"CUSTEIO",IF(X119='Tabelas auxiliares'!$A$236,"INVESTIMENTO","ERRO - VERIFICAR"))))</f>
        <v>CUSTEIO</v>
      </c>
      <c r="Z119" s="64">
        <f t="shared" si="3"/>
        <v>1300</v>
      </c>
      <c r="AC119" s="44">
        <v>1300</v>
      </c>
      <c r="AD119" s="72"/>
      <c r="AE119" s="72"/>
      <c r="AF119" s="72"/>
      <c r="AG119" s="72"/>
      <c r="AH119" s="72"/>
      <c r="AI119" s="72"/>
      <c r="AJ119" s="72"/>
      <c r="AK119" s="72"/>
      <c r="AL119" s="72"/>
      <c r="AM119" s="72"/>
      <c r="AN119" s="72"/>
      <c r="AO119" s="72"/>
    </row>
    <row r="120" spans="1:41" x14ac:dyDescent="0.25">
      <c r="A120" t="s">
        <v>771</v>
      </c>
      <c r="B120" t="s">
        <v>281</v>
      </c>
      <c r="C120" t="s">
        <v>1036</v>
      </c>
      <c r="D120" t="s">
        <v>53</v>
      </c>
      <c r="E120" t="s">
        <v>117</v>
      </c>
      <c r="F120" s="51" t="str">
        <f>IFERROR(VLOOKUP(D120,'Tabelas auxiliares'!$A$3:$B$61,2,FALSE),"")</f>
        <v>PROGRAD - PRÓ-REITORIA DE GRADUAÇÃO</v>
      </c>
      <c r="G120" s="51" t="str">
        <f>IFERROR(VLOOKUP($B120,'Tabelas auxiliares'!$A$65:$C$102,2,FALSE),"")</f>
        <v>Auxílio eventos - discentes</v>
      </c>
      <c r="H120" s="51" t="str">
        <f>IFERROR(VLOOKUP($B120,'Tabelas auxiliares'!$A$65:$C$102,3,FALSE),"")</f>
        <v>DISCENTES: AUXÍLIO EVENTOS/CONGRESSOS/SEMINÁRIOS/PUBLICAÇÕES/PARTICIPAÇÃO EM COMPETIÇÕES</v>
      </c>
      <c r="I120" t="s">
        <v>1279</v>
      </c>
      <c r="J120" t="s">
        <v>1438</v>
      </c>
      <c r="K120" t="s">
        <v>1439</v>
      </c>
      <c r="L120" t="s">
        <v>1440</v>
      </c>
      <c r="M120" t="s">
        <v>1441</v>
      </c>
      <c r="N120" t="s">
        <v>166</v>
      </c>
      <c r="O120" t="s">
        <v>167</v>
      </c>
      <c r="P120" t="s">
        <v>200</v>
      </c>
      <c r="Q120" t="s">
        <v>168</v>
      </c>
      <c r="R120" t="s">
        <v>165</v>
      </c>
      <c r="S120" t="s">
        <v>597</v>
      </c>
      <c r="T120" t="s">
        <v>164</v>
      </c>
      <c r="U120" t="s">
        <v>118</v>
      </c>
      <c r="V120" t="s">
        <v>1180</v>
      </c>
      <c r="W120" t="s">
        <v>1181</v>
      </c>
      <c r="X120" s="51" t="str">
        <f t="shared" si="2"/>
        <v>3</v>
      </c>
      <c r="Y120" s="51" t="str">
        <f>IF(T120="","",IF(AND(T120&lt;&gt;'Tabelas auxiliares'!$B$236,T120&lt;&gt;'Tabelas auxiliares'!$B$237,T120&lt;&gt;'Tabelas auxiliares'!$C$236,T120&lt;&gt;'Tabelas auxiliares'!$C$237,T120&lt;&gt;'Tabelas auxiliares'!$D$236),"FOLHA DE PESSOAL",IF(X120='Tabelas auxiliares'!$A$237,"CUSTEIO",IF(X120='Tabelas auxiliares'!$A$236,"INVESTIMENTO","ERRO - VERIFICAR"))))</f>
        <v>CUSTEIO</v>
      </c>
      <c r="Z120" s="64">
        <f t="shared" si="3"/>
        <v>1225</v>
      </c>
      <c r="AC120" s="44">
        <v>1225</v>
      </c>
      <c r="AD120" s="72"/>
      <c r="AE120" s="72"/>
      <c r="AF120" s="72"/>
      <c r="AG120" s="72"/>
      <c r="AH120" s="72"/>
      <c r="AI120" s="72"/>
      <c r="AJ120" s="72"/>
      <c r="AK120" s="72"/>
      <c r="AL120" s="72"/>
      <c r="AM120" s="72"/>
      <c r="AN120" s="72"/>
      <c r="AO120" s="72"/>
    </row>
    <row r="121" spans="1:41" x14ac:dyDescent="0.25">
      <c r="A121" t="s">
        <v>771</v>
      </c>
      <c r="B121" t="s">
        <v>281</v>
      </c>
      <c r="C121" t="s">
        <v>1036</v>
      </c>
      <c r="D121" t="s">
        <v>216</v>
      </c>
      <c r="E121" t="s">
        <v>117</v>
      </c>
      <c r="F121" s="51" t="str">
        <f>IFERROR(VLOOKUP(D121,'Tabelas auxiliares'!$A$3:$B$61,2,FALSE),"")</f>
        <v>PROGRAD - TRI</v>
      </c>
      <c r="G121" s="51" t="str">
        <f>IFERROR(VLOOKUP($B121,'Tabelas auxiliares'!$A$65:$C$102,2,FALSE),"")</f>
        <v>Auxílio eventos - discentes</v>
      </c>
      <c r="H121" s="51" t="str">
        <f>IFERROR(VLOOKUP($B121,'Tabelas auxiliares'!$A$65:$C$102,3,FALSE),"")</f>
        <v>DISCENTES: AUXÍLIO EVENTOS/CONGRESSOS/SEMINÁRIOS/PUBLICAÇÕES/PARTICIPAÇÃO EM COMPETIÇÕES</v>
      </c>
      <c r="I121" t="s">
        <v>1321</v>
      </c>
      <c r="J121" t="s">
        <v>577</v>
      </c>
      <c r="K121" t="s">
        <v>1442</v>
      </c>
      <c r="L121" t="s">
        <v>1227</v>
      </c>
      <c r="M121" t="s">
        <v>1443</v>
      </c>
      <c r="N121" t="s">
        <v>166</v>
      </c>
      <c r="O121" t="s">
        <v>167</v>
      </c>
      <c r="P121" t="s">
        <v>200</v>
      </c>
      <c r="Q121" t="s">
        <v>168</v>
      </c>
      <c r="R121" t="s">
        <v>165</v>
      </c>
      <c r="S121" t="s">
        <v>1118</v>
      </c>
      <c r="T121" t="s">
        <v>164</v>
      </c>
      <c r="U121" t="s">
        <v>118</v>
      </c>
      <c r="V121" t="s">
        <v>1180</v>
      </c>
      <c r="W121" t="s">
        <v>1181</v>
      </c>
      <c r="X121" s="51" t="str">
        <f t="shared" si="2"/>
        <v>3</v>
      </c>
      <c r="Y121" s="51" t="str">
        <f>IF(T121="","",IF(AND(T121&lt;&gt;'Tabelas auxiliares'!$B$236,T121&lt;&gt;'Tabelas auxiliares'!$B$237,T121&lt;&gt;'Tabelas auxiliares'!$C$236,T121&lt;&gt;'Tabelas auxiliares'!$C$237,T121&lt;&gt;'Tabelas auxiliares'!$D$236),"FOLHA DE PESSOAL",IF(X121='Tabelas auxiliares'!$A$237,"CUSTEIO",IF(X121='Tabelas auxiliares'!$A$236,"INVESTIMENTO","ERRO - VERIFICAR"))))</f>
        <v>CUSTEIO</v>
      </c>
      <c r="Z121" s="64">
        <f t="shared" si="3"/>
        <v>613</v>
      </c>
      <c r="AC121" s="44">
        <v>613</v>
      </c>
      <c r="AD121" s="72"/>
      <c r="AE121" s="72"/>
      <c r="AF121" s="72"/>
      <c r="AG121" s="72"/>
      <c r="AH121" s="72"/>
      <c r="AI121" s="72"/>
      <c r="AJ121" s="72"/>
      <c r="AK121" s="72"/>
      <c r="AL121" s="72"/>
      <c r="AM121" s="72"/>
      <c r="AN121" s="72"/>
      <c r="AO121" s="72"/>
    </row>
    <row r="122" spans="1:41" x14ac:dyDescent="0.25">
      <c r="A122" t="s">
        <v>771</v>
      </c>
      <c r="B122" t="s">
        <v>281</v>
      </c>
      <c r="C122" t="s">
        <v>1036</v>
      </c>
      <c r="D122" t="s">
        <v>216</v>
      </c>
      <c r="E122" t="s">
        <v>117</v>
      </c>
      <c r="F122" s="51" t="str">
        <f>IFERROR(VLOOKUP(D122,'Tabelas auxiliares'!$A$3:$B$61,2,FALSE),"")</f>
        <v>PROGRAD - TRI</v>
      </c>
      <c r="G122" s="51" t="str">
        <f>IFERROR(VLOOKUP($B122,'Tabelas auxiliares'!$A$65:$C$102,2,FALSE),"")</f>
        <v>Auxílio eventos - discentes</v>
      </c>
      <c r="H122" s="51" t="str">
        <f>IFERROR(VLOOKUP($B122,'Tabelas auxiliares'!$A$65:$C$102,3,FALSE),"")</f>
        <v>DISCENTES: AUXÍLIO EVENTOS/CONGRESSOS/SEMINÁRIOS/PUBLICAÇÕES/PARTICIPAÇÃO EM COMPETIÇÕES</v>
      </c>
      <c r="I122" t="s">
        <v>877</v>
      </c>
      <c r="J122" t="s">
        <v>576</v>
      </c>
      <c r="K122" t="s">
        <v>1444</v>
      </c>
      <c r="L122" t="s">
        <v>1247</v>
      </c>
      <c r="M122" t="s">
        <v>1445</v>
      </c>
      <c r="N122" t="s">
        <v>166</v>
      </c>
      <c r="O122" t="s">
        <v>167</v>
      </c>
      <c r="P122" t="s">
        <v>200</v>
      </c>
      <c r="Q122" t="s">
        <v>168</v>
      </c>
      <c r="R122" t="s">
        <v>165</v>
      </c>
      <c r="S122" t="s">
        <v>1118</v>
      </c>
      <c r="T122" t="s">
        <v>164</v>
      </c>
      <c r="U122" t="s">
        <v>118</v>
      </c>
      <c r="V122" t="s">
        <v>1180</v>
      </c>
      <c r="W122" t="s">
        <v>1181</v>
      </c>
      <c r="X122" s="51" t="str">
        <f t="shared" si="2"/>
        <v>3</v>
      </c>
      <c r="Y122" s="51" t="str">
        <f>IF(T122="","",IF(AND(T122&lt;&gt;'Tabelas auxiliares'!$B$236,T122&lt;&gt;'Tabelas auxiliares'!$B$237,T122&lt;&gt;'Tabelas auxiliares'!$C$236,T122&lt;&gt;'Tabelas auxiliares'!$C$237,T122&lt;&gt;'Tabelas auxiliares'!$D$236),"FOLHA DE PESSOAL",IF(X122='Tabelas auxiliares'!$A$237,"CUSTEIO",IF(X122='Tabelas auxiliares'!$A$236,"INVESTIMENTO","ERRO - VERIFICAR"))))</f>
        <v>CUSTEIO</v>
      </c>
      <c r="Z122" s="64">
        <f t="shared" si="3"/>
        <v>630</v>
      </c>
      <c r="AC122" s="44">
        <v>630</v>
      </c>
      <c r="AD122" s="72"/>
      <c r="AE122" s="72"/>
      <c r="AF122" s="72"/>
      <c r="AG122" s="72"/>
      <c r="AH122" s="72"/>
      <c r="AI122" s="72"/>
      <c r="AJ122" s="72"/>
      <c r="AK122" s="72"/>
      <c r="AL122" s="72"/>
      <c r="AM122" s="72"/>
      <c r="AN122" s="72"/>
      <c r="AO122" s="72"/>
    </row>
    <row r="123" spans="1:41" x14ac:dyDescent="0.25">
      <c r="A123" t="s">
        <v>771</v>
      </c>
      <c r="B123" t="s">
        <v>281</v>
      </c>
      <c r="C123" t="s">
        <v>1036</v>
      </c>
      <c r="D123" t="s">
        <v>216</v>
      </c>
      <c r="E123" t="s">
        <v>117</v>
      </c>
      <c r="F123" s="51" t="str">
        <f>IFERROR(VLOOKUP(D123,'Tabelas auxiliares'!$A$3:$B$61,2,FALSE),"")</f>
        <v>PROGRAD - TRI</v>
      </c>
      <c r="G123" s="51" t="str">
        <f>IFERROR(VLOOKUP($B123,'Tabelas auxiliares'!$A$65:$C$102,2,FALSE),"")</f>
        <v>Auxílio eventos - discentes</v>
      </c>
      <c r="H123" s="51" t="str">
        <f>IFERROR(VLOOKUP($B123,'Tabelas auxiliares'!$A$65:$C$102,3,FALSE),"")</f>
        <v>DISCENTES: AUXÍLIO EVENTOS/CONGRESSOS/SEMINÁRIOS/PUBLICAÇÕES/PARTICIPAÇÃO EM COMPETIÇÕES</v>
      </c>
      <c r="I123" t="s">
        <v>877</v>
      </c>
      <c r="J123" t="s">
        <v>578</v>
      </c>
      <c r="K123" t="s">
        <v>1446</v>
      </c>
      <c r="L123" t="s">
        <v>1247</v>
      </c>
      <c r="M123" t="s">
        <v>1332</v>
      </c>
      <c r="N123" t="s">
        <v>166</v>
      </c>
      <c r="O123" t="s">
        <v>167</v>
      </c>
      <c r="P123" t="s">
        <v>200</v>
      </c>
      <c r="Q123" t="s">
        <v>168</v>
      </c>
      <c r="R123" t="s">
        <v>165</v>
      </c>
      <c r="S123" t="s">
        <v>1118</v>
      </c>
      <c r="T123" t="s">
        <v>164</v>
      </c>
      <c r="U123" t="s">
        <v>118</v>
      </c>
      <c r="V123" t="s">
        <v>1180</v>
      </c>
      <c r="W123" t="s">
        <v>1181</v>
      </c>
      <c r="X123" s="51" t="str">
        <f t="shared" si="2"/>
        <v>3</v>
      </c>
      <c r="Y123" s="51" t="str">
        <f>IF(T123="","",IF(AND(T123&lt;&gt;'Tabelas auxiliares'!$B$236,T123&lt;&gt;'Tabelas auxiliares'!$B$237,T123&lt;&gt;'Tabelas auxiliares'!$C$236,T123&lt;&gt;'Tabelas auxiliares'!$C$237,T123&lt;&gt;'Tabelas auxiliares'!$D$236),"FOLHA DE PESSOAL",IF(X123='Tabelas auxiliares'!$A$237,"CUSTEIO",IF(X123='Tabelas auxiliares'!$A$236,"INVESTIMENTO","ERRO - VERIFICAR"))))</f>
        <v>CUSTEIO</v>
      </c>
      <c r="Z123" s="64">
        <f t="shared" si="3"/>
        <v>198.64</v>
      </c>
      <c r="AC123" s="44">
        <v>198.64</v>
      </c>
      <c r="AD123" s="72"/>
      <c r="AE123" s="72"/>
      <c r="AF123" s="72"/>
      <c r="AG123" s="72"/>
      <c r="AH123" s="72"/>
      <c r="AI123" s="72"/>
      <c r="AJ123" s="72"/>
      <c r="AK123" s="72"/>
      <c r="AL123" s="72"/>
      <c r="AM123" s="72"/>
      <c r="AN123" s="72"/>
      <c r="AO123" s="72"/>
    </row>
    <row r="124" spans="1:41" x14ac:dyDescent="0.25">
      <c r="A124" t="s">
        <v>771</v>
      </c>
      <c r="B124" t="s">
        <v>281</v>
      </c>
      <c r="C124" t="s">
        <v>1038</v>
      </c>
      <c r="D124" t="s">
        <v>53</v>
      </c>
      <c r="E124" t="s">
        <v>117</v>
      </c>
      <c r="F124" s="51" t="str">
        <f>IFERROR(VLOOKUP(D124,'Tabelas auxiliares'!$A$3:$B$61,2,FALSE),"")</f>
        <v>PROGRAD - PRÓ-REITORIA DE GRADUAÇÃO</v>
      </c>
      <c r="G124" s="51" t="str">
        <f>IFERROR(VLOOKUP($B124,'Tabelas auxiliares'!$A$65:$C$102,2,FALSE),"")</f>
        <v>Auxílio eventos - discentes</v>
      </c>
      <c r="H124" s="51" t="str">
        <f>IFERROR(VLOOKUP($B124,'Tabelas auxiliares'!$A$65:$C$102,3,FALSE),"")</f>
        <v>DISCENTES: AUXÍLIO EVENTOS/CONGRESSOS/SEMINÁRIOS/PUBLICAÇÕES/PARTICIPAÇÃO EM COMPETIÇÕES</v>
      </c>
      <c r="I124" t="s">
        <v>612</v>
      </c>
      <c r="J124" t="s">
        <v>1447</v>
      </c>
      <c r="K124" t="s">
        <v>1448</v>
      </c>
      <c r="L124" t="s">
        <v>1227</v>
      </c>
      <c r="M124" t="s">
        <v>165</v>
      </c>
      <c r="N124" t="s">
        <v>166</v>
      </c>
      <c r="O124" t="s">
        <v>167</v>
      </c>
      <c r="P124" t="s">
        <v>200</v>
      </c>
      <c r="Q124" t="s">
        <v>168</v>
      </c>
      <c r="R124" t="s">
        <v>165</v>
      </c>
      <c r="S124" t="s">
        <v>119</v>
      </c>
      <c r="T124" t="s">
        <v>164</v>
      </c>
      <c r="U124" t="s">
        <v>118</v>
      </c>
      <c r="V124" t="s">
        <v>1180</v>
      </c>
      <c r="W124" t="s">
        <v>1181</v>
      </c>
      <c r="X124" s="51" t="str">
        <f t="shared" si="2"/>
        <v>3</v>
      </c>
      <c r="Y124" s="51" t="str">
        <f>IF(T124="","",IF(AND(T124&lt;&gt;'Tabelas auxiliares'!$B$236,T124&lt;&gt;'Tabelas auxiliares'!$B$237,T124&lt;&gt;'Tabelas auxiliares'!$C$236,T124&lt;&gt;'Tabelas auxiliares'!$C$237,T124&lt;&gt;'Tabelas auxiliares'!$D$236),"FOLHA DE PESSOAL",IF(X124='Tabelas auxiliares'!$A$237,"CUSTEIO",IF(X124='Tabelas auxiliares'!$A$236,"INVESTIMENTO","ERRO - VERIFICAR"))))</f>
        <v>CUSTEIO</v>
      </c>
      <c r="Z124" s="64">
        <f t="shared" si="3"/>
        <v>1270.8</v>
      </c>
      <c r="AC124" s="44">
        <v>1270.8</v>
      </c>
      <c r="AD124" s="72"/>
      <c r="AE124" s="72"/>
      <c r="AF124" s="72"/>
      <c r="AG124" s="72"/>
      <c r="AH124" s="72"/>
      <c r="AI124" s="72"/>
      <c r="AJ124" s="72"/>
      <c r="AK124" s="72"/>
      <c r="AL124" s="72"/>
      <c r="AM124" s="72"/>
      <c r="AN124" s="72"/>
      <c r="AO124" s="72"/>
    </row>
    <row r="125" spans="1:41" x14ac:dyDescent="0.25">
      <c r="A125" t="s">
        <v>771</v>
      </c>
      <c r="B125" t="s">
        <v>281</v>
      </c>
      <c r="C125" t="s">
        <v>1038</v>
      </c>
      <c r="D125" t="s">
        <v>53</v>
      </c>
      <c r="E125" t="s">
        <v>117</v>
      </c>
      <c r="F125" s="51" t="str">
        <f>IFERROR(VLOOKUP(D125,'Tabelas auxiliares'!$A$3:$B$61,2,FALSE),"")</f>
        <v>PROGRAD - PRÓ-REITORIA DE GRADUAÇÃO</v>
      </c>
      <c r="G125" s="51" t="str">
        <f>IFERROR(VLOOKUP($B125,'Tabelas auxiliares'!$A$65:$C$102,2,FALSE),"")</f>
        <v>Auxílio eventos - discentes</v>
      </c>
      <c r="H125" s="51" t="str">
        <f>IFERROR(VLOOKUP($B125,'Tabelas auxiliares'!$A$65:$C$102,3,FALSE),"")</f>
        <v>DISCENTES: AUXÍLIO EVENTOS/CONGRESSOS/SEMINÁRIOS/PUBLICAÇÕES/PARTICIPAÇÃO EM COMPETIÇÕES</v>
      </c>
      <c r="I125" t="s">
        <v>1321</v>
      </c>
      <c r="J125" t="s">
        <v>1449</v>
      </c>
      <c r="K125" t="s">
        <v>1450</v>
      </c>
      <c r="L125" t="s">
        <v>1247</v>
      </c>
      <c r="M125" t="s">
        <v>1451</v>
      </c>
      <c r="N125" t="s">
        <v>166</v>
      </c>
      <c r="O125" t="s">
        <v>167</v>
      </c>
      <c r="P125" t="s">
        <v>200</v>
      </c>
      <c r="Q125" t="s">
        <v>168</v>
      </c>
      <c r="R125" t="s">
        <v>165</v>
      </c>
      <c r="S125" t="s">
        <v>119</v>
      </c>
      <c r="T125" t="s">
        <v>164</v>
      </c>
      <c r="U125" t="s">
        <v>118</v>
      </c>
      <c r="V125" t="s">
        <v>1180</v>
      </c>
      <c r="W125" t="s">
        <v>1181</v>
      </c>
      <c r="X125" s="51" t="str">
        <f t="shared" si="2"/>
        <v>3</v>
      </c>
      <c r="Y125" s="51" t="str">
        <f>IF(T125="","",IF(AND(T125&lt;&gt;'Tabelas auxiliares'!$B$236,T125&lt;&gt;'Tabelas auxiliares'!$B$237,T125&lt;&gt;'Tabelas auxiliares'!$C$236,T125&lt;&gt;'Tabelas auxiliares'!$C$237,T125&lt;&gt;'Tabelas auxiliares'!$D$236),"FOLHA DE PESSOAL",IF(X125='Tabelas auxiliares'!$A$237,"CUSTEIO",IF(X125='Tabelas auxiliares'!$A$236,"INVESTIMENTO","ERRO - VERIFICAR"))))</f>
        <v>CUSTEIO</v>
      </c>
      <c r="Z125" s="64">
        <f t="shared" si="3"/>
        <v>410</v>
      </c>
      <c r="AC125" s="44">
        <v>410</v>
      </c>
      <c r="AD125" s="72"/>
      <c r="AE125" s="72"/>
      <c r="AF125" s="72"/>
      <c r="AG125" s="72"/>
      <c r="AH125" s="72"/>
      <c r="AI125" s="72"/>
      <c r="AJ125" s="72"/>
      <c r="AK125" s="72"/>
      <c r="AL125" s="72"/>
      <c r="AM125" s="72"/>
      <c r="AN125" s="72"/>
      <c r="AO125" s="72"/>
    </row>
    <row r="126" spans="1:41" x14ac:dyDescent="0.25">
      <c r="A126" t="s">
        <v>771</v>
      </c>
      <c r="B126" t="s">
        <v>281</v>
      </c>
      <c r="C126" t="s">
        <v>1038</v>
      </c>
      <c r="D126" t="s">
        <v>53</v>
      </c>
      <c r="E126" t="s">
        <v>117</v>
      </c>
      <c r="F126" s="51" t="str">
        <f>IFERROR(VLOOKUP(D126,'Tabelas auxiliares'!$A$3:$B$61,2,FALSE),"")</f>
        <v>PROGRAD - PRÓ-REITORIA DE GRADUAÇÃO</v>
      </c>
      <c r="G126" s="51" t="str">
        <f>IFERROR(VLOOKUP($B126,'Tabelas auxiliares'!$A$65:$C$102,2,FALSE),"")</f>
        <v>Auxílio eventos - discentes</v>
      </c>
      <c r="H126" s="51" t="str">
        <f>IFERROR(VLOOKUP($B126,'Tabelas auxiliares'!$A$65:$C$102,3,FALSE),"")</f>
        <v>DISCENTES: AUXÍLIO EVENTOS/CONGRESSOS/SEMINÁRIOS/PUBLICAÇÕES/PARTICIPAÇÃO EM COMPETIÇÕES</v>
      </c>
      <c r="I126" t="s">
        <v>877</v>
      </c>
      <c r="J126" t="s">
        <v>1452</v>
      </c>
      <c r="K126" t="s">
        <v>1453</v>
      </c>
      <c r="L126" t="s">
        <v>1247</v>
      </c>
      <c r="M126" t="s">
        <v>1454</v>
      </c>
      <c r="N126" t="s">
        <v>166</v>
      </c>
      <c r="O126" t="s">
        <v>167</v>
      </c>
      <c r="P126" t="s">
        <v>200</v>
      </c>
      <c r="Q126" t="s">
        <v>168</v>
      </c>
      <c r="R126" t="s">
        <v>165</v>
      </c>
      <c r="S126" t="s">
        <v>119</v>
      </c>
      <c r="T126" t="s">
        <v>164</v>
      </c>
      <c r="U126" t="s">
        <v>118</v>
      </c>
      <c r="V126" t="s">
        <v>1180</v>
      </c>
      <c r="W126" t="s">
        <v>1181</v>
      </c>
      <c r="X126" s="51" t="str">
        <f t="shared" si="2"/>
        <v>3</v>
      </c>
      <c r="Y126" s="51" t="str">
        <f>IF(T126="","",IF(AND(T126&lt;&gt;'Tabelas auxiliares'!$B$236,T126&lt;&gt;'Tabelas auxiliares'!$B$237,T126&lt;&gt;'Tabelas auxiliares'!$C$236,T126&lt;&gt;'Tabelas auxiliares'!$C$237,T126&lt;&gt;'Tabelas auxiliares'!$D$236),"FOLHA DE PESSOAL",IF(X126='Tabelas auxiliares'!$A$237,"CUSTEIO",IF(X126='Tabelas auxiliares'!$A$236,"INVESTIMENTO","ERRO - VERIFICAR"))))</f>
        <v>CUSTEIO</v>
      </c>
      <c r="Z126" s="64">
        <f t="shared" si="3"/>
        <v>630</v>
      </c>
      <c r="AC126" s="44">
        <v>630</v>
      </c>
      <c r="AD126" s="72"/>
      <c r="AE126" s="72"/>
      <c r="AF126" s="72"/>
      <c r="AG126" s="72"/>
      <c r="AH126" s="72"/>
      <c r="AI126" s="72"/>
      <c r="AJ126" s="72"/>
      <c r="AK126" s="72"/>
      <c r="AL126" s="72"/>
      <c r="AM126" s="72"/>
      <c r="AN126" s="72"/>
      <c r="AO126" s="72"/>
    </row>
    <row r="127" spans="1:41" x14ac:dyDescent="0.25">
      <c r="A127" t="s">
        <v>771</v>
      </c>
      <c r="B127" t="s">
        <v>281</v>
      </c>
      <c r="C127" t="s">
        <v>1038</v>
      </c>
      <c r="D127" t="s">
        <v>53</v>
      </c>
      <c r="E127" t="s">
        <v>117</v>
      </c>
      <c r="F127" s="51" t="str">
        <f>IFERROR(VLOOKUP(D127,'Tabelas auxiliares'!$A$3:$B$61,2,FALSE),"")</f>
        <v>PROGRAD - PRÓ-REITORIA DE GRADUAÇÃO</v>
      </c>
      <c r="G127" s="51" t="str">
        <f>IFERROR(VLOOKUP($B127,'Tabelas auxiliares'!$A$65:$C$102,2,FALSE),"")</f>
        <v>Auxílio eventos - discentes</v>
      </c>
      <c r="H127" s="51" t="str">
        <f>IFERROR(VLOOKUP($B127,'Tabelas auxiliares'!$A$65:$C$102,3,FALSE),"")</f>
        <v>DISCENTES: AUXÍLIO EVENTOS/CONGRESSOS/SEMINÁRIOS/PUBLICAÇÕES/PARTICIPAÇÃO EM COMPETIÇÕES</v>
      </c>
      <c r="I127" t="s">
        <v>1455</v>
      </c>
      <c r="J127" t="s">
        <v>1456</v>
      </c>
      <c r="K127" t="s">
        <v>1457</v>
      </c>
      <c r="L127" t="s">
        <v>1247</v>
      </c>
      <c r="M127" t="s">
        <v>1458</v>
      </c>
      <c r="N127" t="s">
        <v>166</v>
      </c>
      <c r="O127" t="s">
        <v>167</v>
      </c>
      <c r="P127" t="s">
        <v>200</v>
      </c>
      <c r="Q127" t="s">
        <v>168</v>
      </c>
      <c r="R127" t="s">
        <v>165</v>
      </c>
      <c r="S127" t="s">
        <v>119</v>
      </c>
      <c r="T127" t="s">
        <v>164</v>
      </c>
      <c r="U127" t="s">
        <v>118</v>
      </c>
      <c r="V127" t="s">
        <v>1180</v>
      </c>
      <c r="W127" t="s">
        <v>1181</v>
      </c>
      <c r="X127" s="51" t="str">
        <f t="shared" si="2"/>
        <v>3</v>
      </c>
      <c r="Y127" s="51" t="str">
        <f>IF(T127="","",IF(AND(T127&lt;&gt;'Tabelas auxiliares'!$B$236,T127&lt;&gt;'Tabelas auxiliares'!$B$237,T127&lt;&gt;'Tabelas auxiliares'!$C$236,T127&lt;&gt;'Tabelas auxiliares'!$C$237,T127&lt;&gt;'Tabelas auxiliares'!$D$236),"FOLHA DE PESSOAL",IF(X127='Tabelas auxiliares'!$A$237,"CUSTEIO",IF(X127='Tabelas auxiliares'!$A$236,"INVESTIMENTO","ERRO - VERIFICAR"))))</f>
        <v>CUSTEIO</v>
      </c>
      <c r="Z127" s="64">
        <f t="shared" si="3"/>
        <v>630</v>
      </c>
      <c r="AC127" s="44">
        <v>630</v>
      </c>
      <c r="AD127" s="72"/>
      <c r="AE127" s="72"/>
      <c r="AF127" s="72"/>
      <c r="AG127" s="72"/>
      <c r="AH127" s="72"/>
      <c r="AI127" s="72"/>
      <c r="AJ127" s="72"/>
      <c r="AK127" s="72"/>
      <c r="AL127" s="72"/>
      <c r="AM127" s="72"/>
      <c r="AN127" s="72"/>
      <c r="AO127" s="72"/>
    </row>
    <row r="128" spans="1:41" x14ac:dyDescent="0.25">
      <c r="A128" t="s">
        <v>771</v>
      </c>
      <c r="B128" t="s">
        <v>281</v>
      </c>
      <c r="C128" t="s">
        <v>1038</v>
      </c>
      <c r="D128" t="s">
        <v>53</v>
      </c>
      <c r="E128" t="s">
        <v>117</v>
      </c>
      <c r="F128" s="51" t="str">
        <f>IFERROR(VLOOKUP(D128,'Tabelas auxiliares'!$A$3:$B$61,2,FALSE),"")</f>
        <v>PROGRAD - PRÓ-REITORIA DE GRADUAÇÃO</v>
      </c>
      <c r="G128" s="51" t="str">
        <f>IFERROR(VLOOKUP($B128,'Tabelas auxiliares'!$A$65:$C$102,2,FALSE),"")</f>
        <v>Auxílio eventos - discentes</v>
      </c>
      <c r="H128" s="51" t="str">
        <f>IFERROR(VLOOKUP($B128,'Tabelas auxiliares'!$A$65:$C$102,3,FALSE),"")</f>
        <v>DISCENTES: AUXÍLIO EVENTOS/CONGRESSOS/SEMINÁRIOS/PUBLICAÇÕES/PARTICIPAÇÃO EM COMPETIÇÕES</v>
      </c>
      <c r="I128" t="s">
        <v>1455</v>
      </c>
      <c r="J128" t="s">
        <v>1459</v>
      </c>
      <c r="K128" t="s">
        <v>1460</v>
      </c>
      <c r="L128" t="s">
        <v>1247</v>
      </c>
      <c r="M128" t="s">
        <v>1461</v>
      </c>
      <c r="N128" t="s">
        <v>166</v>
      </c>
      <c r="O128" t="s">
        <v>167</v>
      </c>
      <c r="P128" t="s">
        <v>200</v>
      </c>
      <c r="Q128" t="s">
        <v>168</v>
      </c>
      <c r="R128" t="s">
        <v>165</v>
      </c>
      <c r="S128" t="s">
        <v>119</v>
      </c>
      <c r="T128" t="s">
        <v>164</v>
      </c>
      <c r="U128" t="s">
        <v>118</v>
      </c>
      <c r="V128" t="s">
        <v>1180</v>
      </c>
      <c r="W128" t="s">
        <v>1181</v>
      </c>
      <c r="X128" s="51" t="str">
        <f t="shared" si="2"/>
        <v>3</v>
      </c>
      <c r="Y128" s="51" t="str">
        <f>IF(T128="","",IF(AND(T128&lt;&gt;'Tabelas auxiliares'!$B$236,T128&lt;&gt;'Tabelas auxiliares'!$B$237,T128&lt;&gt;'Tabelas auxiliares'!$C$236,T128&lt;&gt;'Tabelas auxiliares'!$C$237,T128&lt;&gt;'Tabelas auxiliares'!$D$236),"FOLHA DE PESSOAL",IF(X128='Tabelas auxiliares'!$A$237,"CUSTEIO",IF(X128='Tabelas auxiliares'!$A$236,"INVESTIMENTO","ERRO - VERIFICAR"))))</f>
        <v>CUSTEIO</v>
      </c>
      <c r="Z128" s="64">
        <f t="shared" si="3"/>
        <v>630</v>
      </c>
      <c r="AC128" s="44">
        <v>630</v>
      </c>
      <c r="AD128" s="72"/>
      <c r="AE128" s="72"/>
      <c r="AF128" s="72"/>
      <c r="AG128" s="72"/>
      <c r="AH128" s="72"/>
      <c r="AI128" s="72"/>
      <c r="AJ128" s="72"/>
      <c r="AK128" s="72"/>
      <c r="AL128" s="72"/>
      <c r="AM128" s="72"/>
      <c r="AN128" s="72"/>
      <c r="AO128" s="72"/>
    </row>
    <row r="129" spans="1:41" x14ac:dyDescent="0.25">
      <c r="A129" t="s">
        <v>771</v>
      </c>
      <c r="B129" t="s">
        <v>281</v>
      </c>
      <c r="C129" t="s">
        <v>1038</v>
      </c>
      <c r="D129" t="s">
        <v>53</v>
      </c>
      <c r="E129" t="s">
        <v>117</v>
      </c>
      <c r="F129" s="51" t="str">
        <f>IFERROR(VLOOKUP(D129,'Tabelas auxiliares'!$A$3:$B$61,2,FALSE),"")</f>
        <v>PROGRAD - PRÓ-REITORIA DE GRADUAÇÃO</v>
      </c>
      <c r="G129" s="51" t="str">
        <f>IFERROR(VLOOKUP($B129,'Tabelas auxiliares'!$A$65:$C$102,2,FALSE),"")</f>
        <v>Auxílio eventos - discentes</v>
      </c>
      <c r="H129" s="51" t="str">
        <f>IFERROR(VLOOKUP($B129,'Tabelas auxiliares'!$A$65:$C$102,3,FALSE),"")</f>
        <v>DISCENTES: AUXÍLIO EVENTOS/CONGRESSOS/SEMINÁRIOS/PUBLICAÇÕES/PARTICIPAÇÃO EM COMPETIÇÕES</v>
      </c>
      <c r="I129" t="s">
        <v>1462</v>
      </c>
      <c r="J129" t="s">
        <v>1463</v>
      </c>
      <c r="K129" t="s">
        <v>1464</v>
      </c>
      <c r="L129" t="s">
        <v>1465</v>
      </c>
      <c r="M129" t="s">
        <v>1466</v>
      </c>
      <c r="N129" t="s">
        <v>166</v>
      </c>
      <c r="O129" t="s">
        <v>167</v>
      </c>
      <c r="P129" t="s">
        <v>200</v>
      </c>
      <c r="Q129" t="s">
        <v>168</v>
      </c>
      <c r="R129" t="s">
        <v>165</v>
      </c>
      <c r="S129" t="s">
        <v>119</v>
      </c>
      <c r="T129" t="s">
        <v>164</v>
      </c>
      <c r="U129" t="s">
        <v>118</v>
      </c>
      <c r="V129" t="s">
        <v>1180</v>
      </c>
      <c r="W129" t="s">
        <v>1181</v>
      </c>
      <c r="X129" s="51" t="str">
        <f t="shared" si="2"/>
        <v>3</v>
      </c>
      <c r="Y129" s="51" t="str">
        <f>IF(T129="","",IF(AND(T129&lt;&gt;'Tabelas auxiliares'!$B$236,T129&lt;&gt;'Tabelas auxiliares'!$B$237,T129&lt;&gt;'Tabelas auxiliares'!$C$236,T129&lt;&gt;'Tabelas auxiliares'!$C$237,T129&lt;&gt;'Tabelas auxiliares'!$D$236),"FOLHA DE PESSOAL",IF(X129='Tabelas auxiliares'!$A$237,"CUSTEIO",IF(X129='Tabelas auxiliares'!$A$236,"INVESTIMENTO","ERRO - VERIFICAR"))))</f>
        <v>CUSTEIO</v>
      </c>
      <c r="Z129" s="64">
        <f t="shared" si="3"/>
        <v>2100</v>
      </c>
      <c r="AC129" s="44">
        <v>2100</v>
      </c>
      <c r="AD129" s="72"/>
      <c r="AE129" s="72"/>
      <c r="AF129" s="72"/>
      <c r="AG129" s="72"/>
      <c r="AH129" s="72"/>
      <c r="AI129" s="72"/>
      <c r="AJ129" s="72"/>
      <c r="AK129" s="72"/>
      <c r="AL129" s="72"/>
      <c r="AM129" s="72"/>
      <c r="AN129" s="72"/>
      <c r="AO129" s="72"/>
    </row>
    <row r="130" spans="1:41" x14ac:dyDescent="0.25">
      <c r="A130" t="s">
        <v>771</v>
      </c>
      <c r="B130" t="s">
        <v>281</v>
      </c>
      <c r="C130" t="s">
        <v>1038</v>
      </c>
      <c r="D130" t="s">
        <v>53</v>
      </c>
      <c r="E130" t="s">
        <v>117</v>
      </c>
      <c r="F130" s="51" t="str">
        <f>IFERROR(VLOOKUP(D130,'Tabelas auxiliares'!$A$3:$B$61,2,FALSE),"")</f>
        <v>PROGRAD - PRÓ-REITORIA DE GRADUAÇÃO</v>
      </c>
      <c r="G130" s="51" t="str">
        <f>IFERROR(VLOOKUP($B130,'Tabelas auxiliares'!$A$65:$C$102,2,FALSE),"")</f>
        <v>Auxílio eventos - discentes</v>
      </c>
      <c r="H130" s="51" t="str">
        <f>IFERROR(VLOOKUP($B130,'Tabelas auxiliares'!$A$65:$C$102,3,FALSE),"")</f>
        <v>DISCENTES: AUXÍLIO EVENTOS/CONGRESSOS/SEMINÁRIOS/PUBLICAÇÕES/PARTICIPAÇÃO EM COMPETIÇÕES</v>
      </c>
      <c r="I130" t="s">
        <v>622</v>
      </c>
      <c r="J130" t="s">
        <v>1467</v>
      </c>
      <c r="K130" t="s">
        <v>1468</v>
      </c>
      <c r="L130" t="s">
        <v>1469</v>
      </c>
      <c r="M130" t="s">
        <v>1470</v>
      </c>
      <c r="N130" t="s">
        <v>166</v>
      </c>
      <c r="O130" t="s">
        <v>167</v>
      </c>
      <c r="P130" t="s">
        <v>200</v>
      </c>
      <c r="Q130" t="s">
        <v>168</v>
      </c>
      <c r="R130" t="s">
        <v>165</v>
      </c>
      <c r="S130" t="s">
        <v>119</v>
      </c>
      <c r="T130" t="s">
        <v>164</v>
      </c>
      <c r="U130" t="s">
        <v>118</v>
      </c>
      <c r="V130" t="s">
        <v>1180</v>
      </c>
      <c r="W130" t="s">
        <v>1181</v>
      </c>
      <c r="X130" s="51" t="str">
        <f t="shared" si="2"/>
        <v>3</v>
      </c>
      <c r="Y130" s="51" t="str">
        <f>IF(T130="","",IF(AND(T130&lt;&gt;'Tabelas auxiliares'!$B$236,T130&lt;&gt;'Tabelas auxiliares'!$B$237,T130&lt;&gt;'Tabelas auxiliares'!$C$236,T130&lt;&gt;'Tabelas auxiliares'!$C$237,T130&lt;&gt;'Tabelas auxiliares'!$D$236),"FOLHA DE PESSOAL",IF(X130='Tabelas auxiliares'!$A$237,"CUSTEIO",IF(X130='Tabelas auxiliares'!$A$236,"INVESTIMENTO","ERRO - VERIFICAR"))))</f>
        <v>CUSTEIO</v>
      </c>
      <c r="Z130" s="64">
        <f t="shared" si="3"/>
        <v>2246.8000000000002</v>
      </c>
      <c r="AC130" s="44">
        <v>2246.8000000000002</v>
      </c>
      <c r="AD130" s="72"/>
      <c r="AE130" s="72"/>
      <c r="AF130" s="72"/>
      <c r="AG130" s="72"/>
      <c r="AH130" s="72"/>
      <c r="AI130" s="72"/>
      <c r="AJ130" s="72"/>
      <c r="AK130" s="72"/>
      <c r="AL130" s="72"/>
      <c r="AM130" s="72"/>
      <c r="AN130" s="72"/>
      <c r="AO130" s="72"/>
    </row>
    <row r="131" spans="1:41" x14ac:dyDescent="0.25">
      <c r="A131" t="s">
        <v>771</v>
      </c>
      <c r="B131" t="s">
        <v>281</v>
      </c>
      <c r="C131" t="s">
        <v>1038</v>
      </c>
      <c r="D131" t="s">
        <v>55</v>
      </c>
      <c r="E131" t="s">
        <v>117</v>
      </c>
      <c r="F131" s="51" t="str">
        <f>IFERROR(VLOOKUP(D131,'Tabelas auxiliares'!$A$3:$B$61,2,FALSE),"")</f>
        <v>PROEC - PRÓ-REITORIA DE EXTENSÃO E CULTURA</v>
      </c>
      <c r="G131" s="51" t="str">
        <f>IFERROR(VLOOKUP($B131,'Tabelas auxiliares'!$A$65:$C$102,2,FALSE),"")</f>
        <v>Auxílio eventos - discentes</v>
      </c>
      <c r="H131" s="51" t="str">
        <f>IFERROR(VLOOKUP($B131,'Tabelas auxiliares'!$A$65:$C$102,3,FALSE),"")</f>
        <v>DISCENTES: AUXÍLIO EVENTOS/CONGRESSOS/SEMINÁRIOS/PUBLICAÇÕES/PARTICIPAÇÃO EM COMPETIÇÕES</v>
      </c>
      <c r="I131" t="s">
        <v>621</v>
      </c>
      <c r="J131" t="s">
        <v>1471</v>
      </c>
      <c r="K131" t="s">
        <v>1472</v>
      </c>
      <c r="L131" t="s">
        <v>1473</v>
      </c>
      <c r="M131" t="s">
        <v>165</v>
      </c>
      <c r="N131" t="s">
        <v>166</v>
      </c>
      <c r="O131" t="s">
        <v>167</v>
      </c>
      <c r="P131" t="s">
        <v>200</v>
      </c>
      <c r="Q131" t="s">
        <v>168</v>
      </c>
      <c r="R131" t="s">
        <v>165</v>
      </c>
      <c r="S131" t="s">
        <v>597</v>
      </c>
      <c r="T131" t="s">
        <v>164</v>
      </c>
      <c r="U131" t="s">
        <v>118</v>
      </c>
      <c r="V131" t="s">
        <v>1180</v>
      </c>
      <c r="W131" t="s">
        <v>1181</v>
      </c>
      <c r="X131" s="51" t="str">
        <f t="shared" si="2"/>
        <v>3</v>
      </c>
      <c r="Y131" s="51" t="str">
        <f>IF(T131="","",IF(AND(T131&lt;&gt;'Tabelas auxiliares'!$B$236,T131&lt;&gt;'Tabelas auxiliares'!$B$237,T131&lt;&gt;'Tabelas auxiliares'!$C$236,T131&lt;&gt;'Tabelas auxiliares'!$C$237,T131&lt;&gt;'Tabelas auxiliares'!$D$236),"FOLHA DE PESSOAL",IF(X131='Tabelas auxiliares'!$A$237,"CUSTEIO",IF(X131='Tabelas auxiliares'!$A$236,"INVESTIMENTO","ERRO - VERIFICAR"))))</f>
        <v>CUSTEIO</v>
      </c>
      <c r="Z131" s="64">
        <f t="shared" si="3"/>
        <v>1000</v>
      </c>
      <c r="AC131" s="44">
        <v>1000</v>
      </c>
      <c r="AD131" s="72"/>
      <c r="AE131" s="72"/>
      <c r="AF131" s="72"/>
      <c r="AG131" s="72"/>
      <c r="AH131" s="72"/>
      <c r="AI131" s="72"/>
      <c r="AJ131" s="72"/>
      <c r="AK131" s="72"/>
      <c r="AL131" s="72"/>
      <c r="AM131" s="72"/>
      <c r="AN131" s="72"/>
      <c r="AO131" s="72"/>
    </row>
    <row r="132" spans="1:41" x14ac:dyDescent="0.25">
      <c r="A132" t="s">
        <v>771</v>
      </c>
      <c r="B132" t="s">
        <v>281</v>
      </c>
      <c r="C132" t="s">
        <v>1038</v>
      </c>
      <c r="D132" t="s">
        <v>55</v>
      </c>
      <c r="E132" t="s">
        <v>117</v>
      </c>
      <c r="F132" s="51" t="str">
        <f>IFERROR(VLOOKUP(D132,'Tabelas auxiliares'!$A$3:$B$61,2,FALSE),"")</f>
        <v>PROEC - PRÓ-REITORIA DE EXTENSÃO E CULTURA</v>
      </c>
      <c r="G132" s="51" t="str">
        <f>IFERROR(VLOOKUP($B132,'Tabelas auxiliares'!$A$65:$C$102,2,FALSE),"")</f>
        <v>Auxílio eventos - discentes</v>
      </c>
      <c r="H132" s="51" t="str">
        <f>IFERROR(VLOOKUP($B132,'Tabelas auxiliares'!$A$65:$C$102,3,FALSE),"")</f>
        <v>DISCENTES: AUXÍLIO EVENTOS/CONGRESSOS/SEMINÁRIOS/PUBLICAÇÕES/PARTICIPAÇÃO EM COMPETIÇÕES</v>
      </c>
      <c r="I132" t="s">
        <v>621</v>
      </c>
      <c r="J132" t="s">
        <v>1474</v>
      </c>
      <c r="K132" t="s">
        <v>1475</v>
      </c>
      <c r="L132" t="s">
        <v>1476</v>
      </c>
      <c r="M132" t="s">
        <v>1477</v>
      </c>
      <c r="N132" t="s">
        <v>166</v>
      </c>
      <c r="O132" t="s">
        <v>167</v>
      </c>
      <c r="P132" t="s">
        <v>200</v>
      </c>
      <c r="Q132" t="s">
        <v>168</v>
      </c>
      <c r="R132" t="s">
        <v>165</v>
      </c>
      <c r="S132" t="s">
        <v>597</v>
      </c>
      <c r="T132" t="s">
        <v>164</v>
      </c>
      <c r="U132" t="s">
        <v>118</v>
      </c>
      <c r="V132" t="s">
        <v>1180</v>
      </c>
      <c r="W132" t="s">
        <v>1181</v>
      </c>
      <c r="X132" s="51" t="str">
        <f t="shared" ref="X132:X195" si="4">LEFT(V132,1)</f>
        <v>3</v>
      </c>
      <c r="Y132" s="51" t="str">
        <f>IF(T132="","",IF(AND(T132&lt;&gt;'Tabelas auxiliares'!$B$236,T132&lt;&gt;'Tabelas auxiliares'!$B$237,T132&lt;&gt;'Tabelas auxiliares'!$C$236,T132&lt;&gt;'Tabelas auxiliares'!$C$237,T132&lt;&gt;'Tabelas auxiliares'!$D$236),"FOLHA DE PESSOAL",IF(X132='Tabelas auxiliares'!$A$237,"CUSTEIO",IF(X132='Tabelas auxiliares'!$A$236,"INVESTIMENTO","ERRO - VERIFICAR"))))</f>
        <v>CUSTEIO</v>
      </c>
      <c r="Z132" s="64">
        <f t="shared" si="3"/>
        <v>998.83</v>
      </c>
      <c r="AC132" s="44">
        <v>998.83</v>
      </c>
      <c r="AD132" s="72"/>
      <c r="AE132" s="72"/>
      <c r="AF132" s="72"/>
      <c r="AG132" s="72"/>
      <c r="AH132" s="72"/>
      <c r="AI132" s="72"/>
      <c r="AJ132" s="72"/>
      <c r="AK132" s="72"/>
      <c r="AL132" s="72"/>
      <c r="AM132" s="72"/>
      <c r="AN132" s="72"/>
      <c r="AO132" s="72"/>
    </row>
    <row r="133" spans="1:41" x14ac:dyDescent="0.25">
      <c r="A133" t="s">
        <v>771</v>
      </c>
      <c r="B133" t="s">
        <v>281</v>
      </c>
      <c r="C133" t="s">
        <v>1038</v>
      </c>
      <c r="D133" t="s">
        <v>55</v>
      </c>
      <c r="E133" t="s">
        <v>117</v>
      </c>
      <c r="F133" s="51" t="str">
        <f>IFERROR(VLOOKUP(D133,'Tabelas auxiliares'!$A$3:$B$61,2,FALSE),"")</f>
        <v>PROEC - PRÓ-REITORIA DE EXTENSÃO E CULTURA</v>
      </c>
      <c r="G133" s="51" t="str">
        <f>IFERROR(VLOOKUP($B133,'Tabelas auxiliares'!$A$65:$C$102,2,FALSE),"")</f>
        <v>Auxílio eventos - discentes</v>
      </c>
      <c r="H133" s="51" t="str">
        <f>IFERROR(VLOOKUP($B133,'Tabelas auxiliares'!$A$65:$C$102,3,FALSE),"")</f>
        <v>DISCENTES: AUXÍLIO EVENTOS/CONGRESSOS/SEMINÁRIOS/PUBLICAÇÕES/PARTICIPAÇÃO EM COMPETIÇÕES</v>
      </c>
      <c r="I133" t="s">
        <v>621</v>
      </c>
      <c r="J133" t="s">
        <v>1478</v>
      </c>
      <c r="K133" t="s">
        <v>1479</v>
      </c>
      <c r="L133" t="s">
        <v>1480</v>
      </c>
      <c r="M133" t="s">
        <v>1481</v>
      </c>
      <c r="N133" t="s">
        <v>166</v>
      </c>
      <c r="O133" t="s">
        <v>167</v>
      </c>
      <c r="P133" t="s">
        <v>200</v>
      </c>
      <c r="Q133" t="s">
        <v>168</v>
      </c>
      <c r="R133" t="s">
        <v>165</v>
      </c>
      <c r="S133" t="s">
        <v>597</v>
      </c>
      <c r="T133" t="s">
        <v>164</v>
      </c>
      <c r="U133" t="s">
        <v>118</v>
      </c>
      <c r="V133" t="s">
        <v>1180</v>
      </c>
      <c r="W133" t="s">
        <v>1181</v>
      </c>
      <c r="X133" s="51" t="str">
        <f t="shared" si="4"/>
        <v>3</v>
      </c>
      <c r="Y133" s="51" t="str">
        <f>IF(T133="","",IF(AND(T133&lt;&gt;'Tabelas auxiliares'!$B$236,T133&lt;&gt;'Tabelas auxiliares'!$B$237,T133&lt;&gt;'Tabelas auxiliares'!$C$236,T133&lt;&gt;'Tabelas auxiliares'!$C$237,T133&lt;&gt;'Tabelas auxiliares'!$D$236),"FOLHA DE PESSOAL",IF(X133='Tabelas auxiliares'!$A$237,"CUSTEIO",IF(X133='Tabelas auxiliares'!$A$236,"INVESTIMENTO","ERRO - VERIFICAR"))))</f>
        <v>CUSTEIO</v>
      </c>
      <c r="Z133" s="64">
        <f t="shared" ref="Z133:Z196" si="5">IF(AA133+AB133+AC133&lt;&gt;0,AA133+AB133+AC133,"")</f>
        <v>1000</v>
      </c>
      <c r="AC133" s="44">
        <v>1000</v>
      </c>
      <c r="AD133" s="72"/>
      <c r="AE133" s="72"/>
      <c r="AF133" s="72"/>
      <c r="AG133" s="72"/>
      <c r="AH133" s="72"/>
      <c r="AI133" s="72"/>
      <c r="AJ133" s="72"/>
      <c r="AK133" s="72"/>
      <c r="AL133" s="72"/>
      <c r="AM133" s="72"/>
      <c r="AN133" s="72"/>
      <c r="AO133" s="72"/>
    </row>
    <row r="134" spans="1:41" x14ac:dyDescent="0.25">
      <c r="A134" t="s">
        <v>771</v>
      </c>
      <c r="B134" t="s">
        <v>281</v>
      </c>
      <c r="C134" t="s">
        <v>1038</v>
      </c>
      <c r="D134" t="s">
        <v>55</v>
      </c>
      <c r="E134" t="s">
        <v>117</v>
      </c>
      <c r="F134" s="51" t="str">
        <f>IFERROR(VLOOKUP(D134,'Tabelas auxiliares'!$A$3:$B$61,2,FALSE),"")</f>
        <v>PROEC - PRÓ-REITORIA DE EXTENSÃO E CULTURA</v>
      </c>
      <c r="G134" s="51" t="str">
        <f>IFERROR(VLOOKUP($B134,'Tabelas auxiliares'!$A$65:$C$102,2,FALSE),"")</f>
        <v>Auxílio eventos - discentes</v>
      </c>
      <c r="H134" s="51" t="str">
        <f>IFERROR(VLOOKUP($B134,'Tabelas auxiliares'!$A$65:$C$102,3,FALSE),"")</f>
        <v>DISCENTES: AUXÍLIO EVENTOS/CONGRESSOS/SEMINÁRIOS/PUBLICAÇÕES/PARTICIPAÇÃO EM COMPETIÇÕES</v>
      </c>
      <c r="I134" t="s">
        <v>1198</v>
      </c>
      <c r="J134" t="s">
        <v>1482</v>
      </c>
      <c r="K134" t="s">
        <v>1483</v>
      </c>
      <c r="L134" t="s">
        <v>1484</v>
      </c>
      <c r="M134" t="s">
        <v>165</v>
      </c>
      <c r="N134" t="s">
        <v>166</v>
      </c>
      <c r="O134" t="s">
        <v>167</v>
      </c>
      <c r="P134" t="s">
        <v>200</v>
      </c>
      <c r="Q134" t="s">
        <v>168</v>
      </c>
      <c r="R134" t="s">
        <v>165</v>
      </c>
      <c r="S134" t="s">
        <v>119</v>
      </c>
      <c r="T134" t="s">
        <v>164</v>
      </c>
      <c r="U134" t="s">
        <v>118</v>
      </c>
      <c r="V134" t="s">
        <v>1180</v>
      </c>
      <c r="W134" t="s">
        <v>1181</v>
      </c>
      <c r="X134" s="51" t="str">
        <f t="shared" si="4"/>
        <v>3</v>
      </c>
      <c r="Y134" s="51" t="str">
        <f>IF(T134="","",IF(AND(T134&lt;&gt;'Tabelas auxiliares'!$B$236,T134&lt;&gt;'Tabelas auxiliares'!$B$237,T134&lt;&gt;'Tabelas auxiliares'!$C$236,T134&lt;&gt;'Tabelas auxiliares'!$C$237,T134&lt;&gt;'Tabelas auxiliares'!$D$236),"FOLHA DE PESSOAL",IF(X134='Tabelas auxiliares'!$A$237,"CUSTEIO",IF(X134='Tabelas auxiliares'!$A$236,"INVESTIMENTO","ERRO - VERIFICAR"))))</f>
        <v>CUSTEIO</v>
      </c>
      <c r="Z134" s="64">
        <f t="shared" si="5"/>
        <v>758.8</v>
      </c>
      <c r="AA134" s="44">
        <v>56.37</v>
      </c>
      <c r="AC134" s="44">
        <v>702.43</v>
      </c>
      <c r="AD134" s="72"/>
      <c r="AE134" s="72"/>
      <c r="AF134" s="72"/>
      <c r="AG134" s="72"/>
      <c r="AH134" s="72"/>
      <c r="AI134" s="72"/>
      <c r="AJ134" s="72"/>
      <c r="AK134" s="72"/>
      <c r="AL134" s="72"/>
      <c r="AM134" s="72"/>
      <c r="AN134" s="72"/>
      <c r="AO134" s="72"/>
    </row>
    <row r="135" spans="1:41" x14ac:dyDescent="0.25">
      <c r="A135" t="s">
        <v>771</v>
      </c>
      <c r="B135" t="s">
        <v>281</v>
      </c>
      <c r="C135" t="s">
        <v>1038</v>
      </c>
      <c r="D135" t="s">
        <v>55</v>
      </c>
      <c r="E135" t="s">
        <v>117</v>
      </c>
      <c r="F135" s="51" t="str">
        <f>IFERROR(VLOOKUP(D135,'Tabelas auxiliares'!$A$3:$B$61,2,FALSE),"")</f>
        <v>PROEC - PRÓ-REITORIA DE EXTENSÃO E CULTURA</v>
      </c>
      <c r="G135" s="51" t="str">
        <f>IFERROR(VLOOKUP($B135,'Tabelas auxiliares'!$A$65:$C$102,2,FALSE),"")</f>
        <v>Auxílio eventos - discentes</v>
      </c>
      <c r="H135" s="51" t="str">
        <f>IFERROR(VLOOKUP($B135,'Tabelas auxiliares'!$A$65:$C$102,3,FALSE),"")</f>
        <v>DISCENTES: AUXÍLIO EVENTOS/CONGRESSOS/SEMINÁRIOS/PUBLICAÇÕES/PARTICIPAÇÃO EM COMPETIÇÕES</v>
      </c>
      <c r="I135" t="s">
        <v>1198</v>
      </c>
      <c r="J135" t="s">
        <v>579</v>
      </c>
      <c r="K135" t="s">
        <v>1485</v>
      </c>
      <c r="L135" t="s">
        <v>1486</v>
      </c>
      <c r="M135" t="s">
        <v>165</v>
      </c>
      <c r="N135" t="s">
        <v>166</v>
      </c>
      <c r="O135" t="s">
        <v>167</v>
      </c>
      <c r="P135" t="s">
        <v>200</v>
      </c>
      <c r="Q135" t="s">
        <v>168</v>
      </c>
      <c r="R135" t="s">
        <v>165</v>
      </c>
      <c r="S135" t="s">
        <v>119</v>
      </c>
      <c r="T135" t="s">
        <v>164</v>
      </c>
      <c r="U135" t="s">
        <v>118</v>
      </c>
      <c r="V135" t="s">
        <v>1180</v>
      </c>
      <c r="W135" t="s">
        <v>1181</v>
      </c>
      <c r="X135" s="51" t="str">
        <f t="shared" si="4"/>
        <v>3</v>
      </c>
      <c r="Y135" s="51" t="str">
        <f>IF(T135="","",IF(AND(T135&lt;&gt;'Tabelas auxiliares'!$B$236,T135&lt;&gt;'Tabelas auxiliares'!$B$237,T135&lt;&gt;'Tabelas auxiliares'!$C$236,T135&lt;&gt;'Tabelas auxiliares'!$C$237,T135&lt;&gt;'Tabelas auxiliares'!$D$236),"FOLHA DE PESSOAL",IF(X135='Tabelas auxiliares'!$A$237,"CUSTEIO",IF(X135='Tabelas auxiliares'!$A$236,"INVESTIMENTO","ERRO - VERIFICAR"))))</f>
        <v>CUSTEIO</v>
      </c>
      <c r="Z135" s="64">
        <f t="shared" si="5"/>
        <v>50</v>
      </c>
      <c r="AC135" s="44">
        <v>50</v>
      </c>
      <c r="AD135" s="72"/>
      <c r="AE135" s="72"/>
      <c r="AF135" s="72"/>
      <c r="AG135" s="72"/>
      <c r="AH135" s="72"/>
      <c r="AI135" s="72"/>
      <c r="AJ135" s="72"/>
      <c r="AK135" s="72"/>
      <c r="AL135" s="72"/>
      <c r="AM135" s="72"/>
      <c r="AN135" s="72"/>
      <c r="AO135" s="72"/>
    </row>
    <row r="136" spans="1:41" x14ac:dyDescent="0.25">
      <c r="A136" t="s">
        <v>771</v>
      </c>
      <c r="B136" t="s">
        <v>281</v>
      </c>
      <c r="C136" t="s">
        <v>1038</v>
      </c>
      <c r="D136" t="s">
        <v>55</v>
      </c>
      <c r="E136" t="s">
        <v>117</v>
      </c>
      <c r="F136" s="51" t="str">
        <f>IFERROR(VLOOKUP(D136,'Tabelas auxiliares'!$A$3:$B$61,2,FALSE),"")</f>
        <v>PROEC - PRÓ-REITORIA DE EXTENSÃO E CULTURA</v>
      </c>
      <c r="G136" s="51" t="str">
        <f>IFERROR(VLOOKUP($B136,'Tabelas auxiliares'!$A$65:$C$102,2,FALSE),"")</f>
        <v>Auxílio eventos - discentes</v>
      </c>
      <c r="H136" s="51" t="str">
        <f>IFERROR(VLOOKUP($B136,'Tabelas auxiliares'!$A$65:$C$102,3,FALSE),"")</f>
        <v>DISCENTES: AUXÍLIO EVENTOS/CONGRESSOS/SEMINÁRIOS/PUBLICAÇÕES/PARTICIPAÇÃO EM COMPETIÇÕES</v>
      </c>
      <c r="I136" t="s">
        <v>995</v>
      </c>
      <c r="J136" t="s">
        <v>1487</v>
      </c>
      <c r="K136" t="s">
        <v>1488</v>
      </c>
      <c r="L136" t="s">
        <v>1489</v>
      </c>
      <c r="M136" t="s">
        <v>165</v>
      </c>
      <c r="N136" t="s">
        <v>166</v>
      </c>
      <c r="O136" t="s">
        <v>167</v>
      </c>
      <c r="P136" t="s">
        <v>200</v>
      </c>
      <c r="Q136" t="s">
        <v>168</v>
      </c>
      <c r="R136" t="s">
        <v>165</v>
      </c>
      <c r="S136" t="s">
        <v>597</v>
      </c>
      <c r="T136" t="s">
        <v>164</v>
      </c>
      <c r="U136" t="s">
        <v>118</v>
      </c>
      <c r="V136" t="s">
        <v>1180</v>
      </c>
      <c r="W136" t="s">
        <v>1181</v>
      </c>
      <c r="X136" s="51" t="str">
        <f t="shared" si="4"/>
        <v>3</v>
      </c>
      <c r="Y136" s="51" t="str">
        <f>IF(T136="","",IF(AND(T136&lt;&gt;'Tabelas auxiliares'!$B$236,T136&lt;&gt;'Tabelas auxiliares'!$B$237,T136&lt;&gt;'Tabelas auxiliares'!$C$236,T136&lt;&gt;'Tabelas auxiliares'!$C$237,T136&lt;&gt;'Tabelas auxiliares'!$D$236),"FOLHA DE PESSOAL",IF(X136='Tabelas auxiliares'!$A$237,"CUSTEIO",IF(X136='Tabelas auxiliares'!$A$236,"INVESTIMENTO","ERRO - VERIFICAR"))))</f>
        <v>CUSTEIO</v>
      </c>
      <c r="Z136" s="64">
        <f t="shared" si="5"/>
        <v>825</v>
      </c>
      <c r="AB136" s="44">
        <v>825</v>
      </c>
      <c r="AD136" s="72"/>
      <c r="AE136" s="72"/>
      <c r="AF136" s="72"/>
      <c r="AG136" s="72"/>
      <c r="AH136" s="72"/>
      <c r="AI136" s="72"/>
      <c r="AJ136" s="72"/>
      <c r="AK136" s="72"/>
      <c r="AL136" s="72"/>
      <c r="AM136" s="72"/>
      <c r="AN136" s="72"/>
      <c r="AO136" s="72"/>
    </row>
    <row r="137" spans="1:41" x14ac:dyDescent="0.25">
      <c r="A137" t="s">
        <v>771</v>
      </c>
      <c r="B137" t="s">
        <v>283</v>
      </c>
      <c r="C137" t="s">
        <v>1036</v>
      </c>
      <c r="D137" t="s">
        <v>53</v>
      </c>
      <c r="E137" t="s">
        <v>117</v>
      </c>
      <c r="F137" s="51" t="str">
        <f>IFERROR(VLOOKUP(D137,'Tabelas auxiliares'!$A$3:$B$61,2,FALSE),"")</f>
        <v>PROGRAD - PRÓ-REITORIA DE GRADUAÇÃO</v>
      </c>
      <c r="G137" s="51" t="str">
        <f>IFERROR(VLOOKUP($B137,'Tabelas auxiliares'!$A$65:$C$102,2,FALSE),"")</f>
        <v>Auxílio eventos/Atividades extrassala - servidores</v>
      </c>
      <c r="H137" s="51" t="str">
        <f>IFERROR(VLOOKUP($B137,'Tabelas auxiliares'!$A$65:$C$102,3,FALSE),"")</f>
        <v>DOCENTES: AUXÍLIO EVENTOS/CONGRESSOS/SEMINÁRIOS/PUBLICAÇÕES/ AUXÍLIO PARA ATIVIDADE EXTRASSALA</v>
      </c>
      <c r="I137" t="s">
        <v>1490</v>
      </c>
      <c r="J137" t="s">
        <v>1491</v>
      </c>
      <c r="K137" t="s">
        <v>1492</v>
      </c>
      <c r="L137" t="s">
        <v>1493</v>
      </c>
      <c r="M137" t="s">
        <v>1494</v>
      </c>
      <c r="N137" t="s">
        <v>166</v>
      </c>
      <c r="O137" t="s">
        <v>167</v>
      </c>
      <c r="P137" t="s">
        <v>200</v>
      </c>
      <c r="Q137" t="s">
        <v>168</v>
      </c>
      <c r="R137" t="s">
        <v>165</v>
      </c>
      <c r="S137" t="s">
        <v>597</v>
      </c>
      <c r="T137" t="s">
        <v>164</v>
      </c>
      <c r="U137" t="s">
        <v>118</v>
      </c>
      <c r="V137" t="s">
        <v>1180</v>
      </c>
      <c r="W137" t="s">
        <v>1181</v>
      </c>
      <c r="X137" s="51" t="str">
        <f t="shared" si="4"/>
        <v>3</v>
      </c>
      <c r="Y137" s="51" t="str">
        <f>IF(T137="","",IF(AND(T137&lt;&gt;'Tabelas auxiliares'!$B$236,T137&lt;&gt;'Tabelas auxiliares'!$B$237,T137&lt;&gt;'Tabelas auxiliares'!$C$236,T137&lt;&gt;'Tabelas auxiliares'!$C$237,T137&lt;&gt;'Tabelas auxiliares'!$D$236),"FOLHA DE PESSOAL",IF(X137='Tabelas auxiliares'!$A$237,"CUSTEIO",IF(X137='Tabelas auxiliares'!$A$236,"INVESTIMENTO","ERRO - VERIFICAR"))))</f>
        <v>CUSTEIO</v>
      </c>
      <c r="Z137" s="64">
        <f t="shared" si="5"/>
        <v>5600</v>
      </c>
      <c r="AC137" s="44">
        <v>5600</v>
      </c>
      <c r="AD137" s="72"/>
      <c r="AE137" s="72"/>
      <c r="AF137" s="72"/>
      <c r="AG137" s="72"/>
      <c r="AH137" s="72"/>
      <c r="AI137" s="72"/>
      <c r="AJ137" s="72"/>
      <c r="AK137" s="72"/>
      <c r="AL137" s="72"/>
      <c r="AM137" s="72"/>
      <c r="AN137" s="72"/>
      <c r="AO137" s="72"/>
    </row>
    <row r="138" spans="1:41" x14ac:dyDescent="0.25">
      <c r="A138" t="s">
        <v>771</v>
      </c>
      <c r="B138" t="s">
        <v>283</v>
      </c>
      <c r="C138" t="s">
        <v>1036</v>
      </c>
      <c r="D138" t="s">
        <v>53</v>
      </c>
      <c r="E138" t="s">
        <v>117</v>
      </c>
      <c r="F138" s="51" t="str">
        <f>IFERROR(VLOOKUP(D138,'Tabelas auxiliares'!$A$3:$B$61,2,FALSE),"")</f>
        <v>PROGRAD - PRÓ-REITORIA DE GRADUAÇÃO</v>
      </c>
      <c r="G138" s="51" t="str">
        <f>IFERROR(VLOOKUP($B138,'Tabelas auxiliares'!$A$65:$C$102,2,FALSE),"")</f>
        <v>Auxílio eventos/Atividades extrassala - servidores</v>
      </c>
      <c r="H138" s="51" t="str">
        <f>IFERROR(VLOOKUP($B138,'Tabelas auxiliares'!$A$65:$C$102,3,FALSE),"")</f>
        <v>DOCENTES: AUXÍLIO EVENTOS/CONGRESSOS/SEMINÁRIOS/PUBLICAÇÕES/ AUXÍLIO PARA ATIVIDADE EXTRASSALA</v>
      </c>
      <c r="I138" t="s">
        <v>1495</v>
      </c>
      <c r="J138" t="s">
        <v>1496</v>
      </c>
      <c r="K138" t="s">
        <v>1497</v>
      </c>
      <c r="L138" t="s">
        <v>1498</v>
      </c>
      <c r="M138" t="s">
        <v>1290</v>
      </c>
      <c r="N138" t="s">
        <v>166</v>
      </c>
      <c r="O138" t="s">
        <v>167</v>
      </c>
      <c r="P138" t="s">
        <v>200</v>
      </c>
      <c r="Q138" t="s">
        <v>168</v>
      </c>
      <c r="R138" t="s">
        <v>165</v>
      </c>
      <c r="S138" t="s">
        <v>597</v>
      </c>
      <c r="T138" t="s">
        <v>164</v>
      </c>
      <c r="U138" t="s">
        <v>118</v>
      </c>
      <c r="V138" t="s">
        <v>1499</v>
      </c>
      <c r="W138" t="s">
        <v>1500</v>
      </c>
      <c r="X138" s="51" t="str">
        <f t="shared" si="4"/>
        <v>3</v>
      </c>
      <c r="Y138" s="51" t="str">
        <f>IF(T138="","",IF(AND(T138&lt;&gt;'Tabelas auxiliares'!$B$236,T138&lt;&gt;'Tabelas auxiliares'!$B$237,T138&lt;&gt;'Tabelas auxiliares'!$C$236,T138&lt;&gt;'Tabelas auxiliares'!$C$237,T138&lt;&gt;'Tabelas auxiliares'!$D$236),"FOLHA DE PESSOAL",IF(X138='Tabelas auxiliares'!$A$237,"CUSTEIO",IF(X138='Tabelas auxiliares'!$A$236,"INVESTIMENTO","ERRO - VERIFICAR"))))</f>
        <v>CUSTEIO</v>
      </c>
      <c r="Z138" s="64">
        <f t="shared" si="5"/>
        <v>119</v>
      </c>
      <c r="AC138" s="44">
        <v>119</v>
      </c>
      <c r="AD138" s="72"/>
      <c r="AE138" s="72"/>
      <c r="AF138" s="72"/>
      <c r="AG138" s="72"/>
      <c r="AH138" s="72"/>
      <c r="AI138" s="72"/>
      <c r="AJ138" s="72"/>
      <c r="AK138" s="72"/>
      <c r="AL138" s="72"/>
      <c r="AM138" s="72"/>
      <c r="AN138" s="72"/>
      <c r="AO138" s="72"/>
    </row>
    <row r="139" spans="1:41" x14ac:dyDescent="0.25">
      <c r="A139" t="s">
        <v>771</v>
      </c>
      <c r="B139" t="s">
        <v>296</v>
      </c>
      <c r="C139" t="s">
        <v>1035</v>
      </c>
      <c r="D139" t="s">
        <v>15</v>
      </c>
      <c r="E139" t="s">
        <v>117</v>
      </c>
      <c r="F139" s="51" t="str">
        <f>IFERROR(VLOOKUP(D139,'Tabelas auxiliares'!$A$3:$B$61,2,FALSE),"")</f>
        <v>PROPES - PRÓ-REITORIA DE PESQUISA / CEM</v>
      </c>
      <c r="G139" s="51" t="str">
        <f>IFERROR(VLOOKUP($B139,'Tabelas auxiliares'!$A$65:$C$102,2,FALSE),"")</f>
        <v>Equipamentos - Laboratórios</v>
      </c>
      <c r="H139" s="51" t="str">
        <f>IFERROR(VLOOKUP($B139,'Tabelas auxiliares'!$A$65:$C$102,3,FALSE),"")</f>
        <v>AQUISICAO POR IMPORTACAO / EQUIPAMENTOS NOVOS / MANUTENÇÃO DE EQUIPAMENTOS LABORATORIAIS</v>
      </c>
      <c r="I139" t="s">
        <v>1501</v>
      </c>
      <c r="J139" t="s">
        <v>1502</v>
      </c>
      <c r="K139" t="s">
        <v>1503</v>
      </c>
      <c r="L139" t="s">
        <v>1504</v>
      </c>
      <c r="M139" t="s">
        <v>1505</v>
      </c>
      <c r="N139" t="s">
        <v>1506</v>
      </c>
      <c r="O139" t="s">
        <v>167</v>
      </c>
      <c r="P139" t="s">
        <v>1507</v>
      </c>
      <c r="Q139" t="s">
        <v>168</v>
      </c>
      <c r="R139" t="s">
        <v>165</v>
      </c>
      <c r="S139" t="s">
        <v>597</v>
      </c>
      <c r="T139" t="s">
        <v>164</v>
      </c>
      <c r="U139" t="s">
        <v>830</v>
      </c>
      <c r="V139" t="s">
        <v>1508</v>
      </c>
      <c r="W139" t="s">
        <v>1509</v>
      </c>
      <c r="X139" s="51" t="str">
        <f t="shared" si="4"/>
        <v>4</v>
      </c>
      <c r="Y139" s="51" t="str">
        <f>IF(T139="","",IF(AND(T139&lt;&gt;'Tabelas auxiliares'!$B$236,T139&lt;&gt;'Tabelas auxiliares'!$B$237,T139&lt;&gt;'Tabelas auxiliares'!$C$236,T139&lt;&gt;'Tabelas auxiliares'!$C$237,T139&lt;&gt;'Tabelas auxiliares'!$D$236),"FOLHA DE PESSOAL",IF(X139='Tabelas auxiliares'!$A$237,"CUSTEIO",IF(X139='Tabelas auxiliares'!$A$236,"INVESTIMENTO","ERRO - VERIFICAR"))))</f>
        <v>INVESTIMENTO</v>
      </c>
      <c r="Z139" s="64">
        <f t="shared" si="5"/>
        <v>30184.61</v>
      </c>
      <c r="AA139" s="44">
        <v>30184.61</v>
      </c>
      <c r="AD139" s="72"/>
      <c r="AE139" s="72"/>
      <c r="AF139" s="72"/>
      <c r="AG139" s="72"/>
      <c r="AH139" s="72"/>
      <c r="AI139" s="72"/>
      <c r="AJ139" s="72"/>
      <c r="AK139" s="72"/>
      <c r="AL139" s="72"/>
      <c r="AM139" s="72"/>
      <c r="AN139" s="72"/>
      <c r="AO139" s="72"/>
    </row>
    <row r="140" spans="1:41" x14ac:dyDescent="0.25">
      <c r="A140" t="s">
        <v>771</v>
      </c>
      <c r="B140" t="s">
        <v>307</v>
      </c>
      <c r="C140" t="s">
        <v>780</v>
      </c>
      <c r="D140" t="s">
        <v>83</v>
      </c>
      <c r="E140" t="s">
        <v>117</v>
      </c>
      <c r="F140" s="51" t="str">
        <f>IFERROR(VLOOKUP(D140,'Tabelas auxiliares'!$A$3:$B$61,2,FALSE),"")</f>
        <v>NETEL - NÚCLEO EDUCACIONAL DE TECNOLOGIAS E LÍNGUAS</v>
      </c>
      <c r="G140" s="51" t="str">
        <f>IFERROR(VLOOKUP($B140,'Tabelas auxiliares'!$A$65:$C$102,2,FALSE),"")</f>
        <v>Internacionalização</v>
      </c>
      <c r="H140" s="51" t="str">
        <f>IFERROR(VLOOKUP($B140,'Tabelas auxiliares'!$A$65:$C$102,3,FALSE),"")</f>
        <v>DIÁRIAS INTERNACIONAIS / PASSAGENS AÉREAS INTERNACIONAIS / AUXÍLIO PARA EVENTOS INTERNACIONAIS / INSCRIÇÃO PARA  EVENTOS INTERNACIONAIS / ANUIDADES ARI / ENCARGO DE CURSOS E CONCURSOS ARI</v>
      </c>
      <c r="I140" t="s">
        <v>1510</v>
      </c>
      <c r="J140" t="s">
        <v>1511</v>
      </c>
      <c r="K140" t="s">
        <v>1512</v>
      </c>
      <c r="L140" t="s">
        <v>1513</v>
      </c>
      <c r="M140" t="s">
        <v>165</v>
      </c>
      <c r="N140" t="s">
        <v>169</v>
      </c>
      <c r="O140" t="s">
        <v>1122</v>
      </c>
      <c r="P140" t="s">
        <v>1123</v>
      </c>
      <c r="Q140" t="s">
        <v>168</v>
      </c>
      <c r="R140" t="s">
        <v>165</v>
      </c>
      <c r="S140" t="s">
        <v>119</v>
      </c>
      <c r="T140" t="s">
        <v>164</v>
      </c>
      <c r="U140" t="s">
        <v>1124</v>
      </c>
      <c r="V140" t="s">
        <v>1050</v>
      </c>
      <c r="W140" t="s">
        <v>1051</v>
      </c>
      <c r="X140" s="51" t="str">
        <f t="shared" si="4"/>
        <v>3</v>
      </c>
      <c r="Y140" s="51" t="str">
        <f>IF(T140="","",IF(AND(T140&lt;&gt;'Tabelas auxiliares'!$B$236,T140&lt;&gt;'Tabelas auxiliares'!$B$237,T140&lt;&gt;'Tabelas auxiliares'!$C$236,T140&lt;&gt;'Tabelas auxiliares'!$C$237,T140&lt;&gt;'Tabelas auxiliares'!$D$236),"FOLHA DE PESSOAL",IF(X140='Tabelas auxiliares'!$A$237,"CUSTEIO",IF(X140='Tabelas auxiliares'!$A$236,"INVESTIMENTO","ERRO - VERIFICAR"))))</f>
        <v>CUSTEIO</v>
      </c>
      <c r="Z140" s="64">
        <f t="shared" si="5"/>
        <v>84000</v>
      </c>
      <c r="AA140" s="44">
        <v>21300</v>
      </c>
      <c r="AB140" s="44">
        <v>8400</v>
      </c>
      <c r="AC140" s="44">
        <v>54300</v>
      </c>
      <c r="AD140" s="72"/>
      <c r="AE140" s="72"/>
      <c r="AF140" s="72"/>
      <c r="AG140" s="72"/>
      <c r="AH140" s="72"/>
      <c r="AI140" s="72"/>
      <c r="AJ140" s="72"/>
      <c r="AK140" s="72"/>
      <c r="AL140" s="72"/>
      <c r="AM140" s="72"/>
      <c r="AN140" s="72"/>
      <c r="AO140" s="72"/>
    </row>
    <row r="141" spans="1:41" x14ac:dyDescent="0.25">
      <c r="A141" t="s">
        <v>771</v>
      </c>
      <c r="B141" t="s">
        <v>307</v>
      </c>
      <c r="C141" t="s">
        <v>1038</v>
      </c>
      <c r="D141" t="s">
        <v>71</v>
      </c>
      <c r="E141" t="s">
        <v>117</v>
      </c>
      <c r="F141" s="51" t="str">
        <f>IFERROR(VLOOKUP(D141,'Tabelas auxiliares'!$A$3:$B$61,2,FALSE),"")</f>
        <v>ARI - ASSESSORIA DE RELAÇÕES INTERNACIONAIS</v>
      </c>
      <c r="G141" s="51" t="str">
        <f>IFERROR(VLOOKUP($B141,'Tabelas auxiliares'!$A$65:$C$102,2,FALSE),"")</f>
        <v>Internacionalização</v>
      </c>
      <c r="H141" s="51" t="str">
        <f>IFERROR(VLOOKUP($B141,'Tabelas auxiliares'!$A$65:$C$102,3,FALSE),"")</f>
        <v>DIÁRIAS INTERNACIONAIS / PASSAGENS AÉREAS INTERNACIONAIS / AUXÍLIO PARA EVENTOS INTERNACIONAIS / INSCRIÇÃO PARA  EVENTOS INTERNACIONAIS / ANUIDADES ARI / ENCARGO DE CURSOS E CONCURSOS ARI</v>
      </c>
      <c r="I141" t="s">
        <v>1103</v>
      </c>
      <c r="J141" t="s">
        <v>1514</v>
      </c>
      <c r="K141" t="s">
        <v>1515</v>
      </c>
      <c r="L141" t="s">
        <v>1516</v>
      </c>
      <c r="M141" t="s">
        <v>165</v>
      </c>
      <c r="N141" t="s">
        <v>166</v>
      </c>
      <c r="O141" t="s">
        <v>167</v>
      </c>
      <c r="P141" t="s">
        <v>200</v>
      </c>
      <c r="Q141" t="s">
        <v>168</v>
      </c>
      <c r="R141" t="s">
        <v>165</v>
      </c>
      <c r="S141" t="s">
        <v>119</v>
      </c>
      <c r="T141" t="s">
        <v>164</v>
      </c>
      <c r="U141" t="s">
        <v>118</v>
      </c>
      <c r="V141" t="s">
        <v>1180</v>
      </c>
      <c r="W141" t="s">
        <v>1181</v>
      </c>
      <c r="X141" s="51" t="str">
        <f t="shared" si="4"/>
        <v>3</v>
      </c>
      <c r="Y141" s="51" t="str">
        <f>IF(T141="","",IF(AND(T141&lt;&gt;'Tabelas auxiliares'!$B$236,T141&lt;&gt;'Tabelas auxiliares'!$B$237,T141&lt;&gt;'Tabelas auxiliares'!$C$236,T141&lt;&gt;'Tabelas auxiliares'!$C$237,T141&lt;&gt;'Tabelas auxiliares'!$D$236),"FOLHA DE PESSOAL",IF(X141='Tabelas auxiliares'!$A$237,"CUSTEIO",IF(X141='Tabelas auxiliares'!$A$236,"INVESTIMENTO","ERRO - VERIFICAR"))))</f>
        <v>CUSTEIO</v>
      </c>
      <c r="Z141" s="64">
        <f t="shared" si="5"/>
        <v>9000</v>
      </c>
      <c r="AC141" s="44">
        <v>9000</v>
      </c>
      <c r="AD141" s="72"/>
      <c r="AE141" s="72"/>
      <c r="AF141" s="72"/>
      <c r="AG141" s="72"/>
      <c r="AH141" s="72"/>
      <c r="AI141" s="72"/>
      <c r="AJ141" s="72"/>
      <c r="AK141" s="72"/>
      <c r="AL141" s="72"/>
      <c r="AM141" s="72"/>
      <c r="AN141" s="72"/>
      <c r="AO141" s="72"/>
    </row>
    <row r="142" spans="1:41" x14ac:dyDescent="0.25">
      <c r="A142" t="s">
        <v>771</v>
      </c>
      <c r="B142" t="s">
        <v>307</v>
      </c>
      <c r="C142" t="s">
        <v>1038</v>
      </c>
      <c r="D142" t="s">
        <v>71</v>
      </c>
      <c r="E142" t="s">
        <v>117</v>
      </c>
      <c r="F142" s="51" t="str">
        <f>IFERROR(VLOOKUP(D142,'Tabelas auxiliares'!$A$3:$B$61,2,FALSE),"")</f>
        <v>ARI - ASSESSORIA DE RELAÇÕES INTERNACIONAIS</v>
      </c>
      <c r="G142" s="51" t="str">
        <f>IFERROR(VLOOKUP($B142,'Tabelas auxiliares'!$A$65:$C$102,2,FALSE),"")</f>
        <v>Internacionalização</v>
      </c>
      <c r="H142" s="51" t="str">
        <f>IFERROR(VLOOKUP($B142,'Tabelas auxiliares'!$A$65:$C$102,3,FALSE),"")</f>
        <v>DIÁRIAS INTERNACIONAIS / PASSAGENS AÉREAS INTERNACIONAIS / AUXÍLIO PARA EVENTOS INTERNACIONAIS / INSCRIÇÃO PARA  EVENTOS INTERNACIONAIS / ANUIDADES ARI / ENCARGO DE CURSOS E CONCURSOS ARI</v>
      </c>
      <c r="I142" t="s">
        <v>1103</v>
      </c>
      <c r="J142" t="s">
        <v>1517</v>
      </c>
      <c r="K142" t="s">
        <v>1518</v>
      </c>
      <c r="L142" t="s">
        <v>1519</v>
      </c>
      <c r="M142" t="s">
        <v>1520</v>
      </c>
      <c r="N142" t="s">
        <v>166</v>
      </c>
      <c r="O142" t="s">
        <v>167</v>
      </c>
      <c r="P142" t="s">
        <v>200</v>
      </c>
      <c r="Q142" t="s">
        <v>168</v>
      </c>
      <c r="R142" t="s">
        <v>165</v>
      </c>
      <c r="S142" t="s">
        <v>119</v>
      </c>
      <c r="T142" t="s">
        <v>164</v>
      </c>
      <c r="U142" t="s">
        <v>118</v>
      </c>
      <c r="V142" t="s">
        <v>1180</v>
      </c>
      <c r="W142" t="s">
        <v>1181</v>
      </c>
      <c r="X142" s="51" t="str">
        <f t="shared" si="4"/>
        <v>3</v>
      </c>
      <c r="Y142" s="51" t="str">
        <f>IF(T142="","",IF(AND(T142&lt;&gt;'Tabelas auxiliares'!$B$236,T142&lt;&gt;'Tabelas auxiliares'!$B$237,T142&lt;&gt;'Tabelas auxiliares'!$C$236,T142&lt;&gt;'Tabelas auxiliares'!$C$237,T142&lt;&gt;'Tabelas auxiliares'!$D$236),"FOLHA DE PESSOAL",IF(X142='Tabelas auxiliares'!$A$237,"CUSTEIO",IF(X142='Tabelas auxiliares'!$A$236,"INVESTIMENTO","ERRO - VERIFICAR"))))</f>
        <v>CUSTEIO</v>
      </c>
      <c r="Z142" s="64">
        <f t="shared" si="5"/>
        <v>4500</v>
      </c>
      <c r="AC142" s="44">
        <v>4500</v>
      </c>
      <c r="AD142" s="72"/>
      <c r="AE142" s="72"/>
      <c r="AF142" s="72"/>
      <c r="AG142" s="72"/>
      <c r="AH142" s="72"/>
      <c r="AI142" s="72"/>
      <c r="AJ142" s="72"/>
      <c r="AK142" s="72"/>
      <c r="AL142" s="72"/>
      <c r="AM142" s="72"/>
      <c r="AN142" s="72"/>
      <c r="AO142" s="72"/>
    </row>
    <row r="143" spans="1:41" x14ac:dyDescent="0.25">
      <c r="A143" t="s">
        <v>771</v>
      </c>
      <c r="B143" t="s">
        <v>307</v>
      </c>
      <c r="C143" t="s">
        <v>1038</v>
      </c>
      <c r="D143" t="s">
        <v>71</v>
      </c>
      <c r="E143" t="s">
        <v>117</v>
      </c>
      <c r="F143" s="51" t="str">
        <f>IFERROR(VLOOKUP(D143,'Tabelas auxiliares'!$A$3:$B$61,2,FALSE),"")</f>
        <v>ARI - ASSESSORIA DE RELAÇÕES INTERNACIONAIS</v>
      </c>
      <c r="G143" s="51" t="str">
        <f>IFERROR(VLOOKUP($B143,'Tabelas auxiliares'!$A$65:$C$102,2,FALSE),"")</f>
        <v>Internacionalização</v>
      </c>
      <c r="H143" s="51" t="str">
        <f>IFERROR(VLOOKUP($B143,'Tabelas auxiliares'!$A$65:$C$102,3,FALSE),"")</f>
        <v>DIÁRIAS INTERNACIONAIS / PASSAGENS AÉREAS INTERNACIONAIS / AUXÍLIO PARA EVENTOS INTERNACIONAIS / INSCRIÇÃO PARA  EVENTOS INTERNACIONAIS / ANUIDADES ARI / ENCARGO DE CURSOS E CONCURSOS ARI</v>
      </c>
      <c r="I143" t="s">
        <v>803</v>
      </c>
      <c r="J143" t="s">
        <v>1521</v>
      </c>
      <c r="K143" t="s">
        <v>1522</v>
      </c>
      <c r="L143" t="s">
        <v>1523</v>
      </c>
      <c r="M143" t="s">
        <v>165</v>
      </c>
      <c r="N143" t="s">
        <v>166</v>
      </c>
      <c r="O143" t="s">
        <v>167</v>
      </c>
      <c r="P143" t="s">
        <v>200</v>
      </c>
      <c r="Q143" t="s">
        <v>168</v>
      </c>
      <c r="R143" t="s">
        <v>165</v>
      </c>
      <c r="S143" t="s">
        <v>119</v>
      </c>
      <c r="T143" t="s">
        <v>164</v>
      </c>
      <c r="U143" t="s">
        <v>118</v>
      </c>
      <c r="V143" t="s">
        <v>1050</v>
      </c>
      <c r="W143" t="s">
        <v>1051</v>
      </c>
      <c r="X143" s="51" t="str">
        <f t="shared" si="4"/>
        <v>3</v>
      </c>
      <c r="Y143" s="51" t="str">
        <f>IF(T143="","",IF(AND(T143&lt;&gt;'Tabelas auxiliares'!$B$236,T143&lt;&gt;'Tabelas auxiliares'!$B$237,T143&lt;&gt;'Tabelas auxiliares'!$C$236,T143&lt;&gt;'Tabelas auxiliares'!$C$237,T143&lt;&gt;'Tabelas auxiliares'!$D$236),"FOLHA DE PESSOAL",IF(X143='Tabelas auxiliares'!$A$237,"CUSTEIO",IF(X143='Tabelas auxiliares'!$A$236,"INVESTIMENTO","ERRO - VERIFICAR"))))</f>
        <v>CUSTEIO</v>
      </c>
      <c r="Z143" s="64">
        <f t="shared" si="5"/>
        <v>7000</v>
      </c>
      <c r="AA143" s="44">
        <v>1750</v>
      </c>
      <c r="AB143" s="44">
        <v>1750</v>
      </c>
      <c r="AC143" s="44">
        <v>3500</v>
      </c>
      <c r="AD143" s="72"/>
      <c r="AE143" s="72"/>
      <c r="AF143" s="72"/>
      <c r="AG143" s="72"/>
      <c r="AH143" s="72"/>
      <c r="AI143" s="72"/>
      <c r="AJ143" s="72"/>
      <c r="AK143" s="72"/>
      <c r="AL143" s="72"/>
      <c r="AM143" s="72"/>
      <c r="AN143" s="72"/>
      <c r="AO143" s="72"/>
    </row>
    <row r="144" spans="1:41" x14ac:dyDescent="0.25">
      <c r="A144" t="s">
        <v>771</v>
      </c>
      <c r="B144" t="s">
        <v>307</v>
      </c>
      <c r="C144" t="s">
        <v>775</v>
      </c>
      <c r="D144" t="s">
        <v>83</v>
      </c>
      <c r="E144" t="s">
        <v>117</v>
      </c>
      <c r="F144" s="51" t="str">
        <f>IFERROR(VLOOKUP(D144,'Tabelas auxiliares'!$A$3:$B$61,2,FALSE),"")</f>
        <v>NETEL - NÚCLEO EDUCACIONAL DE TECNOLOGIAS E LÍNGUAS</v>
      </c>
      <c r="G144" s="51" t="str">
        <f>IFERROR(VLOOKUP($B144,'Tabelas auxiliares'!$A$65:$C$102,2,FALSE),"")</f>
        <v>Internacionalização</v>
      </c>
      <c r="H144" s="51" t="str">
        <f>IFERROR(VLOOKUP($B144,'Tabelas auxiliares'!$A$65:$C$102,3,FALSE),"")</f>
        <v>DIÁRIAS INTERNACIONAIS / PASSAGENS AÉREAS INTERNACIONAIS / AUXÍLIO PARA EVENTOS INTERNACIONAIS / INSCRIÇÃO PARA  EVENTOS INTERNACIONAIS / ANUIDADES ARI / ENCARGO DE CURSOS E CONCURSOS ARI</v>
      </c>
      <c r="I144" t="s">
        <v>619</v>
      </c>
      <c r="J144" t="s">
        <v>1524</v>
      </c>
      <c r="K144" t="s">
        <v>1525</v>
      </c>
      <c r="L144" t="s">
        <v>1526</v>
      </c>
      <c r="M144" t="s">
        <v>165</v>
      </c>
      <c r="N144" t="s">
        <v>169</v>
      </c>
      <c r="O144" t="s">
        <v>1122</v>
      </c>
      <c r="P144" t="s">
        <v>1123</v>
      </c>
      <c r="Q144" t="s">
        <v>168</v>
      </c>
      <c r="R144" t="s">
        <v>165</v>
      </c>
      <c r="S144" t="s">
        <v>119</v>
      </c>
      <c r="T144" t="s">
        <v>164</v>
      </c>
      <c r="U144" t="s">
        <v>1124</v>
      </c>
      <c r="V144" t="s">
        <v>1050</v>
      </c>
      <c r="W144" t="s">
        <v>1051</v>
      </c>
      <c r="X144" s="51" t="str">
        <f t="shared" si="4"/>
        <v>3</v>
      </c>
      <c r="Y144" s="51" t="str">
        <f>IF(T144="","",IF(AND(T144&lt;&gt;'Tabelas auxiliares'!$B$236,T144&lt;&gt;'Tabelas auxiliares'!$B$237,T144&lt;&gt;'Tabelas auxiliares'!$C$236,T144&lt;&gt;'Tabelas auxiliares'!$C$237,T144&lt;&gt;'Tabelas auxiliares'!$D$236),"FOLHA DE PESSOAL",IF(X144='Tabelas auxiliares'!$A$237,"CUSTEIO",IF(X144='Tabelas auxiliares'!$A$236,"INVESTIMENTO","ERRO - VERIFICAR"))))</f>
        <v>CUSTEIO</v>
      </c>
      <c r="Z144" s="64">
        <f t="shared" si="5"/>
        <v>17600</v>
      </c>
      <c r="AA144" s="44">
        <v>2200</v>
      </c>
      <c r="AB144" s="44">
        <v>1100</v>
      </c>
      <c r="AC144" s="44">
        <v>14300</v>
      </c>
      <c r="AD144" s="72"/>
      <c r="AE144" s="72"/>
      <c r="AF144" s="72"/>
      <c r="AG144" s="72"/>
      <c r="AH144" s="72"/>
      <c r="AI144" s="72"/>
      <c r="AJ144" s="72"/>
      <c r="AK144" s="72"/>
      <c r="AL144" s="72"/>
      <c r="AM144" s="72"/>
      <c r="AN144" s="72"/>
      <c r="AO144" s="72"/>
    </row>
    <row r="145" spans="1:41" x14ac:dyDescent="0.25">
      <c r="A145" t="s">
        <v>771</v>
      </c>
      <c r="B145" t="s">
        <v>307</v>
      </c>
      <c r="C145" t="s">
        <v>1037</v>
      </c>
      <c r="D145" t="s">
        <v>71</v>
      </c>
      <c r="E145" t="s">
        <v>117</v>
      </c>
      <c r="F145" s="51" t="str">
        <f>IFERROR(VLOOKUP(D145,'Tabelas auxiliares'!$A$3:$B$61,2,FALSE),"")</f>
        <v>ARI - ASSESSORIA DE RELAÇÕES INTERNACIONAIS</v>
      </c>
      <c r="G145" s="51" t="str">
        <f>IFERROR(VLOOKUP($B145,'Tabelas auxiliares'!$A$65:$C$102,2,FALSE),"")</f>
        <v>Internacionalização</v>
      </c>
      <c r="H145" s="51" t="str">
        <f>IFERROR(VLOOKUP($B145,'Tabelas auxiliares'!$A$65:$C$102,3,FALSE),"")</f>
        <v>DIÁRIAS INTERNACIONAIS / PASSAGENS AÉREAS INTERNACIONAIS / AUXÍLIO PARA EVENTOS INTERNACIONAIS / INSCRIÇÃO PARA  EVENTOS INTERNACIONAIS / ANUIDADES ARI / ENCARGO DE CURSOS E CONCURSOS ARI</v>
      </c>
      <c r="I145" t="s">
        <v>1527</v>
      </c>
      <c r="J145" t="s">
        <v>1528</v>
      </c>
      <c r="K145" t="s">
        <v>1529</v>
      </c>
      <c r="L145" t="s">
        <v>1530</v>
      </c>
      <c r="M145" t="s">
        <v>165</v>
      </c>
      <c r="N145" t="s">
        <v>166</v>
      </c>
      <c r="O145" t="s">
        <v>167</v>
      </c>
      <c r="P145" t="s">
        <v>200</v>
      </c>
      <c r="Q145" t="s">
        <v>168</v>
      </c>
      <c r="R145" t="s">
        <v>165</v>
      </c>
      <c r="S145" t="s">
        <v>119</v>
      </c>
      <c r="T145" t="s">
        <v>164</v>
      </c>
      <c r="U145" t="s">
        <v>118</v>
      </c>
      <c r="V145" t="s">
        <v>1050</v>
      </c>
      <c r="W145" t="s">
        <v>1051</v>
      </c>
      <c r="X145" s="51" t="str">
        <f t="shared" si="4"/>
        <v>3</v>
      </c>
      <c r="Y145" s="51" t="str">
        <f>IF(T145="","",IF(AND(T145&lt;&gt;'Tabelas auxiliares'!$B$236,T145&lt;&gt;'Tabelas auxiliares'!$B$237,T145&lt;&gt;'Tabelas auxiliares'!$C$236,T145&lt;&gt;'Tabelas auxiliares'!$C$237,T145&lt;&gt;'Tabelas auxiliares'!$D$236),"FOLHA DE PESSOAL",IF(X145='Tabelas auxiliares'!$A$237,"CUSTEIO",IF(X145='Tabelas auxiliares'!$A$236,"INVESTIMENTO","ERRO - VERIFICAR"))))</f>
        <v>CUSTEIO</v>
      </c>
      <c r="Z145" s="64">
        <f t="shared" si="5"/>
        <v>116365.87</v>
      </c>
      <c r="AA145" s="44">
        <v>116365.87</v>
      </c>
      <c r="AD145" s="72"/>
      <c r="AE145" s="72"/>
      <c r="AF145" s="72"/>
      <c r="AG145" s="72"/>
      <c r="AH145" s="72"/>
      <c r="AI145" s="72"/>
      <c r="AJ145" s="72"/>
      <c r="AK145" s="72"/>
      <c r="AL145" s="72"/>
      <c r="AM145" s="72"/>
      <c r="AN145" s="72"/>
      <c r="AO145" s="72"/>
    </row>
    <row r="146" spans="1:41" x14ac:dyDescent="0.25">
      <c r="A146" t="s">
        <v>771</v>
      </c>
      <c r="B146" t="s">
        <v>307</v>
      </c>
      <c r="C146" t="s">
        <v>1037</v>
      </c>
      <c r="D146" t="s">
        <v>71</v>
      </c>
      <c r="E146" t="s">
        <v>117</v>
      </c>
      <c r="F146" s="51" t="str">
        <f>IFERROR(VLOOKUP(D146,'Tabelas auxiliares'!$A$3:$B$61,2,FALSE),"")</f>
        <v>ARI - ASSESSORIA DE RELAÇÕES INTERNACIONAIS</v>
      </c>
      <c r="G146" s="51" t="str">
        <f>IFERROR(VLOOKUP($B146,'Tabelas auxiliares'!$A$65:$C$102,2,FALSE),"")</f>
        <v>Internacionalização</v>
      </c>
      <c r="H146" s="51" t="str">
        <f>IFERROR(VLOOKUP($B146,'Tabelas auxiliares'!$A$65:$C$102,3,FALSE),"")</f>
        <v>DIÁRIAS INTERNACIONAIS / PASSAGENS AÉREAS INTERNACIONAIS / AUXÍLIO PARA EVENTOS INTERNACIONAIS / INSCRIÇÃO PARA  EVENTOS INTERNACIONAIS / ANUIDADES ARI / ENCARGO DE CURSOS E CONCURSOS ARI</v>
      </c>
      <c r="I146" t="s">
        <v>1527</v>
      </c>
      <c r="J146" t="s">
        <v>1528</v>
      </c>
      <c r="K146" t="s">
        <v>1531</v>
      </c>
      <c r="L146" t="s">
        <v>1530</v>
      </c>
      <c r="M146" t="s">
        <v>165</v>
      </c>
      <c r="N146" t="s">
        <v>166</v>
      </c>
      <c r="O146" t="s">
        <v>167</v>
      </c>
      <c r="P146" t="s">
        <v>200</v>
      </c>
      <c r="Q146" t="s">
        <v>168</v>
      </c>
      <c r="R146" t="s">
        <v>165</v>
      </c>
      <c r="S146" t="s">
        <v>597</v>
      </c>
      <c r="T146" t="s">
        <v>164</v>
      </c>
      <c r="U146" t="s">
        <v>118</v>
      </c>
      <c r="V146" t="s">
        <v>1050</v>
      </c>
      <c r="W146" t="s">
        <v>1051</v>
      </c>
      <c r="X146" s="51" t="str">
        <f t="shared" si="4"/>
        <v>3</v>
      </c>
      <c r="Y146" s="51" t="str">
        <f>IF(T146="","",IF(AND(T146&lt;&gt;'Tabelas auxiliares'!$B$236,T146&lt;&gt;'Tabelas auxiliares'!$B$237,T146&lt;&gt;'Tabelas auxiliares'!$C$236,T146&lt;&gt;'Tabelas auxiliares'!$C$237,T146&lt;&gt;'Tabelas auxiliares'!$D$236),"FOLHA DE PESSOAL",IF(X146='Tabelas auxiliares'!$A$237,"CUSTEIO",IF(X146='Tabelas auxiliares'!$A$236,"INVESTIMENTO","ERRO - VERIFICAR"))))</f>
        <v>CUSTEIO</v>
      </c>
      <c r="Z146" s="64">
        <f t="shared" si="5"/>
        <v>26634.13</v>
      </c>
      <c r="AA146" s="44">
        <v>4634.13</v>
      </c>
      <c r="AB146" s="44">
        <v>22000</v>
      </c>
      <c r="AD146" s="72"/>
      <c r="AE146" s="72"/>
      <c r="AF146" s="72"/>
      <c r="AG146" s="72"/>
      <c r="AH146" s="72"/>
      <c r="AI146" s="72"/>
      <c r="AJ146" s="72"/>
      <c r="AK146" s="72"/>
      <c r="AL146" s="72"/>
      <c r="AM146" s="72"/>
      <c r="AN146" s="72"/>
      <c r="AO146" s="72"/>
    </row>
    <row r="147" spans="1:41" x14ac:dyDescent="0.25">
      <c r="A147" t="s">
        <v>771</v>
      </c>
      <c r="B147" t="s">
        <v>318</v>
      </c>
      <c r="C147">
        <v>20</v>
      </c>
      <c r="D147" t="s">
        <v>15</v>
      </c>
      <c r="E147" t="s">
        <v>117</v>
      </c>
      <c r="F147" s="51" t="str">
        <f>IFERROR(VLOOKUP(D147,'Tabelas auxiliares'!$A$3:$B$61,2,FALSE),"")</f>
        <v>PROPES - PRÓ-REITORIA DE PESQUISA / CEM</v>
      </c>
      <c r="G147" s="51" t="str">
        <f>IFERROR(VLOOKUP($B147,'Tabelas auxiliares'!$A$65:$C$102,2,FALSE),"")</f>
        <v>Materiais didáticos e serviços - Pesquisa</v>
      </c>
      <c r="H147" s="51" t="str">
        <f>IFERROR(VLOOKUP($B147,'Tabelas auxiliares'!$A$65:$C$102,3,FALSE),"")</f>
        <v>VIDRARIAS / MATERIAL DE CONSUMO / MANUTENÇÃO DE EQUIPAMENTOS / REAGENTES QUIMICOS / MATERIAIS E SERVIÇOS DIVERSOS PARA LABORATORIOS / RACAO PARA ANIMAIS / MATERIAIS PESQUISA NÚCLEOS ESTRATÉGICOS / EPIS PARA LABORATÓRIOS</v>
      </c>
      <c r="I147" t="s">
        <v>600</v>
      </c>
      <c r="J147" t="s">
        <v>1532</v>
      </c>
      <c r="K147" t="s">
        <v>1533</v>
      </c>
      <c r="L147" t="s">
        <v>1534</v>
      </c>
      <c r="M147" t="s">
        <v>1535</v>
      </c>
      <c r="N147" t="s">
        <v>166</v>
      </c>
      <c r="O147" t="s">
        <v>167</v>
      </c>
      <c r="P147" t="s">
        <v>200</v>
      </c>
      <c r="Q147" t="s">
        <v>168</v>
      </c>
      <c r="R147" t="s">
        <v>165</v>
      </c>
      <c r="S147" t="s">
        <v>597</v>
      </c>
      <c r="T147" t="s">
        <v>164</v>
      </c>
      <c r="U147" t="s">
        <v>118</v>
      </c>
      <c r="V147" t="s">
        <v>1536</v>
      </c>
      <c r="W147" t="s">
        <v>1537</v>
      </c>
      <c r="X147" s="51" t="str">
        <f t="shared" si="4"/>
        <v>3</v>
      </c>
      <c r="Y147" s="51" t="str">
        <f>IF(T147="","",IF(AND(T147&lt;&gt;'Tabelas auxiliares'!$B$236,T147&lt;&gt;'Tabelas auxiliares'!$B$237,T147&lt;&gt;'Tabelas auxiliares'!$C$236,T147&lt;&gt;'Tabelas auxiliares'!$C$237,T147&lt;&gt;'Tabelas auxiliares'!$D$236),"FOLHA DE PESSOAL",IF(X147='Tabelas auxiliares'!$A$237,"CUSTEIO",IF(X147='Tabelas auxiliares'!$A$236,"INVESTIMENTO","ERRO - VERIFICAR"))))</f>
        <v>CUSTEIO</v>
      </c>
      <c r="Z147" s="64">
        <f t="shared" si="5"/>
        <v>18371.34</v>
      </c>
      <c r="AA147" s="44">
        <v>18371.34</v>
      </c>
      <c r="AD147" s="72"/>
      <c r="AE147" s="72"/>
      <c r="AF147" s="72"/>
      <c r="AG147" s="72"/>
      <c r="AH147" s="72"/>
      <c r="AI147" s="72"/>
      <c r="AJ147" s="72"/>
      <c r="AK147" s="72"/>
      <c r="AL147" s="72"/>
      <c r="AM147" s="72"/>
      <c r="AN147" s="72"/>
      <c r="AO147" s="72"/>
    </row>
    <row r="148" spans="1:41" x14ac:dyDescent="0.25">
      <c r="A148" t="s">
        <v>1042</v>
      </c>
      <c r="B148" t="s">
        <v>269</v>
      </c>
      <c r="C148" t="s">
        <v>1043</v>
      </c>
      <c r="D148" t="s">
        <v>15</v>
      </c>
      <c r="E148" t="s">
        <v>117</v>
      </c>
      <c r="F148" s="51" t="str">
        <f>IFERROR(VLOOKUP(D148,'Tabelas auxiliares'!$A$3:$B$61,2,FALSE),"")</f>
        <v>PROPES - PRÓ-REITORIA DE PESQUISA / CEM</v>
      </c>
      <c r="G148" s="51" t="str">
        <f>IFERROR(VLOOKUP($B148,'Tabelas auxiliares'!$A$65:$C$102,2,FALSE),"")</f>
        <v>Assistência - Pesquisa</v>
      </c>
      <c r="H148" s="51" t="str">
        <f>IFERROR(VLOOKUP($B148,'Tabelas auxiliares'!$A$65:$C$102,3,FALSE),"")</f>
        <v>BOLSAS DE INICIACAO CIENTIFICA / BOLSAS PROJETOS DE PESQUISA E/OU EDITAIS LIGADOS A PESQUISA</v>
      </c>
      <c r="I148" t="s">
        <v>1114</v>
      </c>
      <c r="J148" t="s">
        <v>1538</v>
      </c>
      <c r="K148" t="s">
        <v>1539</v>
      </c>
      <c r="L148" t="s">
        <v>1540</v>
      </c>
      <c r="M148" t="s">
        <v>165</v>
      </c>
      <c r="N148" t="s">
        <v>166</v>
      </c>
      <c r="O148" t="s">
        <v>167</v>
      </c>
      <c r="P148" t="s">
        <v>200</v>
      </c>
      <c r="Q148" t="s">
        <v>168</v>
      </c>
      <c r="R148" t="s">
        <v>165</v>
      </c>
      <c r="S148" t="s">
        <v>119</v>
      </c>
      <c r="T148" t="s">
        <v>164</v>
      </c>
      <c r="U148" t="s">
        <v>118</v>
      </c>
      <c r="V148" t="s">
        <v>1050</v>
      </c>
      <c r="W148" t="s">
        <v>1051</v>
      </c>
      <c r="X148" s="51" t="str">
        <f t="shared" si="4"/>
        <v>3</v>
      </c>
      <c r="Y148" s="51" t="str">
        <f>IF(T148="","",IF(AND(T148&lt;&gt;'Tabelas auxiliares'!$B$236,T148&lt;&gt;'Tabelas auxiliares'!$B$237,T148&lt;&gt;'Tabelas auxiliares'!$C$236,T148&lt;&gt;'Tabelas auxiliares'!$C$237,T148&lt;&gt;'Tabelas auxiliares'!$D$236),"FOLHA DE PESSOAL",IF(X148='Tabelas auxiliares'!$A$237,"CUSTEIO",IF(X148='Tabelas auxiliares'!$A$236,"INVESTIMENTO","ERRO - VERIFICAR"))))</f>
        <v>CUSTEIO</v>
      </c>
      <c r="Z148" s="64">
        <f t="shared" si="5"/>
        <v>29482.400000000001</v>
      </c>
      <c r="AC148" s="44">
        <v>29482.400000000001</v>
      </c>
      <c r="AD148" s="72"/>
      <c r="AE148" s="72"/>
      <c r="AF148" s="72"/>
      <c r="AG148" s="72"/>
      <c r="AH148" s="72"/>
      <c r="AI148" s="72"/>
      <c r="AJ148" s="72"/>
      <c r="AK148" s="72"/>
      <c r="AL148" s="72"/>
      <c r="AM148" s="72"/>
      <c r="AN148" s="72"/>
      <c r="AO148" s="72"/>
    </row>
    <row r="149" spans="1:41" x14ac:dyDescent="0.25">
      <c r="A149" t="s">
        <v>1042</v>
      </c>
      <c r="B149" t="s">
        <v>269</v>
      </c>
      <c r="C149" t="s">
        <v>1043</v>
      </c>
      <c r="D149" t="s">
        <v>15</v>
      </c>
      <c r="E149" t="s">
        <v>117</v>
      </c>
      <c r="F149" s="51" t="str">
        <f>IFERROR(VLOOKUP(D149,'Tabelas auxiliares'!$A$3:$B$61,2,FALSE),"")</f>
        <v>PROPES - PRÓ-REITORIA DE PESQUISA / CEM</v>
      </c>
      <c r="G149" s="51" t="str">
        <f>IFERROR(VLOOKUP($B149,'Tabelas auxiliares'!$A$65:$C$102,2,FALSE),"")</f>
        <v>Assistência - Pesquisa</v>
      </c>
      <c r="H149" s="51" t="str">
        <f>IFERROR(VLOOKUP($B149,'Tabelas auxiliares'!$A$65:$C$102,3,FALSE),"")</f>
        <v>BOLSAS DE INICIACAO CIENTIFICA / BOLSAS PROJETOS DE PESQUISA E/OU EDITAIS LIGADOS A PESQUISA</v>
      </c>
      <c r="I149" t="s">
        <v>877</v>
      </c>
      <c r="J149" t="s">
        <v>1538</v>
      </c>
      <c r="K149" t="s">
        <v>1541</v>
      </c>
      <c r="L149" t="s">
        <v>1540</v>
      </c>
      <c r="M149" t="s">
        <v>165</v>
      </c>
      <c r="N149" t="s">
        <v>166</v>
      </c>
      <c r="O149" t="s">
        <v>167</v>
      </c>
      <c r="P149" t="s">
        <v>200</v>
      </c>
      <c r="Q149" t="s">
        <v>168</v>
      </c>
      <c r="R149" t="s">
        <v>165</v>
      </c>
      <c r="S149" t="s">
        <v>1118</v>
      </c>
      <c r="T149" t="s">
        <v>164</v>
      </c>
      <c r="U149" t="s">
        <v>118</v>
      </c>
      <c r="V149" t="s">
        <v>1050</v>
      </c>
      <c r="W149" t="s">
        <v>1051</v>
      </c>
      <c r="X149" s="51" t="str">
        <f t="shared" si="4"/>
        <v>3</v>
      </c>
      <c r="Y149" s="51" t="str">
        <f>IF(T149="","",IF(AND(T149&lt;&gt;'Tabelas auxiliares'!$B$236,T149&lt;&gt;'Tabelas auxiliares'!$B$237,T149&lt;&gt;'Tabelas auxiliares'!$C$236,T149&lt;&gt;'Tabelas auxiliares'!$C$237,T149&lt;&gt;'Tabelas auxiliares'!$D$236),"FOLHA DE PESSOAL",IF(X149='Tabelas auxiliares'!$A$237,"CUSTEIO",IF(X149='Tabelas auxiliares'!$A$236,"INVESTIMENTO","ERRO - VERIFICAR"))))</f>
        <v>CUSTEIO</v>
      </c>
      <c r="Z149" s="64">
        <f t="shared" si="5"/>
        <v>44223.6</v>
      </c>
      <c r="AA149" s="44">
        <v>22111.8</v>
      </c>
      <c r="AC149" s="44">
        <v>22111.8</v>
      </c>
      <c r="AD149" s="72"/>
      <c r="AE149" s="72"/>
      <c r="AF149" s="72"/>
      <c r="AG149" s="72"/>
      <c r="AH149" s="72"/>
      <c r="AI149" s="72"/>
      <c r="AJ149" s="72"/>
      <c r="AK149" s="72"/>
      <c r="AL149" s="72"/>
      <c r="AM149" s="72"/>
      <c r="AN149" s="72"/>
      <c r="AO149" s="72"/>
    </row>
    <row r="150" spans="1:41" x14ac:dyDescent="0.25">
      <c r="A150" t="s">
        <v>594</v>
      </c>
      <c r="B150" t="s">
        <v>262</v>
      </c>
      <c r="C150" t="s">
        <v>595</v>
      </c>
      <c r="D150" t="s">
        <v>15</v>
      </c>
      <c r="E150" t="s">
        <v>117</v>
      </c>
      <c r="F150" s="51" t="str">
        <f>IFERROR(VLOOKUP(D150,'Tabelas auxiliares'!$A$3:$B$61,2,FALSE),"")</f>
        <v>PROPES - PRÓ-REITORIA DE PESQUISA / CEM</v>
      </c>
      <c r="G150" s="51" t="str">
        <f>IFERROR(VLOOKUP($B150,'Tabelas auxiliares'!$A$65:$C$102,2,FALSE),"")</f>
        <v>Administração geral</v>
      </c>
      <c r="H150" s="51" t="str">
        <f>IFERROR(VLOOKUP($B150,'Tabelas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0" t="s">
        <v>623</v>
      </c>
      <c r="J150" t="s">
        <v>1542</v>
      </c>
      <c r="K150" t="s">
        <v>1543</v>
      </c>
      <c r="L150" t="s">
        <v>1544</v>
      </c>
      <c r="M150" t="s">
        <v>1545</v>
      </c>
      <c r="N150" t="s">
        <v>1546</v>
      </c>
      <c r="O150" t="s">
        <v>1547</v>
      </c>
      <c r="P150" t="s">
        <v>1548</v>
      </c>
      <c r="Q150" t="s">
        <v>168</v>
      </c>
      <c r="R150" t="s">
        <v>165</v>
      </c>
      <c r="S150" t="s">
        <v>119</v>
      </c>
      <c r="T150" t="s">
        <v>164</v>
      </c>
      <c r="U150" t="s">
        <v>1549</v>
      </c>
      <c r="V150" t="s">
        <v>1550</v>
      </c>
      <c r="W150" t="s">
        <v>1551</v>
      </c>
      <c r="X150" s="51" t="str">
        <f t="shared" si="4"/>
        <v>3</v>
      </c>
      <c r="Y150" s="51" t="str">
        <f>IF(T150="","",IF(AND(T150&lt;&gt;'Tabelas auxiliares'!$B$236,T150&lt;&gt;'Tabelas auxiliares'!$B$237,T150&lt;&gt;'Tabelas auxiliares'!$C$236,T150&lt;&gt;'Tabelas auxiliares'!$C$237,T150&lt;&gt;'Tabelas auxiliares'!$D$236),"FOLHA DE PESSOAL",IF(X150='Tabelas auxiliares'!$A$237,"CUSTEIO",IF(X150='Tabelas auxiliares'!$A$236,"INVESTIMENTO","ERRO - VERIFICAR"))))</f>
        <v>CUSTEIO</v>
      </c>
      <c r="Z150" s="64">
        <f t="shared" si="5"/>
        <v>1500</v>
      </c>
      <c r="AC150" s="44">
        <v>1500</v>
      </c>
      <c r="AD150" s="72"/>
      <c r="AE150" s="72"/>
      <c r="AF150" s="72"/>
      <c r="AG150" s="72"/>
      <c r="AH150" s="72"/>
      <c r="AI150" s="72"/>
      <c r="AJ150" s="72"/>
      <c r="AK150" s="72"/>
      <c r="AL150" s="72"/>
      <c r="AM150" s="72"/>
      <c r="AN150" s="72"/>
      <c r="AO150" s="72"/>
    </row>
    <row r="151" spans="1:41" x14ac:dyDescent="0.25">
      <c r="A151" t="s">
        <v>594</v>
      </c>
      <c r="B151" t="s">
        <v>262</v>
      </c>
      <c r="C151" t="s">
        <v>595</v>
      </c>
      <c r="D151" t="s">
        <v>94</v>
      </c>
      <c r="E151" t="s">
        <v>117</v>
      </c>
      <c r="F151" s="51" t="str">
        <f>IFERROR(VLOOKUP(D151,'Tabelas auxiliares'!$A$3:$B$61,2,FALSE),"")</f>
        <v>Projetos TRANSVERSAIS</v>
      </c>
      <c r="G151" s="51" t="str">
        <f>IFERROR(VLOOKUP($B151,'Tabelas auxiliares'!$A$65:$C$102,2,FALSE),"")</f>
        <v>Administração geral</v>
      </c>
      <c r="H151" s="51" t="str">
        <f>IFERROR(VLOOKUP($B151,'Tabelas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1" t="s">
        <v>1552</v>
      </c>
      <c r="J151" t="s">
        <v>1553</v>
      </c>
      <c r="K151" t="s">
        <v>1554</v>
      </c>
      <c r="L151" t="s">
        <v>1555</v>
      </c>
      <c r="M151" t="s">
        <v>1556</v>
      </c>
      <c r="N151" t="s">
        <v>1546</v>
      </c>
      <c r="O151" t="s">
        <v>1557</v>
      </c>
      <c r="P151" t="s">
        <v>1558</v>
      </c>
      <c r="Q151" t="s">
        <v>168</v>
      </c>
      <c r="R151" t="s">
        <v>165</v>
      </c>
      <c r="S151" t="s">
        <v>119</v>
      </c>
      <c r="T151" t="s">
        <v>164</v>
      </c>
      <c r="U151" t="s">
        <v>1559</v>
      </c>
      <c r="V151" t="s">
        <v>1550</v>
      </c>
      <c r="W151" t="s">
        <v>1551</v>
      </c>
      <c r="X151" s="51" t="str">
        <f t="shared" si="4"/>
        <v>3</v>
      </c>
      <c r="Y151" s="51" t="str">
        <f>IF(T151="","",IF(AND(T151&lt;&gt;'Tabelas auxiliares'!$B$236,T151&lt;&gt;'Tabelas auxiliares'!$B$237,T151&lt;&gt;'Tabelas auxiliares'!$C$236,T151&lt;&gt;'Tabelas auxiliares'!$C$237,T151&lt;&gt;'Tabelas auxiliares'!$D$236),"FOLHA DE PESSOAL",IF(X151='Tabelas auxiliares'!$A$237,"CUSTEIO",IF(X151='Tabelas auxiliares'!$A$236,"INVESTIMENTO","ERRO - VERIFICAR"))))</f>
        <v>CUSTEIO</v>
      </c>
      <c r="Z151" s="64">
        <f t="shared" si="5"/>
        <v>31816.85</v>
      </c>
      <c r="AC151" s="44">
        <v>31816.85</v>
      </c>
      <c r="AD151" s="72"/>
      <c r="AE151" s="72"/>
      <c r="AF151" s="72"/>
      <c r="AG151" s="72"/>
      <c r="AH151" s="72"/>
      <c r="AI151" s="72"/>
      <c r="AJ151" s="72"/>
      <c r="AK151" s="72"/>
      <c r="AL151" s="72"/>
      <c r="AM151" s="72"/>
      <c r="AN151" s="72"/>
      <c r="AO151" s="72"/>
    </row>
    <row r="152" spans="1:41" x14ac:dyDescent="0.25">
      <c r="A152" t="s">
        <v>594</v>
      </c>
      <c r="B152" t="s">
        <v>262</v>
      </c>
      <c r="C152" t="s">
        <v>595</v>
      </c>
      <c r="D152" t="s">
        <v>94</v>
      </c>
      <c r="E152" t="s">
        <v>117</v>
      </c>
      <c r="F152" s="51" t="str">
        <f>IFERROR(VLOOKUP(D152,'Tabelas auxiliares'!$A$3:$B$61,2,FALSE),"")</f>
        <v>Projetos TRANSVERSAIS</v>
      </c>
      <c r="G152" s="51" t="str">
        <f>IFERROR(VLOOKUP($B152,'Tabelas auxiliares'!$A$65:$C$102,2,FALSE),"")</f>
        <v>Administração geral</v>
      </c>
      <c r="H152" s="51" t="str">
        <f>IFERROR(VLOOKUP($B152,'Tabelas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2" t="s">
        <v>614</v>
      </c>
      <c r="J152" t="s">
        <v>1560</v>
      </c>
      <c r="K152" t="s">
        <v>1561</v>
      </c>
      <c r="L152" t="s">
        <v>1562</v>
      </c>
      <c r="M152" t="s">
        <v>1563</v>
      </c>
      <c r="N152" t="s">
        <v>1546</v>
      </c>
      <c r="O152" t="s">
        <v>1564</v>
      </c>
      <c r="P152" t="s">
        <v>1565</v>
      </c>
      <c r="Q152" t="s">
        <v>168</v>
      </c>
      <c r="R152" t="s">
        <v>165</v>
      </c>
      <c r="S152" t="s">
        <v>119</v>
      </c>
      <c r="T152" t="s">
        <v>164</v>
      </c>
      <c r="U152" t="s">
        <v>1566</v>
      </c>
      <c r="V152" t="s">
        <v>1550</v>
      </c>
      <c r="W152" t="s">
        <v>1551</v>
      </c>
      <c r="X152" s="51" t="str">
        <f t="shared" si="4"/>
        <v>3</v>
      </c>
      <c r="Y152" s="51" t="str">
        <f>IF(T152="","",IF(AND(T152&lt;&gt;'Tabelas auxiliares'!$B$236,T152&lt;&gt;'Tabelas auxiliares'!$B$237,T152&lt;&gt;'Tabelas auxiliares'!$C$236,T152&lt;&gt;'Tabelas auxiliares'!$C$237,T152&lt;&gt;'Tabelas auxiliares'!$D$236),"FOLHA DE PESSOAL",IF(X152='Tabelas auxiliares'!$A$237,"CUSTEIO",IF(X152='Tabelas auxiliares'!$A$236,"INVESTIMENTO","ERRO - VERIFICAR"))))</f>
        <v>CUSTEIO</v>
      </c>
      <c r="Z152" s="64">
        <f t="shared" si="5"/>
        <v>17604.36</v>
      </c>
      <c r="AC152" s="44">
        <v>17604.36</v>
      </c>
      <c r="AD152" s="72"/>
      <c r="AE152" s="72"/>
      <c r="AF152" s="72"/>
      <c r="AG152" s="72"/>
      <c r="AH152" s="72"/>
      <c r="AI152" s="72"/>
      <c r="AJ152" s="72"/>
      <c r="AK152" s="72"/>
      <c r="AL152" s="72"/>
      <c r="AM152" s="72"/>
      <c r="AN152" s="72"/>
      <c r="AO152" s="72"/>
    </row>
    <row r="153" spans="1:41" x14ac:dyDescent="0.25">
      <c r="A153" t="s">
        <v>594</v>
      </c>
      <c r="B153" t="s">
        <v>262</v>
      </c>
      <c r="C153" t="s">
        <v>595</v>
      </c>
      <c r="D153" t="s">
        <v>27</v>
      </c>
      <c r="E153" t="s">
        <v>117</v>
      </c>
      <c r="F153" s="51" t="str">
        <f>IFERROR(VLOOKUP(D153,'Tabelas auxiliares'!$A$3:$B$61,2,FALSE),"")</f>
        <v>ACI - ASSESSORIA DE COMUNICAÇÃO E IMPRENSA</v>
      </c>
      <c r="G153" s="51" t="str">
        <f>IFERROR(VLOOKUP($B153,'Tabelas auxiliares'!$A$65:$C$102,2,FALSE),"")</f>
        <v>Administração geral</v>
      </c>
      <c r="H153" s="51" t="str">
        <f>IFERROR(VLOOKUP($B153,'Tabelas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3" t="s">
        <v>1245</v>
      </c>
      <c r="J153" t="s">
        <v>1567</v>
      </c>
      <c r="K153" t="s">
        <v>1568</v>
      </c>
      <c r="L153" t="s">
        <v>1569</v>
      </c>
      <c r="M153" t="s">
        <v>1570</v>
      </c>
      <c r="N153" t="s">
        <v>166</v>
      </c>
      <c r="O153" t="s">
        <v>167</v>
      </c>
      <c r="P153" t="s">
        <v>200</v>
      </c>
      <c r="Q153" t="s">
        <v>168</v>
      </c>
      <c r="R153" t="s">
        <v>165</v>
      </c>
      <c r="S153" t="s">
        <v>119</v>
      </c>
      <c r="T153" t="s">
        <v>164</v>
      </c>
      <c r="U153" t="s">
        <v>118</v>
      </c>
      <c r="V153" t="s">
        <v>1571</v>
      </c>
      <c r="W153" t="s">
        <v>1572</v>
      </c>
      <c r="X153" s="51" t="str">
        <f t="shared" si="4"/>
        <v>3</v>
      </c>
      <c r="Y153" s="51" t="str">
        <f>IF(T153="","",IF(AND(T153&lt;&gt;'Tabelas auxiliares'!$B$236,T153&lt;&gt;'Tabelas auxiliares'!$B$237,T153&lt;&gt;'Tabelas auxiliares'!$C$236,T153&lt;&gt;'Tabelas auxiliares'!$C$237,T153&lt;&gt;'Tabelas auxiliares'!$D$236),"FOLHA DE PESSOAL",IF(X153='Tabelas auxiliares'!$A$237,"CUSTEIO",IF(X153='Tabelas auxiliares'!$A$236,"INVESTIMENTO","ERRO - VERIFICAR"))))</f>
        <v>CUSTEIO</v>
      </c>
      <c r="Z153" s="64">
        <f t="shared" si="5"/>
        <v>940.5</v>
      </c>
      <c r="AC153" s="44">
        <v>940.5</v>
      </c>
      <c r="AD153" s="72"/>
      <c r="AE153" s="72"/>
      <c r="AF153" s="72"/>
      <c r="AG153" s="72"/>
      <c r="AH153" s="72"/>
      <c r="AI153" s="72"/>
      <c r="AJ153" s="72"/>
      <c r="AK153" s="72"/>
      <c r="AL153" s="72"/>
      <c r="AM153" s="72"/>
      <c r="AN153" s="72"/>
      <c r="AO153" s="72"/>
    </row>
    <row r="154" spans="1:41" x14ac:dyDescent="0.25">
      <c r="A154" t="s">
        <v>594</v>
      </c>
      <c r="B154" t="s">
        <v>262</v>
      </c>
      <c r="C154" t="s">
        <v>595</v>
      </c>
      <c r="D154" t="s">
        <v>45</v>
      </c>
      <c r="E154" t="s">
        <v>117</v>
      </c>
      <c r="F154" s="51" t="str">
        <f>IFERROR(VLOOKUP(D154,'Tabelas auxiliares'!$A$3:$B$61,2,FALSE),"")</f>
        <v>CMCC - CENTRO DE MATEMÁTICA, COMPUTAÇÃO E COGNIÇÃO</v>
      </c>
      <c r="G154" s="51" t="str">
        <f>IFERROR(VLOOKUP($B154,'Tabelas auxiliares'!$A$65:$C$102,2,FALSE),"")</f>
        <v>Administração geral</v>
      </c>
      <c r="H154" s="51" t="str">
        <f>IFERROR(VLOOKUP($B154,'Tabelas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4" t="s">
        <v>614</v>
      </c>
      <c r="J154" t="s">
        <v>1573</v>
      </c>
      <c r="K154" t="s">
        <v>1574</v>
      </c>
      <c r="L154" t="s">
        <v>1575</v>
      </c>
      <c r="M154" t="s">
        <v>1576</v>
      </c>
      <c r="N154" t="s">
        <v>1546</v>
      </c>
      <c r="O154" t="s">
        <v>1577</v>
      </c>
      <c r="P154" t="s">
        <v>1578</v>
      </c>
      <c r="Q154" t="s">
        <v>168</v>
      </c>
      <c r="R154" t="s">
        <v>165</v>
      </c>
      <c r="S154" t="s">
        <v>119</v>
      </c>
      <c r="T154" t="s">
        <v>164</v>
      </c>
      <c r="U154" t="s">
        <v>1579</v>
      </c>
      <c r="V154" t="s">
        <v>1550</v>
      </c>
      <c r="W154" t="s">
        <v>1551</v>
      </c>
      <c r="X154" s="51" t="str">
        <f t="shared" si="4"/>
        <v>3</v>
      </c>
      <c r="Y154" s="51" t="str">
        <f>IF(T154="","",IF(AND(T154&lt;&gt;'Tabelas auxiliares'!$B$236,T154&lt;&gt;'Tabelas auxiliares'!$B$237,T154&lt;&gt;'Tabelas auxiliares'!$C$236,T154&lt;&gt;'Tabelas auxiliares'!$C$237,T154&lt;&gt;'Tabelas auxiliares'!$D$236),"FOLHA DE PESSOAL",IF(X154='Tabelas auxiliares'!$A$237,"CUSTEIO",IF(X154='Tabelas auxiliares'!$A$236,"INVESTIMENTO","ERRO - VERIFICAR"))))</f>
        <v>CUSTEIO</v>
      </c>
      <c r="Z154" s="64">
        <f t="shared" si="5"/>
        <v>5000</v>
      </c>
      <c r="AC154" s="44">
        <v>5000</v>
      </c>
      <c r="AD154" s="72"/>
      <c r="AE154" s="72"/>
      <c r="AF154" s="72"/>
      <c r="AG154" s="72"/>
      <c r="AH154" s="72"/>
      <c r="AI154" s="72"/>
      <c r="AJ154" s="72"/>
      <c r="AK154" s="72"/>
      <c r="AL154" s="72"/>
      <c r="AM154" s="72"/>
      <c r="AN154" s="72"/>
      <c r="AO154" s="72"/>
    </row>
    <row r="155" spans="1:41" x14ac:dyDescent="0.25">
      <c r="A155" t="s">
        <v>594</v>
      </c>
      <c r="B155" t="s">
        <v>262</v>
      </c>
      <c r="C155" t="s">
        <v>595</v>
      </c>
      <c r="D155" t="s">
        <v>45</v>
      </c>
      <c r="E155" t="s">
        <v>117</v>
      </c>
      <c r="F155" s="51" t="str">
        <f>IFERROR(VLOOKUP(D155,'Tabelas auxiliares'!$A$3:$B$61,2,FALSE),"")</f>
        <v>CMCC - CENTRO DE MATEMÁTICA, COMPUTAÇÃO E COGNIÇÃO</v>
      </c>
      <c r="G155" s="51" t="str">
        <f>IFERROR(VLOOKUP($B155,'Tabelas auxiliares'!$A$65:$C$102,2,FALSE),"")</f>
        <v>Administração geral</v>
      </c>
      <c r="H155" s="51" t="str">
        <f>IFERROR(VLOOKUP($B155,'Tabelas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5" t="s">
        <v>614</v>
      </c>
      <c r="J155" t="s">
        <v>1580</v>
      </c>
      <c r="K155" t="s">
        <v>1581</v>
      </c>
      <c r="L155" t="s">
        <v>1582</v>
      </c>
      <c r="M155" t="s">
        <v>1583</v>
      </c>
      <c r="N155" t="s">
        <v>1546</v>
      </c>
      <c r="O155" t="s">
        <v>1584</v>
      </c>
      <c r="P155" t="s">
        <v>1585</v>
      </c>
      <c r="Q155" t="s">
        <v>168</v>
      </c>
      <c r="R155" t="s">
        <v>165</v>
      </c>
      <c r="S155" t="s">
        <v>119</v>
      </c>
      <c r="T155" t="s">
        <v>164</v>
      </c>
      <c r="U155" t="s">
        <v>1586</v>
      </c>
      <c r="V155" t="s">
        <v>1550</v>
      </c>
      <c r="W155" t="s">
        <v>1551</v>
      </c>
      <c r="X155" s="51" t="str">
        <f t="shared" si="4"/>
        <v>3</v>
      </c>
      <c r="Y155" s="51" t="str">
        <f>IF(T155="","",IF(AND(T155&lt;&gt;'Tabelas auxiliares'!$B$236,T155&lt;&gt;'Tabelas auxiliares'!$B$237,T155&lt;&gt;'Tabelas auxiliares'!$C$236,T155&lt;&gt;'Tabelas auxiliares'!$C$237,T155&lt;&gt;'Tabelas auxiliares'!$D$236),"FOLHA DE PESSOAL",IF(X155='Tabelas auxiliares'!$A$237,"CUSTEIO",IF(X155='Tabelas auxiliares'!$A$236,"INVESTIMENTO","ERRO - VERIFICAR"))))</f>
        <v>CUSTEIO</v>
      </c>
      <c r="Z155" s="64">
        <f t="shared" si="5"/>
        <v>3235.67</v>
      </c>
      <c r="AC155" s="44">
        <v>3235.67</v>
      </c>
      <c r="AD155" s="72"/>
      <c r="AE155" s="72"/>
      <c r="AF155" s="72"/>
      <c r="AG155" s="72"/>
      <c r="AH155" s="72"/>
      <c r="AI155" s="72"/>
      <c r="AJ155" s="72"/>
      <c r="AK155" s="72"/>
      <c r="AL155" s="72"/>
      <c r="AM155" s="72"/>
      <c r="AN155" s="72"/>
      <c r="AO155" s="72"/>
    </row>
    <row r="156" spans="1:41" x14ac:dyDescent="0.25">
      <c r="A156" t="s">
        <v>594</v>
      </c>
      <c r="B156" t="s">
        <v>262</v>
      </c>
      <c r="C156" t="s">
        <v>595</v>
      </c>
      <c r="D156" t="s">
        <v>53</v>
      </c>
      <c r="E156" t="s">
        <v>117</v>
      </c>
      <c r="F156" s="51" t="str">
        <f>IFERROR(VLOOKUP(D156,'Tabelas auxiliares'!$A$3:$B$61,2,FALSE),"")</f>
        <v>PROGRAD - PRÓ-REITORIA DE GRADUAÇÃO</v>
      </c>
      <c r="G156" s="51" t="str">
        <f>IFERROR(VLOOKUP($B156,'Tabelas auxiliares'!$A$65:$C$102,2,FALSE),"")</f>
        <v>Administração geral</v>
      </c>
      <c r="H156" s="51" t="str">
        <f>IFERROR(VLOOKUP($B156,'Tabelas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6" t="s">
        <v>1587</v>
      </c>
      <c r="J156" t="s">
        <v>1588</v>
      </c>
      <c r="K156" t="s">
        <v>1589</v>
      </c>
      <c r="L156" t="s">
        <v>1590</v>
      </c>
      <c r="M156" t="s">
        <v>1591</v>
      </c>
      <c r="N156" t="s">
        <v>166</v>
      </c>
      <c r="O156" t="s">
        <v>167</v>
      </c>
      <c r="P156" t="s">
        <v>200</v>
      </c>
      <c r="Q156" t="s">
        <v>168</v>
      </c>
      <c r="R156" t="s">
        <v>165</v>
      </c>
      <c r="S156" t="s">
        <v>119</v>
      </c>
      <c r="T156" t="s">
        <v>164</v>
      </c>
      <c r="U156" t="s">
        <v>118</v>
      </c>
      <c r="V156" t="s">
        <v>1592</v>
      </c>
      <c r="W156" t="s">
        <v>1593</v>
      </c>
      <c r="X156" s="51" t="str">
        <f t="shared" si="4"/>
        <v>3</v>
      </c>
      <c r="Y156" s="51" t="str">
        <f>IF(T156="","",IF(AND(T156&lt;&gt;'Tabelas auxiliares'!$B$236,T156&lt;&gt;'Tabelas auxiliares'!$B$237,T156&lt;&gt;'Tabelas auxiliares'!$C$236,T156&lt;&gt;'Tabelas auxiliares'!$C$237,T156&lt;&gt;'Tabelas auxiliares'!$D$236),"FOLHA DE PESSOAL",IF(X156='Tabelas auxiliares'!$A$237,"CUSTEIO",IF(X156='Tabelas auxiliares'!$A$236,"INVESTIMENTO","ERRO - VERIFICAR"))))</f>
        <v>CUSTEIO</v>
      </c>
      <c r="Z156" s="64">
        <f t="shared" si="5"/>
        <v>1000</v>
      </c>
      <c r="AC156" s="44">
        <v>1000</v>
      </c>
      <c r="AD156" s="72"/>
      <c r="AE156" s="72"/>
      <c r="AF156" s="72"/>
      <c r="AG156" s="72"/>
      <c r="AH156" s="72"/>
      <c r="AI156" s="72"/>
      <c r="AJ156" s="72"/>
      <c r="AK156" s="72"/>
      <c r="AL156" s="72"/>
      <c r="AM156" s="72"/>
      <c r="AN156" s="72"/>
      <c r="AO156" s="72"/>
    </row>
    <row r="157" spans="1:41" x14ac:dyDescent="0.25">
      <c r="A157" t="s">
        <v>594</v>
      </c>
      <c r="B157" t="s">
        <v>262</v>
      </c>
      <c r="C157" t="s">
        <v>595</v>
      </c>
      <c r="D157" t="s">
        <v>53</v>
      </c>
      <c r="E157" t="s">
        <v>117</v>
      </c>
      <c r="F157" s="51" t="str">
        <f>IFERROR(VLOOKUP(D157,'Tabelas auxiliares'!$A$3:$B$61,2,FALSE),"")</f>
        <v>PROGRAD - PRÓ-REITORIA DE GRADUAÇÃO</v>
      </c>
      <c r="G157" s="51" t="str">
        <f>IFERROR(VLOOKUP($B157,'Tabelas auxiliares'!$A$65:$C$102,2,FALSE),"")</f>
        <v>Administração geral</v>
      </c>
      <c r="H157" s="51" t="str">
        <f>IFERROR(VLOOKUP($B157,'Tabelas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7" t="s">
        <v>1587</v>
      </c>
      <c r="J157" t="s">
        <v>1594</v>
      </c>
      <c r="K157" t="s">
        <v>1595</v>
      </c>
      <c r="L157" t="s">
        <v>1590</v>
      </c>
      <c r="M157" t="s">
        <v>1596</v>
      </c>
      <c r="N157" t="s">
        <v>166</v>
      </c>
      <c r="O157" t="s">
        <v>167</v>
      </c>
      <c r="P157" t="s">
        <v>200</v>
      </c>
      <c r="Q157" t="s">
        <v>168</v>
      </c>
      <c r="R157" t="s">
        <v>165</v>
      </c>
      <c r="S157" t="s">
        <v>119</v>
      </c>
      <c r="T157" t="s">
        <v>164</v>
      </c>
      <c r="U157" t="s">
        <v>118</v>
      </c>
      <c r="V157" t="s">
        <v>1597</v>
      </c>
      <c r="W157" t="s">
        <v>1598</v>
      </c>
      <c r="X157" s="51" t="str">
        <f t="shared" si="4"/>
        <v>3</v>
      </c>
      <c r="Y157" s="51" t="str">
        <f>IF(T157="","",IF(AND(T157&lt;&gt;'Tabelas auxiliares'!$B$236,T157&lt;&gt;'Tabelas auxiliares'!$B$237,T157&lt;&gt;'Tabelas auxiliares'!$C$236,T157&lt;&gt;'Tabelas auxiliares'!$C$237,T157&lt;&gt;'Tabelas auxiliares'!$D$236),"FOLHA DE PESSOAL",IF(X157='Tabelas auxiliares'!$A$237,"CUSTEIO",IF(X157='Tabelas auxiliares'!$A$236,"INVESTIMENTO","ERRO - VERIFICAR"))))</f>
        <v>CUSTEIO</v>
      </c>
      <c r="Z157" s="64">
        <f t="shared" si="5"/>
        <v>1000</v>
      </c>
      <c r="AC157" s="44">
        <v>1000</v>
      </c>
      <c r="AD157" s="72"/>
      <c r="AE157" s="72"/>
      <c r="AF157" s="72"/>
      <c r="AG157" s="72"/>
      <c r="AH157" s="72"/>
      <c r="AI157" s="72"/>
      <c r="AJ157" s="72"/>
      <c r="AK157" s="72"/>
      <c r="AL157" s="72"/>
      <c r="AM157" s="72"/>
      <c r="AN157" s="72"/>
      <c r="AO157" s="72"/>
    </row>
    <row r="158" spans="1:41" x14ac:dyDescent="0.25">
      <c r="A158" t="s">
        <v>594</v>
      </c>
      <c r="B158" t="s">
        <v>262</v>
      </c>
      <c r="C158" t="s">
        <v>595</v>
      </c>
      <c r="D158" t="s">
        <v>53</v>
      </c>
      <c r="E158" t="s">
        <v>117</v>
      </c>
      <c r="F158" s="51" t="str">
        <f>IFERROR(VLOOKUP(D158,'Tabelas auxiliares'!$A$3:$B$61,2,FALSE),"")</f>
        <v>PROGRAD - PRÓ-REITORIA DE GRADUAÇÃO</v>
      </c>
      <c r="G158" s="51" t="str">
        <f>IFERROR(VLOOKUP($B158,'Tabelas auxiliares'!$A$65:$C$102,2,FALSE),"")</f>
        <v>Administração geral</v>
      </c>
      <c r="H158" s="51" t="str">
        <f>IFERROR(VLOOKUP($B158,'Tabelas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8" t="s">
        <v>606</v>
      </c>
      <c r="J158" t="s">
        <v>1588</v>
      </c>
      <c r="K158" t="s">
        <v>1599</v>
      </c>
      <c r="L158" t="s">
        <v>1590</v>
      </c>
      <c r="M158" t="s">
        <v>1591</v>
      </c>
      <c r="N158" t="s">
        <v>166</v>
      </c>
      <c r="O158" t="s">
        <v>167</v>
      </c>
      <c r="P158" t="s">
        <v>200</v>
      </c>
      <c r="Q158" t="s">
        <v>168</v>
      </c>
      <c r="R158" t="s">
        <v>165</v>
      </c>
      <c r="S158" t="s">
        <v>119</v>
      </c>
      <c r="T158" t="s">
        <v>164</v>
      </c>
      <c r="U158" t="s">
        <v>118</v>
      </c>
      <c r="V158" t="s">
        <v>1597</v>
      </c>
      <c r="W158" t="s">
        <v>1598</v>
      </c>
      <c r="X158" s="51" t="str">
        <f t="shared" si="4"/>
        <v>3</v>
      </c>
      <c r="Y158" s="51" t="str">
        <f>IF(T158="","",IF(AND(T158&lt;&gt;'Tabelas auxiliares'!$B$236,T158&lt;&gt;'Tabelas auxiliares'!$B$237,T158&lt;&gt;'Tabelas auxiliares'!$C$236,T158&lt;&gt;'Tabelas auxiliares'!$C$237,T158&lt;&gt;'Tabelas auxiliares'!$D$236),"FOLHA DE PESSOAL",IF(X158='Tabelas auxiliares'!$A$237,"CUSTEIO",IF(X158='Tabelas auxiliares'!$A$236,"INVESTIMENTO","ERRO - VERIFICAR"))))</f>
        <v>CUSTEIO</v>
      </c>
      <c r="Z158" s="64">
        <f t="shared" si="5"/>
        <v>1000</v>
      </c>
      <c r="AC158" s="44">
        <v>1000</v>
      </c>
      <c r="AD158" s="72"/>
      <c r="AE158" s="72"/>
      <c r="AF158" s="72"/>
      <c r="AG158" s="72"/>
      <c r="AH158" s="72"/>
      <c r="AI158" s="72"/>
      <c r="AJ158" s="72"/>
      <c r="AK158" s="72"/>
      <c r="AL158" s="72"/>
      <c r="AM158" s="72"/>
      <c r="AN158" s="72"/>
      <c r="AO158" s="72"/>
    </row>
    <row r="159" spans="1:41" x14ac:dyDescent="0.25">
      <c r="A159" t="s">
        <v>594</v>
      </c>
      <c r="B159" t="s">
        <v>262</v>
      </c>
      <c r="C159" t="s">
        <v>595</v>
      </c>
      <c r="D159" t="s">
        <v>53</v>
      </c>
      <c r="E159" t="s">
        <v>117</v>
      </c>
      <c r="F159" s="51" t="str">
        <f>IFERROR(VLOOKUP(D159,'Tabelas auxiliares'!$A$3:$B$61,2,FALSE),"")</f>
        <v>PROGRAD - PRÓ-REITORIA DE GRADUAÇÃO</v>
      </c>
      <c r="G159" s="51" t="str">
        <f>IFERROR(VLOOKUP($B159,'Tabelas auxiliares'!$A$65:$C$102,2,FALSE),"")</f>
        <v>Administração geral</v>
      </c>
      <c r="H159" s="51" t="str">
        <f>IFERROR(VLOOKUP($B159,'Tabelas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59" t="s">
        <v>606</v>
      </c>
      <c r="J159" t="s">
        <v>1594</v>
      </c>
      <c r="K159" t="s">
        <v>1600</v>
      </c>
      <c r="L159" t="s">
        <v>1590</v>
      </c>
      <c r="M159" t="s">
        <v>1596</v>
      </c>
      <c r="N159" t="s">
        <v>166</v>
      </c>
      <c r="O159" t="s">
        <v>167</v>
      </c>
      <c r="P159" t="s">
        <v>200</v>
      </c>
      <c r="Q159" t="s">
        <v>168</v>
      </c>
      <c r="R159" t="s">
        <v>165</v>
      </c>
      <c r="S159" t="s">
        <v>119</v>
      </c>
      <c r="T159" t="s">
        <v>164</v>
      </c>
      <c r="U159" t="s">
        <v>118</v>
      </c>
      <c r="V159" t="s">
        <v>1592</v>
      </c>
      <c r="W159" t="s">
        <v>1593</v>
      </c>
      <c r="X159" s="51" t="str">
        <f t="shared" si="4"/>
        <v>3</v>
      </c>
      <c r="Y159" s="51" t="str">
        <f>IF(T159="","",IF(AND(T159&lt;&gt;'Tabelas auxiliares'!$B$236,T159&lt;&gt;'Tabelas auxiliares'!$B$237,T159&lt;&gt;'Tabelas auxiliares'!$C$236,T159&lt;&gt;'Tabelas auxiliares'!$C$237,T159&lt;&gt;'Tabelas auxiliares'!$D$236),"FOLHA DE PESSOAL",IF(X159='Tabelas auxiliares'!$A$237,"CUSTEIO",IF(X159='Tabelas auxiliares'!$A$236,"INVESTIMENTO","ERRO - VERIFICAR"))))</f>
        <v>CUSTEIO</v>
      </c>
      <c r="Z159" s="64">
        <f t="shared" si="5"/>
        <v>1000</v>
      </c>
      <c r="AC159" s="44">
        <v>1000</v>
      </c>
      <c r="AD159" s="72"/>
      <c r="AE159" s="72"/>
      <c r="AF159" s="72"/>
      <c r="AG159" s="72"/>
      <c r="AH159" s="72"/>
      <c r="AI159" s="72"/>
      <c r="AJ159" s="72"/>
      <c r="AK159" s="72"/>
      <c r="AL159" s="72"/>
      <c r="AM159" s="72"/>
      <c r="AN159" s="72"/>
      <c r="AO159" s="72"/>
    </row>
    <row r="160" spans="1:41" x14ac:dyDescent="0.25">
      <c r="A160" t="s">
        <v>594</v>
      </c>
      <c r="B160" t="s">
        <v>262</v>
      </c>
      <c r="C160" t="s">
        <v>595</v>
      </c>
      <c r="D160" t="s">
        <v>53</v>
      </c>
      <c r="E160" t="s">
        <v>117</v>
      </c>
      <c r="F160" s="51" t="str">
        <f>IFERROR(VLOOKUP(D160,'Tabelas auxiliares'!$A$3:$B$61,2,FALSE),"")</f>
        <v>PROGRAD - PRÓ-REITORIA DE GRADUAÇÃO</v>
      </c>
      <c r="G160" s="51" t="str">
        <f>IFERROR(VLOOKUP($B160,'Tabelas auxiliares'!$A$65:$C$102,2,FALSE),"")</f>
        <v>Administração geral</v>
      </c>
      <c r="H160" s="51" t="str">
        <f>IFERROR(VLOOKUP($B160,'Tabelas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0" t="s">
        <v>1601</v>
      </c>
      <c r="J160" t="s">
        <v>1594</v>
      </c>
      <c r="K160" t="s">
        <v>1602</v>
      </c>
      <c r="L160" t="s">
        <v>1590</v>
      </c>
      <c r="M160" t="s">
        <v>1596</v>
      </c>
      <c r="N160" t="s">
        <v>166</v>
      </c>
      <c r="O160" t="s">
        <v>167</v>
      </c>
      <c r="P160" t="s">
        <v>200</v>
      </c>
      <c r="Q160" t="s">
        <v>168</v>
      </c>
      <c r="R160" t="s">
        <v>165</v>
      </c>
      <c r="S160" t="s">
        <v>119</v>
      </c>
      <c r="T160" t="s">
        <v>164</v>
      </c>
      <c r="U160" t="s">
        <v>118</v>
      </c>
      <c r="V160" t="s">
        <v>1597</v>
      </c>
      <c r="W160" t="s">
        <v>1598</v>
      </c>
      <c r="X160" s="51" t="str">
        <f t="shared" si="4"/>
        <v>3</v>
      </c>
      <c r="Y160" s="51" t="str">
        <f>IF(T160="","",IF(AND(T160&lt;&gt;'Tabelas auxiliares'!$B$236,T160&lt;&gt;'Tabelas auxiliares'!$B$237,T160&lt;&gt;'Tabelas auxiliares'!$C$236,T160&lt;&gt;'Tabelas auxiliares'!$C$237,T160&lt;&gt;'Tabelas auxiliares'!$D$236),"FOLHA DE PESSOAL",IF(X160='Tabelas auxiliares'!$A$237,"CUSTEIO",IF(X160='Tabelas auxiliares'!$A$236,"INVESTIMENTO","ERRO - VERIFICAR"))))</f>
        <v>CUSTEIO</v>
      </c>
      <c r="Z160" s="64">
        <f t="shared" si="5"/>
        <v>1000</v>
      </c>
      <c r="AC160" s="44">
        <v>1000</v>
      </c>
      <c r="AD160" s="72"/>
      <c r="AE160" s="72"/>
      <c r="AF160" s="72"/>
      <c r="AG160" s="72"/>
      <c r="AH160" s="72"/>
      <c r="AI160" s="72"/>
      <c r="AJ160" s="72"/>
      <c r="AK160" s="72"/>
      <c r="AL160" s="72"/>
      <c r="AM160" s="72"/>
      <c r="AN160" s="72"/>
      <c r="AO160" s="72"/>
    </row>
    <row r="161" spans="1:41" x14ac:dyDescent="0.25">
      <c r="A161" t="s">
        <v>594</v>
      </c>
      <c r="B161" t="s">
        <v>262</v>
      </c>
      <c r="C161" t="s">
        <v>595</v>
      </c>
      <c r="D161" t="s">
        <v>53</v>
      </c>
      <c r="E161" t="s">
        <v>117</v>
      </c>
      <c r="F161" s="51" t="str">
        <f>IFERROR(VLOOKUP(D161,'Tabelas auxiliares'!$A$3:$B$61,2,FALSE),"")</f>
        <v>PROGRAD - PRÓ-REITORIA DE GRADUAÇÃO</v>
      </c>
      <c r="G161" s="51" t="str">
        <f>IFERROR(VLOOKUP($B161,'Tabelas auxiliares'!$A$65:$C$102,2,FALSE),"")</f>
        <v>Administração geral</v>
      </c>
      <c r="H161" s="51" t="str">
        <f>IFERROR(VLOOKUP($B161,'Tabelas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1" t="s">
        <v>1603</v>
      </c>
      <c r="J161" t="s">
        <v>1588</v>
      </c>
      <c r="K161" t="s">
        <v>1604</v>
      </c>
      <c r="L161" t="s">
        <v>1590</v>
      </c>
      <c r="M161" t="s">
        <v>1591</v>
      </c>
      <c r="N161" t="s">
        <v>166</v>
      </c>
      <c r="O161" t="s">
        <v>167</v>
      </c>
      <c r="P161" t="s">
        <v>200</v>
      </c>
      <c r="Q161" t="s">
        <v>168</v>
      </c>
      <c r="R161" t="s">
        <v>165</v>
      </c>
      <c r="S161" t="s">
        <v>119</v>
      </c>
      <c r="T161" t="s">
        <v>164</v>
      </c>
      <c r="U161" t="s">
        <v>118</v>
      </c>
      <c r="V161" t="s">
        <v>1597</v>
      </c>
      <c r="W161" t="s">
        <v>1598</v>
      </c>
      <c r="X161" s="51" t="str">
        <f t="shared" si="4"/>
        <v>3</v>
      </c>
      <c r="Y161" s="51" t="str">
        <f>IF(T161="","",IF(AND(T161&lt;&gt;'Tabelas auxiliares'!$B$236,T161&lt;&gt;'Tabelas auxiliares'!$B$237,T161&lt;&gt;'Tabelas auxiliares'!$C$236,T161&lt;&gt;'Tabelas auxiliares'!$C$237,T161&lt;&gt;'Tabelas auxiliares'!$D$236),"FOLHA DE PESSOAL",IF(X161='Tabelas auxiliares'!$A$237,"CUSTEIO",IF(X161='Tabelas auxiliares'!$A$236,"INVESTIMENTO","ERRO - VERIFICAR"))))</f>
        <v>CUSTEIO</v>
      </c>
      <c r="Z161" s="64">
        <f t="shared" si="5"/>
        <v>1000</v>
      </c>
      <c r="AC161" s="44">
        <v>1000</v>
      </c>
      <c r="AD161" s="72"/>
      <c r="AE161" s="72"/>
      <c r="AF161" s="72"/>
      <c r="AG161" s="72"/>
      <c r="AH161" s="72"/>
      <c r="AI161" s="72"/>
      <c r="AJ161" s="72"/>
      <c r="AK161" s="72"/>
      <c r="AL161" s="72"/>
      <c r="AM161" s="72"/>
      <c r="AN161" s="72"/>
      <c r="AO161" s="72"/>
    </row>
    <row r="162" spans="1:41" x14ac:dyDescent="0.25">
      <c r="A162" t="s">
        <v>594</v>
      </c>
      <c r="B162" t="s">
        <v>262</v>
      </c>
      <c r="C162" t="s">
        <v>595</v>
      </c>
      <c r="D162" t="s">
        <v>53</v>
      </c>
      <c r="E162" t="s">
        <v>117</v>
      </c>
      <c r="F162" s="51" t="str">
        <f>IFERROR(VLOOKUP(D162,'Tabelas auxiliares'!$A$3:$B$61,2,FALSE),"")</f>
        <v>PROGRAD - PRÓ-REITORIA DE GRADUAÇÃO</v>
      </c>
      <c r="G162" s="51" t="str">
        <f>IFERROR(VLOOKUP($B162,'Tabelas auxiliares'!$A$65:$C$102,2,FALSE),"")</f>
        <v>Administração geral</v>
      </c>
      <c r="H162" s="51" t="str">
        <f>IFERROR(VLOOKUP($B162,'Tabelas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2" t="s">
        <v>1603</v>
      </c>
      <c r="J162" t="s">
        <v>1605</v>
      </c>
      <c r="K162" t="s">
        <v>1606</v>
      </c>
      <c r="L162" t="s">
        <v>1590</v>
      </c>
      <c r="M162" t="s">
        <v>1607</v>
      </c>
      <c r="N162" t="s">
        <v>166</v>
      </c>
      <c r="O162" t="s">
        <v>167</v>
      </c>
      <c r="P162" t="s">
        <v>200</v>
      </c>
      <c r="Q162" t="s">
        <v>168</v>
      </c>
      <c r="R162" t="s">
        <v>165</v>
      </c>
      <c r="S162" t="s">
        <v>119</v>
      </c>
      <c r="T162" t="s">
        <v>164</v>
      </c>
      <c r="U162" t="s">
        <v>118</v>
      </c>
      <c r="V162" t="s">
        <v>1597</v>
      </c>
      <c r="W162" t="s">
        <v>1598</v>
      </c>
      <c r="X162" s="51" t="str">
        <f t="shared" si="4"/>
        <v>3</v>
      </c>
      <c r="Y162" s="51" t="str">
        <f>IF(T162="","",IF(AND(T162&lt;&gt;'Tabelas auxiliares'!$B$236,T162&lt;&gt;'Tabelas auxiliares'!$B$237,T162&lt;&gt;'Tabelas auxiliares'!$C$236,T162&lt;&gt;'Tabelas auxiliares'!$C$237,T162&lt;&gt;'Tabelas auxiliares'!$D$236),"FOLHA DE PESSOAL",IF(X162='Tabelas auxiliares'!$A$237,"CUSTEIO",IF(X162='Tabelas auxiliares'!$A$236,"INVESTIMENTO","ERRO - VERIFICAR"))))</f>
        <v>CUSTEIO</v>
      </c>
      <c r="Z162" s="64">
        <f t="shared" si="5"/>
        <v>1000</v>
      </c>
      <c r="AC162" s="44">
        <v>1000</v>
      </c>
      <c r="AD162" s="72"/>
      <c r="AE162" s="72"/>
      <c r="AF162" s="72"/>
      <c r="AG162" s="72"/>
      <c r="AH162" s="72"/>
      <c r="AI162" s="72"/>
      <c r="AJ162" s="72"/>
      <c r="AK162" s="72"/>
      <c r="AL162" s="72"/>
      <c r="AM162" s="72"/>
      <c r="AN162" s="72"/>
      <c r="AO162" s="72"/>
    </row>
    <row r="163" spans="1:41" x14ac:dyDescent="0.25">
      <c r="A163" t="s">
        <v>594</v>
      </c>
      <c r="B163" t="s">
        <v>262</v>
      </c>
      <c r="C163" t="s">
        <v>595</v>
      </c>
      <c r="D163" t="s">
        <v>53</v>
      </c>
      <c r="E163" t="s">
        <v>117</v>
      </c>
      <c r="F163" s="51" t="str">
        <f>IFERROR(VLOOKUP(D163,'Tabelas auxiliares'!$A$3:$B$61,2,FALSE),"")</f>
        <v>PROGRAD - PRÓ-REITORIA DE GRADUAÇÃO</v>
      </c>
      <c r="G163" s="51" t="str">
        <f>IFERROR(VLOOKUP($B163,'Tabelas auxiliares'!$A$65:$C$102,2,FALSE),"")</f>
        <v>Administração geral</v>
      </c>
      <c r="H163" s="51" t="str">
        <f>IFERROR(VLOOKUP($B163,'Tabelas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3" t="s">
        <v>851</v>
      </c>
      <c r="J163" t="s">
        <v>1608</v>
      </c>
      <c r="K163" t="s">
        <v>1609</v>
      </c>
      <c r="L163" t="s">
        <v>1590</v>
      </c>
      <c r="M163" t="s">
        <v>1607</v>
      </c>
      <c r="N163" t="s">
        <v>166</v>
      </c>
      <c r="O163" t="s">
        <v>167</v>
      </c>
      <c r="P163" t="s">
        <v>200</v>
      </c>
      <c r="Q163" t="s">
        <v>168</v>
      </c>
      <c r="R163" t="s">
        <v>165</v>
      </c>
      <c r="S163" t="s">
        <v>597</v>
      </c>
      <c r="T163" t="s">
        <v>164</v>
      </c>
      <c r="U163" t="s">
        <v>118</v>
      </c>
      <c r="V163" t="s">
        <v>1597</v>
      </c>
      <c r="W163" t="s">
        <v>1598</v>
      </c>
      <c r="X163" s="51" t="str">
        <f t="shared" si="4"/>
        <v>3</v>
      </c>
      <c r="Y163" s="51" t="str">
        <f>IF(T163="","",IF(AND(T163&lt;&gt;'Tabelas auxiliares'!$B$236,T163&lt;&gt;'Tabelas auxiliares'!$B$237,T163&lt;&gt;'Tabelas auxiliares'!$C$236,T163&lt;&gt;'Tabelas auxiliares'!$C$237,T163&lt;&gt;'Tabelas auxiliares'!$D$236),"FOLHA DE PESSOAL",IF(X163='Tabelas auxiliares'!$A$237,"CUSTEIO",IF(X163='Tabelas auxiliares'!$A$236,"INVESTIMENTO","ERRO - VERIFICAR"))))</f>
        <v>CUSTEIO</v>
      </c>
      <c r="Z163" s="64">
        <f t="shared" si="5"/>
        <v>1000</v>
      </c>
      <c r="AC163" s="44">
        <v>1000</v>
      </c>
      <c r="AD163" s="72"/>
      <c r="AE163" s="72"/>
      <c r="AF163" s="72"/>
      <c r="AG163" s="72"/>
      <c r="AH163" s="72"/>
      <c r="AI163" s="72"/>
      <c r="AJ163" s="72"/>
      <c r="AK163" s="72"/>
      <c r="AL163" s="72"/>
      <c r="AM163" s="72"/>
      <c r="AN163" s="72"/>
      <c r="AO163" s="72"/>
    </row>
    <row r="164" spans="1:41" x14ac:dyDescent="0.25">
      <c r="A164" t="s">
        <v>594</v>
      </c>
      <c r="B164" t="s">
        <v>262</v>
      </c>
      <c r="C164" t="s">
        <v>595</v>
      </c>
      <c r="D164" t="s">
        <v>53</v>
      </c>
      <c r="E164" t="s">
        <v>117</v>
      </c>
      <c r="F164" s="51" t="str">
        <f>IFERROR(VLOOKUP(D164,'Tabelas auxiliares'!$A$3:$B$61,2,FALSE),"")</f>
        <v>PROGRAD - PRÓ-REITORIA DE GRADUAÇÃO</v>
      </c>
      <c r="G164" s="51" t="str">
        <f>IFERROR(VLOOKUP($B164,'Tabelas auxiliares'!$A$65:$C$102,2,FALSE),"")</f>
        <v>Administração geral</v>
      </c>
      <c r="H164" s="51" t="str">
        <f>IFERROR(VLOOKUP($B164,'Tabelas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4" t="s">
        <v>1610</v>
      </c>
      <c r="J164" t="s">
        <v>1588</v>
      </c>
      <c r="K164" t="s">
        <v>1611</v>
      </c>
      <c r="L164" t="s">
        <v>1590</v>
      </c>
      <c r="M164" t="s">
        <v>1591</v>
      </c>
      <c r="N164" t="s">
        <v>166</v>
      </c>
      <c r="O164" t="s">
        <v>167</v>
      </c>
      <c r="P164" t="s">
        <v>200</v>
      </c>
      <c r="Q164" t="s">
        <v>168</v>
      </c>
      <c r="R164" t="s">
        <v>165</v>
      </c>
      <c r="S164" t="s">
        <v>119</v>
      </c>
      <c r="T164" t="s">
        <v>164</v>
      </c>
      <c r="U164" t="s">
        <v>118</v>
      </c>
      <c r="V164" t="s">
        <v>1597</v>
      </c>
      <c r="W164" t="s">
        <v>1598</v>
      </c>
      <c r="X164" s="51" t="str">
        <f t="shared" si="4"/>
        <v>3</v>
      </c>
      <c r="Y164" s="51" t="str">
        <f>IF(T164="","",IF(AND(T164&lt;&gt;'Tabelas auxiliares'!$B$236,T164&lt;&gt;'Tabelas auxiliares'!$B$237,T164&lt;&gt;'Tabelas auxiliares'!$C$236,T164&lt;&gt;'Tabelas auxiliares'!$C$237,T164&lt;&gt;'Tabelas auxiliares'!$D$236),"FOLHA DE PESSOAL",IF(X164='Tabelas auxiliares'!$A$237,"CUSTEIO",IF(X164='Tabelas auxiliares'!$A$236,"INVESTIMENTO","ERRO - VERIFICAR"))))</f>
        <v>CUSTEIO</v>
      </c>
      <c r="Z164" s="64">
        <f t="shared" si="5"/>
        <v>1000</v>
      </c>
      <c r="AC164" s="44">
        <v>1000</v>
      </c>
      <c r="AD164" s="72"/>
      <c r="AE164" s="72"/>
      <c r="AF164" s="72"/>
      <c r="AG164" s="72"/>
      <c r="AH164" s="72"/>
      <c r="AI164" s="72"/>
      <c r="AJ164" s="72"/>
      <c r="AK164" s="72"/>
      <c r="AL164" s="72"/>
      <c r="AM164" s="72"/>
      <c r="AN164" s="72"/>
      <c r="AO164" s="72"/>
    </row>
    <row r="165" spans="1:41" x14ac:dyDescent="0.25">
      <c r="A165" t="s">
        <v>594</v>
      </c>
      <c r="B165" t="s">
        <v>262</v>
      </c>
      <c r="C165" t="s">
        <v>595</v>
      </c>
      <c r="D165" t="s">
        <v>57</v>
      </c>
      <c r="E165" t="s">
        <v>117</v>
      </c>
      <c r="F165" s="51" t="str">
        <f>IFERROR(VLOOKUP(D165,'Tabelas auxiliares'!$A$3:$B$61,2,FALSE),"")</f>
        <v>EDITORA DA UFABC</v>
      </c>
      <c r="G165" s="51" t="str">
        <f>IFERROR(VLOOKUP($B165,'Tabelas auxiliares'!$A$65:$C$102,2,FALSE),"")</f>
        <v>Administração geral</v>
      </c>
      <c r="H165" s="51" t="str">
        <f>IFERROR(VLOOKUP($B165,'Tabelas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5" t="s">
        <v>621</v>
      </c>
      <c r="J165" t="s">
        <v>1612</v>
      </c>
      <c r="K165" t="s">
        <v>1613</v>
      </c>
      <c r="L165" t="s">
        <v>1614</v>
      </c>
      <c r="M165" t="s">
        <v>1615</v>
      </c>
      <c r="N165" t="s">
        <v>1546</v>
      </c>
      <c r="O165" t="s">
        <v>1616</v>
      </c>
      <c r="P165" t="s">
        <v>1617</v>
      </c>
      <c r="Q165" t="s">
        <v>168</v>
      </c>
      <c r="R165" t="s">
        <v>165</v>
      </c>
      <c r="S165" t="s">
        <v>119</v>
      </c>
      <c r="T165" t="s">
        <v>164</v>
      </c>
      <c r="U165" t="s">
        <v>1618</v>
      </c>
      <c r="V165" t="s">
        <v>1550</v>
      </c>
      <c r="W165" t="s">
        <v>1551</v>
      </c>
      <c r="X165" s="51" t="str">
        <f t="shared" si="4"/>
        <v>3</v>
      </c>
      <c r="Y165" s="51" t="str">
        <f>IF(T165="","",IF(AND(T165&lt;&gt;'Tabelas auxiliares'!$B$236,T165&lt;&gt;'Tabelas auxiliares'!$B$237,T165&lt;&gt;'Tabelas auxiliares'!$C$236,T165&lt;&gt;'Tabelas auxiliares'!$C$237,T165&lt;&gt;'Tabelas auxiliares'!$D$236),"FOLHA DE PESSOAL",IF(X165='Tabelas auxiliares'!$A$237,"CUSTEIO",IF(X165='Tabelas auxiliares'!$A$236,"INVESTIMENTO","ERRO - VERIFICAR"))))</f>
        <v>CUSTEIO</v>
      </c>
      <c r="Z165" s="64">
        <f t="shared" si="5"/>
        <v>2768</v>
      </c>
      <c r="AC165" s="44">
        <v>2768</v>
      </c>
      <c r="AD165" s="72"/>
      <c r="AE165" s="72"/>
      <c r="AF165" s="72"/>
      <c r="AG165" s="72"/>
      <c r="AH165" s="72"/>
      <c r="AI165" s="72"/>
      <c r="AJ165" s="72"/>
      <c r="AK165" s="72"/>
      <c r="AL165" s="72"/>
      <c r="AM165" s="72"/>
      <c r="AN165" s="72"/>
      <c r="AO165" s="72"/>
    </row>
    <row r="166" spans="1:41" x14ac:dyDescent="0.25">
      <c r="A166" t="s">
        <v>594</v>
      </c>
      <c r="B166" t="s">
        <v>262</v>
      </c>
      <c r="C166" t="s">
        <v>595</v>
      </c>
      <c r="D166" t="s">
        <v>61</v>
      </c>
      <c r="E166" t="s">
        <v>117</v>
      </c>
      <c r="F166" s="51" t="str">
        <f>IFERROR(VLOOKUP(D166,'Tabelas auxiliares'!$A$3:$B$61,2,FALSE),"")</f>
        <v>PROAD - PRÓ-REITORIA DE ADMINISTRAÇÃO</v>
      </c>
      <c r="G166" s="51" t="str">
        <f>IFERROR(VLOOKUP($B166,'Tabelas auxiliares'!$A$65:$C$102,2,FALSE),"")</f>
        <v>Administração geral</v>
      </c>
      <c r="H166" s="51" t="str">
        <f>IFERROR(VLOOKUP($B166,'Tabelas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6" t="s">
        <v>624</v>
      </c>
      <c r="J166" t="s">
        <v>1619</v>
      </c>
      <c r="K166" t="s">
        <v>1620</v>
      </c>
      <c r="L166" t="s">
        <v>1621</v>
      </c>
      <c r="M166" t="s">
        <v>1622</v>
      </c>
      <c r="N166" t="s">
        <v>166</v>
      </c>
      <c r="O166" t="s">
        <v>167</v>
      </c>
      <c r="P166" t="s">
        <v>200</v>
      </c>
      <c r="Q166" t="s">
        <v>168</v>
      </c>
      <c r="R166" t="s">
        <v>165</v>
      </c>
      <c r="S166" t="s">
        <v>119</v>
      </c>
      <c r="T166" t="s">
        <v>164</v>
      </c>
      <c r="U166" t="s">
        <v>118</v>
      </c>
      <c r="V166" t="s">
        <v>1623</v>
      </c>
      <c r="W166" t="s">
        <v>1624</v>
      </c>
      <c r="X166" s="51" t="str">
        <f t="shared" si="4"/>
        <v>3</v>
      </c>
      <c r="Y166" s="51" t="str">
        <f>IF(T166="","",IF(AND(T166&lt;&gt;'Tabelas auxiliares'!$B$236,T166&lt;&gt;'Tabelas auxiliares'!$B$237,T166&lt;&gt;'Tabelas auxiliares'!$C$236,T166&lt;&gt;'Tabelas auxiliares'!$C$237,T166&lt;&gt;'Tabelas auxiliares'!$D$236),"FOLHA DE PESSOAL",IF(X166='Tabelas auxiliares'!$A$237,"CUSTEIO",IF(X166='Tabelas auxiliares'!$A$236,"INVESTIMENTO","ERRO - VERIFICAR"))))</f>
        <v>CUSTEIO</v>
      </c>
      <c r="Z166" s="64">
        <f t="shared" si="5"/>
        <v>27563.46</v>
      </c>
      <c r="AC166" s="44">
        <v>27563.46</v>
      </c>
      <c r="AD166" s="72"/>
      <c r="AE166" s="72"/>
      <c r="AF166" s="72"/>
      <c r="AG166" s="72"/>
      <c r="AH166" s="72"/>
      <c r="AI166" s="72"/>
      <c r="AJ166" s="72"/>
      <c r="AK166" s="72"/>
      <c r="AL166" s="72"/>
      <c r="AM166" s="72"/>
      <c r="AN166" s="72"/>
      <c r="AO166" s="72"/>
    </row>
    <row r="167" spans="1:41" x14ac:dyDescent="0.25">
      <c r="A167" t="s">
        <v>594</v>
      </c>
      <c r="B167" t="s">
        <v>262</v>
      </c>
      <c r="C167" t="s">
        <v>595</v>
      </c>
      <c r="D167" t="s">
        <v>61</v>
      </c>
      <c r="E167" t="s">
        <v>117</v>
      </c>
      <c r="F167" s="51" t="str">
        <f>IFERROR(VLOOKUP(D167,'Tabelas auxiliares'!$A$3:$B$61,2,FALSE),"")</f>
        <v>PROAD - PRÓ-REITORIA DE ADMINISTRAÇÃO</v>
      </c>
      <c r="G167" s="51" t="str">
        <f>IFERROR(VLOOKUP($B167,'Tabelas auxiliares'!$A$65:$C$102,2,FALSE),"")</f>
        <v>Administração geral</v>
      </c>
      <c r="H167" s="51" t="str">
        <f>IFERROR(VLOOKUP($B167,'Tabelas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7" t="s">
        <v>623</v>
      </c>
      <c r="J167" t="s">
        <v>1625</v>
      </c>
      <c r="K167" t="s">
        <v>1626</v>
      </c>
      <c r="L167" t="s">
        <v>1627</v>
      </c>
      <c r="M167" t="s">
        <v>1628</v>
      </c>
      <c r="N167" t="s">
        <v>166</v>
      </c>
      <c r="O167" t="s">
        <v>167</v>
      </c>
      <c r="P167" t="s">
        <v>200</v>
      </c>
      <c r="Q167" t="s">
        <v>168</v>
      </c>
      <c r="R167" t="s">
        <v>165</v>
      </c>
      <c r="S167" t="s">
        <v>119</v>
      </c>
      <c r="T167" t="s">
        <v>164</v>
      </c>
      <c r="U167" t="s">
        <v>118</v>
      </c>
      <c r="V167" t="s">
        <v>467</v>
      </c>
      <c r="W167" t="s">
        <v>448</v>
      </c>
      <c r="X167" s="51" t="str">
        <f t="shared" si="4"/>
        <v>3</v>
      </c>
      <c r="Y167" s="51" t="str">
        <f>IF(T167="","",IF(AND(T167&lt;&gt;'Tabelas auxiliares'!$B$236,T167&lt;&gt;'Tabelas auxiliares'!$B$237,T167&lt;&gt;'Tabelas auxiliares'!$C$236,T167&lt;&gt;'Tabelas auxiliares'!$C$237,T167&lt;&gt;'Tabelas auxiliares'!$D$236),"FOLHA DE PESSOAL",IF(X167='Tabelas auxiliares'!$A$237,"CUSTEIO",IF(X167='Tabelas auxiliares'!$A$236,"INVESTIMENTO","ERRO - VERIFICAR"))))</f>
        <v>CUSTEIO</v>
      </c>
      <c r="Z167" s="64">
        <f t="shared" si="5"/>
        <v>9277.7999999999993</v>
      </c>
      <c r="AA167" s="44">
        <v>9277.7999999999993</v>
      </c>
      <c r="AD167" s="72"/>
      <c r="AE167" s="72"/>
      <c r="AF167" s="72"/>
      <c r="AG167" s="72"/>
      <c r="AH167" s="72"/>
      <c r="AI167" s="72"/>
      <c r="AJ167" s="72"/>
      <c r="AK167" s="72"/>
      <c r="AL167" s="72"/>
      <c r="AM167" s="72"/>
      <c r="AN167" s="72"/>
      <c r="AO167" s="72"/>
    </row>
    <row r="168" spans="1:41" x14ac:dyDescent="0.25">
      <c r="A168" t="s">
        <v>594</v>
      </c>
      <c r="B168" t="s">
        <v>262</v>
      </c>
      <c r="C168" t="s">
        <v>595</v>
      </c>
      <c r="D168" t="s">
        <v>61</v>
      </c>
      <c r="E168" t="s">
        <v>117</v>
      </c>
      <c r="F168" s="51" t="str">
        <f>IFERROR(VLOOKUP(D168,'Tabelas auxiliares'!$A$3:$B$61,2,FALSE),"")</f>
        <v>PROAD - PRÓ-REITORIA DE ADMINISTRAÇÃO</v>
      </c>
      <c r="G168" s="51" t="str">
        <f>IFERROR(VLOOKUP($B168,'Tabelas auxiliares'!$A$65:$C$102,2,FALSE),"")</f>
        <v>Administração geral</v>
      </c>
      <c r="H168" s="51" t="str">
        <f>IFERROR(VLOOKUP($B168,'Tabelas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8" t="s">
        <v>1629</v>
      </c>
      <c r="J168" t="s">
        <v>1630</v>
      </c>
      <c r="K168" t="s">
        <v>1631</v>
      </c>
      <c r="L168" t="s">
        <v>1632</v>
      </c>
      <c r="M168" t="s">
        <v>1633</v>
      </c>
      <c r="N168" t="s">
        <v>166</v>
      </c>
      <c r="O168" t="s">
        <v>167</v>
      </c>
      <c r="P168" t="s">
        <v>200</v>
      </c>
      <c r="Q168" t="s">
        <v>168</v>
      </c>
      <c r="R168" t="s">
        <v>165</v>
      </c>
      <c r="S168" t="s">
        <v>119</v>
      </c>
      <c r="T168" t="s">
        <v>164</v>
      </c>
      <c r="U168" t="s">
        <v>118</v>
      </c>
      <c r="V168" t="s">
        <v>1634</v>
      </c>
      <c r="W168" t="s">
        <v>1635</v>
      </c>
      <c r="X168" s="51" t="str">
        <f t="shared" si="4"/>
        <v>3</v>
      </c>
      <c r="Y168" s="51" t="str">
        <f>IF(T168="","",IF(AND(T168&lt;&gt;'Tabelas auxiliares'!$B$236,T168&lt;&gt;'Tabelas auxiliares'!$B$237,T168&lt;&gt;'Tabelas auxiliares'!$C$236,T168&lt;&gt;'Tabelas auxiliares'!$C$237,T168&lt;&gt;'Tabelas auxiliares'!$D$236),"FOLHA DE PESSOAL",IF(X168='Tabelas auxiliares'!$A$237,"CUSTEIO",IF(X168='Tabelas auxiliares'!$A$236,"INVESTIMENTO","ERRO - VERIFICAR"))))</f>
        <v>CUSTEIO</v>
      </c>
      <c r="Z168" s="64">
        <f t="shared" si="5"/>
        <v>6003.72</v>
      </c>
      <c r="AC168" s="44">
        <v>6003.72</v>
      </c>
      <c r="AD168" s="72"/>
      <c r="AE168" s="72"/>
      <c r="AF168" s="72"/>
      <c r="AG168" s="72"/>
      <c r="AH168" s="72"/>
      <c r="AI168" s="72"/>
      <c r="AJ168" s="72"/>
      <c r="AK168" s="72"/>
      <c r="AL168" s="72"/>
      <c r="AM168" s="72"/>
      <c r="AN168" s="72"/>
      <c r="AO168" s="72"/>
    </row>
    <row r="169" spans="1:41" x14ac:dyDescent="0.25">
      <c r="A169" t="s">
        <v>594</v>
      </c>
      <c r="B169" t="s">
        <v>262</v>
      </c>
      <c r="C169" t="s">
        <v>595</v>
      </c>
      <c r="D169" t="s">
        <v>61</v>
      </c>
      <c r="E169" t="s">
        <v>117</v>
      </c>
      <c r="F169" s="51" t="str">
        <f>IFERROR(VLOOKUP(D169,'Tabelas auxiliares'!$A$3:$B$61,2,FALSE),"")</f>
        <v>PROAD - PRÓ-REITORIA DE ADMINISTRAÇÃO</v>
      </c>
      <c r="G169" s="51" t="str">
        <f>IFERROR(VLOOKUP($B169,'Tabelas auxiliares'!$A$65:$C$102,2,FALSE),"")</f>
        <v>Administração geral</v>
      </c>
      <c r="H169" s="51" t="str">
        <f>IFERROR(VLOOKUP($B169,'Tabelas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69" t="s">
        <v>625</v>
      </c>
      <c r="J169" t="s">
        <v>1636</v>
      </c>
      <c r="K169" t="s">
        <v>1637</v>
      </c>
      <c r="L169" t="s">
        <v>1638</v>
      </c>
      <c r="M169" t="s">
        <v>1639</v>
      </c>
      <c r="N169" t="s">
        <v>166</v>
      </c>
      <c r="O169" t="s">
        <v>167</v>
      </c>
      <c r="P169" t="s">
        <v>200</v>
      </c>
      <c r="Q169" t="s">
        <v>168</v>
      </c>
      <c r="R169" t="s">
        <v>165</v>
      </c>
      <c r="S169" t="s">
        <v>119</v>
      </c>
      <c r="T169" t="s">
        <v>164</v>
      </c>
      <c r="U169" t="s">
        <v>118</v>
      </c>
      <c r="V169" t="s">
        <v>1640</v>
      </c>
      <c r="W169" t="s">
        <v>1641</v>
      </c>
      <c r="X169" s="51" t="str">
        <f t="shared" si="4"/>
        <v>3</v>
      </c>
      <c r="Y169" s="51" t="str">
        <f>IF(T169="","",IF(AND(T169&lt;&gt;'Tabelas auxiliares'!$B$236,T169&lt;&gt;'Tabelas auxiliares'!$B$237,T169&lt;&gt;'Tabelas auxiliares'!$C$236,T169&lt;&gt;'Tabelas auxiliares'!$C$237,T169&lt;&gt;'Tabelas auxiliares'!$D$236),"FOLHA DE PESSOAL",IF(X169='Tabelas auxiliares'!$A$237,"CUSTEIO",IF(X169='Tabelas auxiliares'!$A$236,"INVESTIMENTO","ERRO - VERIFICAR"))))</f>
        <v>CUSTEIO</v>
      </c>
      <c r="Z169" s="64">
        <f t="shared" si="5"/>
        <v>20000</v>
      </c>
      <c r="AA169" s="44">
        <v>20000</v>
      </c>
      <c r="AD169" s="72"/>
      <c r="AE169" s="72"/>
      <c r="AF169" s="72"/>
      <c r="AG169" s="72"/>
      <c r="AH169" s="72"/>
      <c r="AI169" s="72"/>
      <c r="AJ169" s="72"/>
      <c r="AK169" s="72"/>
      <c r="AL169" s="72"/>
      <c r="AM169" s="72"/>
      <c r="AN169" s="72"/>
      <c r="AO169" s="72"/>
    </row>
    <row r="170" spans="1:41" x14ac:dyDescent="0.25">
      <c r="A170" t="s">
        <v>594</v>
      </c>
      <c r="B170" t="s">
        <v>262</v>
      </c>
      <c r="C170" t="s">
        <v>595</v>
      </c>
      <c r="D170" t="s">
        <v>61</v>
      </c>
      <c r="E170" t="s">
        <v>117</v>
      </c>
      <c r="F170" s="51" t="str">
        <f>IFERROR(VLOOKUP(D170,'Tabelas auxiliares'!$A$3:$B$61,2,FALSE),"")</f>
        <v>PROAD - PRÓ-REITORIA DE ADMINISTRAÇÃO</v>
      </c>
      <c r="G170" s="51" t="str">
        <f>IFERROR(VLOOKUP($B170,'Tabelas auxiliares'!$A$65:$C$102,2,FALSE),"")</f>
        <v>Administração geral</v>
      </c>
      <c r="H170" s="51" t="str">
        <f>IFERROR(VLOOKUP($B170,'Tabelas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0" t="s">
        <v>1642</v>
      </c>
      <c r="J170" t="s">
        <v>1619</v>
      </c>
      <c r="K170" t="s">
        <v>1643</v>
      </c>
      <c r="L170" t="s">
        <v>1621</v>
      </c>
      <c r="M170" t="s">
        <v>1622</v>
      </c>
      <c r="N170" t="s">
        <v>166</v>
      </c>
      <c r="O170" t="s">
        <v>167</v>
      </c>
      <c r="P170" t="s">
        <v>200</v>
      </c>
      <c r="Q170" t="s">
        <v>168</v>
      </c>
      <c r="R170" t="s">
        <v>165</v>
      </c>
      <c r="S170" t="s">
        <v>597</v>
      </c>
      <c r="T170" t="s">
        <v>164</v>
      </c>
      <c r="U170" t="s">
        <v>118</v>
      </c>
      <c r="V170" t="s">
        <v>1623</v>
      </c>
      <c r="W170" t="s">
        <v>1624</v>
      </c>
      <c r="X170" s="51" t="str">
        <f t="shared" si="4"/>
        <v>3</v>
      </c>
      <c r="Y170" s="51" t="str">
        <f>IF(T170="","",IF(AND(T170&lt;&gt;'Tabelas auxiliares'!$B$236,T170&lt;&gt;'Tabelas auxiliares'!$B$237,T170&lt;&gt;'Tabelas auxiliares'!$C$236,T170&lt;&gt;'Tabelas auxiliares'!$C$237,T170&lt;&gt;'Tabelas auxiliares'!$D$236),"FOLHA DE PESSOAL",IF(X170='Tabelas auxiliares'!$A$237,"CUSTEIO",IF(X170='Tabelas auxiliares'!$A$236,"INVESTIMENTO","ERRO - VERIFICAR"))))</f>
        <v>CUSTEIO</v>
      </c>
      <c r="Z170" s="64">
        <f t="shared" si="5"/>
        <v>21653.980000000003</v>
      </c>
      <c r="AA170" s="44">
        <v>4721.97</v>
      </c>
      <c r="AB170" s="44">
        <v>8099.75</v>
      </c>
      <c r="AC170" s="44">
        <v>8832.26</v>
      </c>
      <c r="AD170" s="72"/>
      <c r="AE170" s="72"/>
      <c r="AF170" s="72"/>
      <c r="AG170" s="72"/>
      <c r="AH170" s="72"/>
      <c r="AI170" s="72"/>
      <c r="AJ170" s="72"/>
      <c r="AK170" s="72"/>
      <c r="AL170" s="72"/>
      <c r="AM170" s="72"/>
      <c r="AN170" s="72"/>
      <c r="AO170" s="72"/>
    </row>
    <row r="171" spans="1:41" x14ac:dyDescent="0.25">
      <c r="A171" t="s">
        <v>594</v>
      </c>
      <c r="B171" t="s">
        <v>262</v>
      </c>
      <c r="C171" t="s">
        <v>595</v>
      </c>
      <c r="D171" t="s">
        <v>61</v>
      </c>
      <c r="E171" t="s">
        <v>117</v>
      </c>
      <c r="F171" s="51" t="str">
        <f>IFERROR(VLOOKUP(D171,'Tabelas auxiliares'!$A$3:$B$61,2,FALSE),"")</f>
        <v>PROAD - PRÓ-REITORIA DE ADMINISTRAÇÃO</v>
      </c>
      <c r="G171" s="51" t="str">
        <f>IFERROR(VLOOKUP($B171,'Tabelas auxiliares'!$A$65:$C$102,2,FALSE),"")</f>
        <v>Administração geral</v>
      </c>
      <c r="H171" s="51" t="str">
        <f>IFERROR(VLOOKUP($B171,'Tabelas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1" t="s">
        <v>621</v>
      </c>
      <c r="J171" t="s">
        <v>1644</v>
      </c>
      <c r="K171" t="s">
        <v>1645</v>
      </c>
      <c r="L171" t="s">
        <v>1646</v>
      </c>
      <c r="M171" t="s">
        <v>1647</v>
      </c>
      <c r="N171" t="s">
        <v>166</v>
      </c>
      <c r="O171" t="s">
        <v>167</v>
      </c>
      <c r="P171" t="s">
        <v>200</v>
      </c>
      <c r="Q171" t="s">
        <v>168</v>
      </c>
      <c r="R171" t="s">
        <v>165</v>
      </c>
      <c r="S171" t="s">
        <v>119</v>
      </c>
      <c r="T171" t="s">
        <v>164</v>
      </c>
      <c r="U171" t="s">
        <v>118</v>
      </c>
      <c r="V171" t="s">
        <v>1623</v>
      </c>
      <c r="W171" t="s">
        <v>1624</v>
      </c>
      <c r="X171" s="51" t="str">
        <f t="shared" si="4"/>
        <v>3</v>
      </c>
      <c r="Y171" s="51" t="str">
        <f>IF(T171="","",IF(AND(T171&lt;&gt;'Tabelas auxiliares'!$B$236,T171&lt;&gt;'Tabelas auxiliares'!$B$237,T171&lt;&gt;'Tabelas auxiliares'!$C$236,T171&lt;&gt;'Tabelas auxiliares'!$C$237,T171&lt;&gt;'Tabelas auxiliares'!$D$236),"FOLHA DE PESSOAL",IF(X171='Tabelas auxiliares'!$A$237,"CUSTEIO",IF(X171='Tabelas auxiliares'!$A$236,"INVESTIMENTO","ERRO - VERIFICAR"))))</f>
        <v>CUSTEIO</v>
      </c>
      <c r="Z171" s="64">
        <f t="shared" si="5"/>
        <v>20995</v>
      </c>
      <c r="AA171" s="44">
        <v>17394.41</v>
      </c>
      <c r="AC171" s="44">
        <v>3600.59</v>
      </c>
      <c r="AD171" s="72"/>
      <c r="AE171" s="72"/>
      <c r="AF171" s="72"/>
      <c r="AG171" s="72"/>
      <c r="AH171" s="72"/>
      <c r="AI171" s="72"/>
      <c r="AJ171" s="72"/>
      <c r="AK171" s="72"/>
      <c r="AL171" s="72"/>
      <c r="AM171" s="72"/>
      <c r="AN171" s="72"/>
      <c r="AO171" s="72"/>
    </row>
    <row r="172" spans="1:41" x14ac:dyDescent="0.25">
      <c r="A172" t="s">
        <v>594</v>
      </c>
      <c r="B172" t="s">
        <v>262</v>
      </c>
      <c r="C172" t="s">
        <v>595</v>
      </c>
      <c r="D172" t="s">
        <v>61</v>
      </c>
      <c r="E172" t="s">
        <v>117</v>
      </c>
      <c r="F172" s="51" t="str">
        <f>IFERROR(VLOOKUP(D172,'Tabelas auxiliares'!$A$3:$B$61,2,FALSE),"")</f>
        <v>PROAD - PRÓ-REITORIA DE ADMINISTRAÇÃO</v>
      </c>
      <c r="G172" s="51" t="str">
        <f>IFERROR(VLOOKUP($B172,'Tabelas auxiliares'!$A$65:$C$102,2,FALSE),"")</f>
        <v>Administração geral</v>
      </c>
      <c r="H172" s="51" t="str">
        <f>IFERROR(VLOOKUP($B172,'Tabelas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2" t="s">
        <v>621</v>
      </c>
      <c r="J172" t="s">
        <v>1644</v>
      </c>
      <c r="K172" t="s">
        <v>1648</v>
      </c>
      <c r="L172" t="s">
        <v>1646</v>
      </c>
      <c r="M172" t="s">
        <v>1647</v>
      </c>
      <c r="N172" t="s">
        <v>166</v>
      </c>
      <c r="O172" t="s">
        <v>167</v>
      </c>
      <c r="P172" t="s">
        <v>200</v>
      </c>
      <c r="Q172" t="s">
        <v>168</v>
      </c>
      <c r="R172" t="s">
        <v>165</v>
      </c>
      <c r="S172" t="s">
        <v>119</v>
      </c>
      <c r="T172" t="s">
        <v>164</v>
      </c>
      <c r="U172" t="s">
        <v>118</v>
      </c>
      <c r="V172" t="s">
        <v>466</v>
      </c>
      <c r="W172" t="s">
        <v>447</v>
      </c>
      <c r="X172" s="51" t="str">
        <f t="shared" si="4"/>
        <v>3</v>
      </c>
      <c r="Y172" s="51" t="str">
        <f>IF(T172="","",IF(AND(T172&lt;&gt;'Tabelas auxiliares'!$B$236,T172&lt;&gt;'Tabelas auxiliares'!$B$237,T172&lt;&gt;'Tabelas auxiliares'!$C$236,T172&lt;&gt;'Tabelas auxiliares'!$C$237,T172&lt;&gt;'Tabelas auxiliares'!$D$236),"FOLHA DE PESSOAL",IF(X172='Tabelas auxiliares'!$A$237,"CUSTEIO",IF(X172='Tabelas auxiliares'!$A$236,"INVESTIMENTO","ERRO - VERIFICAR"))))</f>
        <v>CUSTEIO</v>
      </c>
      <c r="Z172" s="64">
        <f t="shared" si="5"/>
        <v>6552</v>
      </c>
      <c r="AA172" s="44">
        <v>6552</v>
      </c>
      <c r="AD172" s="72"/>
      <c r="AE172" s="72"/>
      <c r="AF172" s="72"/>
      <c r="AG172" s="72"/>
      <c r="AH172" s="72"/>
      <c r="AI172" s="72"/>
      <c r="AJ172" s="72"/>
      <c r="AK172" s="72"/>
      <c r="AL172" s="72"/>
      <c r="AM172" s="72"/>
      <c r="AN172" s="72"/>
      <c r="AO172" s="72"/>
    </row>
    <row r="173" spans="1:41" x14ac:dyDescent="0.25">
      <c r="A173" t="s">
        <v>594</v>
      </c>
      <c r="B173" t="s">
        <v>262</v>
      </c>
      <c r="C173" t="s">
        <v>595</v>
      </c>
      <c r="D173" t="s">
        <v>61</v>
      </c>
      <c r="E173" t="s">
        <v>117</v>
      </c>
      <c r="F173" s="51" t="str">
        <f>IFERROR(VLOOKUP(D173,'Tabelas auxiliares'!$A$3:$B$61,2,FALSE),"")</f>
        <v>PROAD - PRÓ-REITORIA DE ADMINISTRAÇÃO</v>
      </c>
      <c r="G173" s="51" t="str">
        <f>IFERROR(VLOOKUP($B173,'Tabelas auxiliares'!$A$65:$C$102,2,FALSE),"")</f>
        <v>Administração geral</v>
      </c>
      <c r="H173" s="51" t="str">
        <f>IFERROR(VLOOKUP($B173,'Tabelas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3" t="s">
        <v>1649</v>
      </c>
      <c r="J173" t="s">
        <v>1630</v>
      </c>
      <c r="K173" t="s">
        <v>1650</v>
      </c>
      <c r="L173" t="s">
        <v>1632</v>
      </c>
      <c r="M173" t="s">
        <v>1633</v>
      </c>
      <c r="N173" t="s">
        <v>166</v>
      </c>
      <c r="O173" t="s">
        <v>167</v>
      </c>
      <c r="P173" t="s">
        <v>200</v>
      </c>
      <c r="Q173" t="s">
        <v>168</v>
      </c>
      <c r="R173" t="s">
        <v>165</v>
      </c>
      <c r="S173" t="s">
        <v>119</v>
      </c>
      <c r="T173" t="s">
        <v>164</v>
      </c>
      <c r="U173" t="s">
        <v>118</v>
      </c>
      <c r="V173" t="s">
        <v>1634</v>
      </c>
      <c r="W173" t="s">
        <v>1635</v>
      </c>
      <c r="X173" s="51" t="str">
        <f t="shared" si="4"/>
        <v>3</v>
      </c>
      <c r="Y173" s="51" t="str">
        <f>IF(T173="","",IF(AND(T173&lt;&gt;'Tabelas auxiliares'!$B$236,T173&lt;&gt;'Tabelas auxiliares'!$B$237,T173&lt;&gt;'Tabelas auxiliares'!$C$236,T173&lt;&gt;'Tabelas auxiliares'!$C$237,T173&lt;&gt;'Tabelas auxiliares'!$D$236),"FOLHA DE PESSOAL",IF(X173='Tabelas auxiliares'!$A$237,"CUSTEIO",IF(X173='Tabelas auxiliares'!$A$236,"INVESTIMENTO","ERRO - VERIFICAR"))))</f>
        <v>CUSTEIO</v>
      </c>
      <c r="Z173" s="64">
        <f t="shared" si="5"/>
        <v>39024.060000000005</v>
      </c>
      <c r="AA173" s="44">
        <v>38196.410000000003</v>
      </c>
      <c r="AC173" s="44">
        <v>827.65</v>
      </c>
      <c r="AD173" s="72"/>
      <c r="AE173" s="72"/>
      <c r="AF173" s="72"/>
      <c r="AG173" s="72"/>
      <c r="AH173" s="72"/>
      <c r="AI173" s="72"/>
      <c r="AJ173" s="72"/>
      <c r="AK173" s="72"/>
      <c r="AL173" s="72"/>
      <c r="AM173" s="72"/>
      <c r="AN173" s="72"/>
      <c r="AO173" s="72"/>
    </row>
    <row r="174" spans="1:41" x14ac:dyDescent="0.25">
      <c r="A174" t="s">
        <v>594</v>
      </c>
      <c r="B174" t="s">
        <v>262</v>
      </c>
      <c r="C174" t="s">
        <v>595</v>
      </c>
      <c r="D174" t="s">
        <v>61</v>
      </c>
      <c r="E174" t="s">
        <v>117</v>
      </c>
      <c r="F174" s="51" t="str">
        <f>IFERROR(VLOOKUP(D174,'Tabelas auxiliares'!$A$3:$B$61,2,FALSE),"")</f>
        <v>PROAD - PRÓ-REITORIA DE ADMINISTRAÇÃO</v>
      </c>
      <c r="G174" s="51" t="str">
        <f>IFERROR(VLOOKUP($B174,'Tabelas auxiliares'!$A$65:$C$102,2,FALSE),"")</f>
        <v>Administração geral</v>
      </c>
      <c r="H174" s="51" t="str">
        <f>IFERROR(VLOOKUP($B174,'Tabelas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4" t="s">
        <v>1649</v>
      </c>
      <c r="J174" t="s">
        <v>1651</v>
      </c>
      <c r="K174" t="s">
        <v>1652</v>
      </c>
      <c r="L174" t="s">
        <v>1653</v>
      </c>
      <c r="M174" t="s">
        <v>1654</v>
      </c>
      <c r="N174" t="s">
        <v>166</v>
      </c>
      <c r="O174" t="s">
        <v>167</v>
      </c>
      <c r="P174" t="s">
        <v>200</v>
      </c>
      <c r="Q174" t="s">
        <v>168</v>
      </c>
      <c r="R174" t="s">
        <v>165</v>
      </c>
      <c r="S174" t="s">
        <v>119</v>
      </c>
      <c r="T174" t="s">
        <v>164</v>
      </c>
      <c r="U174" t="s">
        <v>118</v>
      </c>
      <c r="V174" t="s">
        <v>1571</v>
      </c>
      <c r="W174" t="s">
        <v>1572</v>
      </c>
      <c r="X174" s="51" t="str">
        <f t="shared" si="4"/>
        <v>3</v>
      </c>
      <c r="Y174" s="51" t="str">
        <f>IF(T174="","",IF(AND(T174&lt;&gt;'Tabelas auxiliares'!$B$236,T174&lt;&gt;'Tabelas auxiliares'!$B$237,T174&lt;&gt;'Tabelas auxiliares'!$C$236,T174&lt;&gt;'Tabelas auxiliares'!$C$237,T174&lt;&gt;'Tabelas auxiliares'!$D$236),"FOLHA DE PESSOAL",IF(X174='Tabelas auxiliares'!$A$237,"CUSTEIO",IF(X174='Tabelas auxiliares'!$A$236,"INVESTIMENTO","ERRO - VERIFICAR"))))</f>
        <v>CUSTEIO</v>
      </c>
      <c r="Z174" s="64">
        <f t="shared" si="5"/>
        <v>4625.8500000000004</v>
      </c>
      <c r="AA174" s="44">
        <v>1130.0999999999999</v>
      </c>
      <c r="AC174" s="44">
        <v>3495.75</v>
      </c>
      <c r="AD174" s="72"/>
      <c r="AE174" s="72"/>
      <c r="AF174" s="72"/>
      <c r="AG174" s="72"/>
      <c r="AH174" s="72"/>
      <c r="AI174" s="72"/>
      <c r="AJ174" s="72"/>
      <c r="AK174" s="72"/>
      <c r="AL174" s="72"/>
      <c r="AM174" s="72"/>
      <c r="AN174" s="72"/>
      <c r="AO174" s="72"/>
    </row>
    <row r="175" spans="1:41" x14ac:dyDescent="0.25">
      <c r="A175" t="s">
        <v>594</v>
      </c>
      <c r="B175" t="s">
        <v>262</v>
      </c>
      <c r="C175" t="s">
        <v>595</v>
      </c>
      <c r="D175" t="s">
        <v>61</v>
      </c>
      <c r="E175" t="s">
        <v>117</v>
      </c>
      <c r="F175" s="51" t="str">
        <f>IFERROR(VLOOKUP(D175,'Tabelas auxiliares'!$A$3:$B$61,2,FALSE),"")</f>
        <v>PROAD - PRÓ-REITORIA DE ADMINISTRAÇÃO</v>
      </c>
      <c r="G175" s="51" t="str">
        <f>IFERROR(VLOOKUP($B175,'Tabelas auxiliares'!$A$65:$C$102,2,FALSE),"")</f>
        <v>Administração geral</v>
      </c>
      <c r="H175" s="51" t="str">
        <f>IFERROR(VLOOKUP($B175,'Tabelas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5" t="s">
        <v>1655</v>
      </c>
      <c r="J175" t="s">
        <v>1656</v>
      </c>
      <c r="K175" t="s">
        <v>1657</v>
      </c>
      <c r="L175" t="s">
        <v>1658</v>
      </c>
      <c r="M175" t="s">
        <v>1659</v>
      </c>
      <c r="N175" t="s">
        <v>166</v>
      </c>
      <c r="O175" t="s">
        <v>167</v>
      </c>
      <c r="P175" t="s">
        <v>200</v>
      </c>
      <c r="Q175" t="s">
        <v>168</v>
      </c>
      <c r="R175" t="s">
        <v>165</v>
      </c>
      <c r="S175" t="s">
        <v>597</v>
      </c>
      <c r="T175" t="s">
        <v>164</v>
      </c>
      <c r="U175" t="s">
        <v>118</v>
      </c>
      <c r="V175" t="s">
        <v>1660</v>
      </c>
      <c r="W175" t="s">
        <v>1661</v>
      </c>
      <c r="X175" s="51" t="str">
        <f t="shared" si="4"/>
        <v>3</v>
      </c>
      <c r="Y175" s="51" t="str">
        <f>IF(T175="","",IF(AND(T175&lt;&gt;'Tabelas auxiliares'!$B$236,T175&lt;&gt;'Tabelas auxiliares'!$B$237,T175&lt;&gt;'Tabelas auxiliares'!$C$236,T175&lt;&gt;'Tabelas auxiliares'!$C$237,T175&lt;&gt;'Tabelas auxiliares'!$D$236),"FOLHA DE PESSOAL",IF(X175='Tabelas auxiliares'!$A$237,"CUSTEIO",IF(X175='Tabelas auxiliares'!$A$236,"INVESTIMENTO","ERRO - VERIFICAR"))))</f>
        <v>CUSTEIO</v>
      </c>
      <c r="Z175" s="64">
        <f t="shared" si="5"/>
        <v>118.89</v>
      </c>
      <c r="AC175" s="44">
        <v>118.89</v>
      </c>
      <c r="AD175" s="72"/>
      <c r="AE175" s="72"/>
      <c r="AF175" s="72"/>
      <c r="AG175" s="72"/>
      <c r="AH175" s="72"/>
      <c r="AI175" s="72"/>
      <c r="AJ175" s="72"/>
      <c r="AK175" s="72"/>
      <c r="AL175" s="72"/>
      <c r="AM175" s="72"/>
      <c r="AN175" s="72"/>
      <c r="AO175" s="72"/>
    </row>
    <row r="176" spans="1:41" x14ac:dyDescent="0.25">
      <c r="A176" t="s">
        <v>594</v>
      </c>
      <c r="B176" t="s">
        <v>262</v>
      </c>
      <c r="C176" t="s">
        <v>595</v>
      </c>
      <c r="D176" t="s">
        <v>61</v>
      </c>
      <c r="E176" t="s">
        <v>117</v>
      </c>
      <c r="F176" s="51" t="str">
        <f>IFERROR(VLOOKUP(D176,'Tabelas auxiliares'!$A$3:$B$61,2,FALSE),"")</f>
        <v>PROAD - PRÓ-REITORIA DE ADMINISTRAÇÃO</v>
      </c>
      <c r="G176" s="51" t="str">
        <f>IFERROR(VLOOKUP($B176,'Tabelas auxiliares'!$A$65:$C$102,2,FALSE),"")</f>
        <v>Administração geral</v>
      </c>
      <c r="H176" s="51" t="str">
        <f>IFERROR(VLOOKUP($B176,'Tabelas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6" t="s">
        <v>1000</v>
      </c>
      <c r="J176" t="s">
        <v>1636</v>
      </c>
      <c r="K176" t="s">
        <v>1662</v>
      </c>
      <c r="L176" t="s">
        <v>1638</v>
      </c>
      <c r="M176" t="s">
        <v>1639</v>
      </c>
      <c r="N176" t="s">
        <v>166</v>
      </c>
      <c r="O176" t="s">
        <v>167</v>
      </c>
      <c r="P176" t="s">
        <v>200</v>
      </c>
      <c r="Q176" t="s">
        <v>168</v>
      </c>
      <c r="R176" t="s">
        <v>165</v>
      </c>
      <c r="S176" t="s">
        <v>597</v>
      </c>
      <c r="T176" t="s">
        <v>164</v>
      </c>
      <c r="U176" t="s">
        <v>118</v>
      </c>
      <c r="V176" t="s">
        <v>1640</v>
      </c>
      <c r="W176" t="s">
        <v>1641</v>
      </c>
      <c r="X176" s="51" t="str">
        <f t="shared" si="4"/>
        <v>3</v>
      </c>
      <c r="Y176" s="51" t="str">
        <f>IF(T176="","",IF(AND(T176&lt;&gt;'Tabelas auxiliares'!$B$236,T176&lt;&gt;'Tabelas auxiliares'!$B$237,T176&lt;&gt;'Tabelas auxiliares'!$C$236,T176&lt;&gt;'Tabelas auxiliares'!$C$237,T176&lt;&gt;'Tabelas auxiliares'!$D$236),"FOLHA DE PESSOAL",IF(X176='Tabelas auxiliares'!$A$237,"CUSTEIO",IF(X176='Tabelas auxiliares'!$A$236,"INVESTIMENTO","ERRO - VERIFICAR"))))</f>
        <v>CUSTEIO</v>
      </c>
      <c r="Z176" s="64">
        <f t="shared" si="5"/>
        <v>20000</v>
      </c>
      <c r="AA176" s="44">
        <v>20000</v>
      </c>
      <c r="AD176" s="72"/>
      <c r="AE176" s="72"/>
      <c r="AF176" s="72"/>
      <c r="AG176" s="72"/>
      <c r="AH176" s="72"/>
      <c r="AI176" s="72"/>
      <c r="AJ176" s="72"/>
      <c r="AK176" s="72"/>
      <c r="AL176" s="72"/>
      <c r="AM176" s="72"/>
      <c r="AN176" s="72"/>
      <c r="AO176" s="72"/>
    </row>
    <row r="177" spans="1:41" x14ac:dyDescent="0.25">
      <c r="A177" t="s">
        <v>594</v>
      </c>
      <c r="B177" t="s">
        <v>262</v>
      </c>
      <c r="C177" t="s">
        <v>595</v>
      </c>
      <c r="D177" t="s">
        <v>61</v>
      </c>
      <c r="E177" t="s">
        <v>117</v>
      </c>
      <c r="F177" s="51" t="str">
        <f>IFERROR(VLOOKUP(D177,'Tabelas auxiliares'!$A$3:$B$61,2,FALSE),"")</f>
        <v>PROAD - PRÓ-REITORIA DE ADMINISTRAÇÃO</v>
      </c>
      <c r="G177" s="51" t="str">
        <f>IFERROR(VLOOKUP($B177,'Tabelas auxiliares'!$A$65:$C$102,2,FALSE),"")</f>
        <v>Administração geral</v>
      </c>
      <c r="H177" s="51" t="str">
        <f>IFERROR(VLOOKUP($B177,'Tabelas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7" t="s">
        <v>1663</v>
      </c>
      <c r="J177" t="s">
        <v>1630</v>
      </c>
      <c r="K177" t="s">
        <v>1664</v>
      </c>
      <c r="L177" t="s">
        <v>1632</v>
      </c>
      <c r="M177" t="s">
        <v>1633</v>
      </c>
      <c r="N177" t="s">
        <v>166</v>
      </c>
      <c r="O177" t="s">
        <v>167</v>
      </c>
      <c r="P177" t="s">
        <v>200</v>
      </c>
      <c r="Q177" t="s">
        <v>168</v>
      </c>
      <c r="R177" t="s">
        <v>165</v>
      </c>
      <c r="S177" t="s">
        <v>597</v>
      </c>
      <c r="T177" t="s">
        <v>164</v>
      </c>
      <c r="U177" t="s">
        <v>118</v>
      </c>
      <c r="V177" t="s">
        <v>1634</v>
      </c>
      <c r="W177" t="s">
        <v>1635</v>
      </c>
      <c r="X177" s="51" t="str">
        <f t="shared" si="4"/>
        <v>3</v>
      </c>
      <c r="Y177" s="51" t="str">
        <f>IF(T177="","",IF(AND(T177&lt;&gt;'Tabelas auxiliares'!$B$236,T177&lt;&gt;'Tabelas auxiliares'!$B$237,T177&lt;&gt;'Tabelas auxiliares'!$C$236,T177&lt;&gt;'Tabelas auxiliares'!$C$237,T177&lt;&gt;'Tabelas auxiliares'!$D$236),"FOLHA DE PESSOAL",IF(X177='Tabelas auxiliares'!$A$237,"CUSTEIO",IF(X177='Tabelas auxiliares'!$A$236,"INVESTIMENTO","ERRO - VERIFICAR"))))</f>
        <v>CUSTEIO</v>
      </c>
      <c r="Z177" s="64">
        <f t="shared" si="5"/>
        <v>2268.94</v>
      </c>
      <c r="AA177" s="44">
        <v>2268.94</v>
      </c>
      <c r="AD177" s="72"/>
      <c r="AE177" s="72"/>
      <c r="AF177" s="72"/>
      <c r="AG177" s="72"/>
      <c r="AH177" s="72"/>
      <c r="AI177" s="72"/>
      <c r="AJ177" s="72"/>
      <c r="AK177" s="72"/>
      <c r="AL177" s="72"/>
      <c r="AM177" s="72"/>
      <c r="AN177" s="72"/>
      <c r="AO177" s="72"/>
    </row>
    <row r="178" spans="1:41" x14ac:dyDescent="0.25">
      <c r="A178" t="s">
        <v>594</v>
      </c>
      <c r="B178" t="s">
        <v>262</v>
      </c>
      <c r="C178" t="s">
        <v>595</v>
      </c>
      <c r="D178" t="s">
        <v>67</v>
      </c>
      <c r="E178" t="s">
        <v>117</v>
      </c>
      <c r="F178" s="51" t="str">
        <f>IFERROR(VLOOKUP(D178,'Tabelas auxiliares'!$A$3:$B$61,2,FALSE),"")</f>
        <v>PROAP - PRÓ-REITORIA DE POLÍTICAS AFIRMATIVAS</v>
      </c>
      <c r="G178" s="51" t="str">
        <f>IFERROR(VLOOKUP($B178,'Tabelas auxiliares'!$A$65:$C$102,2,FALSE),"")</f>
        <v>Administração geral</v>
      </c>
      <c r="H178" s="51" t="str">
        <f>IFERROR(VLOOKUP($B178,'Tabelas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8" t="s">
        <v>596</v>
      </c>
      <c r="J178" t="s">
        <v>1665</v>
      </c>
      <c r="K178" t="s">
        <v>1666</v>
      </c>
      <c r="L178" t="s">
        <v>1590</v>
      </c>
      <c r="M178" t="s">
        <v>1667</v>
      </c>
      <c r="N178" t="s">
        <v>166</v>
      </c>
      <c r="O178" t="s">
        <v>167</v>
      </c>
      <c r="P178" t="s">
        <v>200</v>
      </c>
      <c r="Q178" t="s">
        <v>168</v>
      </c>
      <c r="R178" t="s">
        <v>165</v>
      </c>
      <c r="S178" t="s">
        <v>597</v>
      </c>
      <c r="T178" t="s">
        <v>164</v>
      </c>
      <c r="U178" t="s">
        <v>118</v>
      </c>
      <c r="V178" t="s">
        <v>1597</v>
      </c>
      <c r="W178" t="s">
        <v>1598</v>
      </c>
      <c r="X178" s="51" t="str">
        <f t="shared" si="4"/>
        <v>3</v>
      </c>
      <c r="Y178" s="51" t="str">
        <f>IF(T178="","",IF(AND(T178&lt;&gt;'Tabelas auxiliares'!$B$236,T178&lt;&gt;'Tabelas auxiliares'!$B$237,T178&lt;&gt;'Tabelas auxiliares'!$C$236,T178&lt;&gt;'Tabelas auxiliares'!$C$237,T178&lt;&gt;'Tabelas auxiliares'!$D$236),"FOLHA DE PESSOAL",IF(X178='Tabelas auxiliares'!$A$237,"CUSTEIO",IF(X178='Tabelas auxiliares'!$A$236,"INVESTIMENTO","ERRO - VERIFICAR"))))</f>
        <v>CUSTEIO</v>
      </c>
      <c r="Z178" s="64">
        <f t="shared" si="5"/>
        <v>1000</v>
      </c>
      <c r="AC178" s="44">
        <v>1000</v>
      </c>
      <c r="AD178" s="72"/>
      <c r="AE178" s="72"/>
      <c r="AF178" s="72"/>
      <c r="AG178" s="72"/>
      <c r="AH178" s="72"/>
      <c r="AI178" s="72"/>
      <c r="AJ178" s="72"/>
      <c r="AK178" s="72"/>
      <c r="AL178" s="72"/>
      <c r="AM178" s="72"/>
      <c r="AN178" s="72"/>
      <c r="AO178" s="72"/>
    </row>
    <row r="179" spans="1:41" x14ac:dyDescent="0.25">
      <c r="A179" t="s">
        <v>594</v>
      </c>
      <c r="B179" t="s">
        <v>262</v>
      </c>
      <c r="C179" t="s">
        <v>595</v>
      </c>
      <c r="D179" t="s">
        <v>71</v>
      </c>
      <c r="E179" t="s">
        <v>117</v>
      </c>
      <c r="F179" s="51" t="str">
        <f>IFERROR(VLOOKUP(D179,'Tabelas auxiliares'!$A$3:$B$61,2,FALSE),"")</f>
        <v>ARI - ASSESSORIA DE RELAÇÕES INTERNACIONAIS</v>
      </c>
      <c r="G179" s="51" t="str">
        <f>IFERROR(VLOOKUP($B179,'Tabelas auxiliares'!$A$65:$C$102,2,FALSE),"")</f>
        <v>Administração geral</v>
      </c>
      <c r="H179" s="51" t="str">
        <f>IFERROR(VLOOKUP($B179,'Tabelas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79" t="s">
        <v>1668</v>
      </c>
      <c r="J179" t="s">
        <v>1669</v>
      </c>
      <c r="K179" t="s">
        <v>1670</v>
      </c>
      <c r="L179" t="s">
        <v>1671</v>
      </c>
      <c r="M179" t="s">
        <v>1672</v>
      </c>
      <c r="N179" t="s">
        <v>1546</v>
      </c>
      <c r="O179" t="s">
        <v>1673</v>
      </c>
      <c r="P179" t="s">
        <v>1674</v>
      </c>
      <c r="Q179" t="s">
        <v>168</v>
      </c>
      <c r="R179" t="s">
        <v>165</v>
      </c>
      <c r="S179" t="s">
        <v>119</v>
      </c>
      <c r="T179" t="s">
        <v>164</v>
      </c>
      <c r="U179" t="s">
        <v>1675</v>
      </c>
      <c r="V179" t="s">
        <v>1550</v>
      </c>
      <c r="W179" t="s">
        <v>1551</v>
      </c>
      <c r="X179" s="51" t="str">
        <f t="shared" si="4"/>
        <v>3</v>
      </c>
      <c r="Y179" s="51" t="str">
        <f>IF(T179="","",IF(AND(T179&lt;&gt;'Tabelas auxiliares'!$B$236,T179&lt;&gt;'Tabelas auxiliares'!$B$237,T179&lt;&gt;'Tabelas auxiliares'!$C$236,T179&lt;&gt;'Tabelas auxiliares'!$C$237,T179&lt;&gt;'Tabelas auxiliares'!$D$236),"FOLHA DE PESSOAL",IF(X179='Tabelas auxiliares'!$A$237,"CUSTEIO",IF(X179='Tabelas auxiliares'!$A$236,"INVESTIMENTO","ERRO - VERIFICAR"))))</f>
        <v>CUSTEIO</v>
      </c>
      <c r="Z179" s="64">
        <f t="shared" si="5"/>
        <v>2639.44</v>
      </c>
      <c r="AA179" s="44">
        <v>2639.44</v>
      </c>
      <c r="AD179" s="72"/>
      <c r="AE179" s="72"/>
      <c r="AF179" s="72"/>
      <c r="AG179" s="72"/>
      <c r="AH179" s="72"/>
      <c r="AI179" s="72"/>
      <c r="AJ179" s="72"/>
      <c r="AK179" s="72"/>
      <c r="AL179" s="72"/>
      <c r="AM179" s="72"/>
      <c r="AN179" s="72"/>
      <c r="AO179" s="72"/>
    </row>
    <row r="180" spans="1:41" x14ac:dyDescent="0.25">
      <c r="A180" t="s">
        <v>594</v>
      </c>
      <c r="B180" t="s">
        <v>262</v>
      </c>
      <c r="C180" t="s">
        <v>595</v>
      </c>
      <c r="D180" t="s">
        <v>73</v>
      </c>
      <c r="E180" t="s">
        <v>117</v>
      </c>
      <c r="F180" s="51" t="str">
        <f>IFERROR(VLOOKUP(D180,'Tabelas auxiliares'!$A$3:$B$61,2,FALSE),"")</f>
        <v>PROPG - PRÓ-REITORIA DE PÓS-GRADUAÇÃO</v>
      </c>
      <c r="G180" s="51" t="str">
        <f>IFERROR(VLOOKUP($B180,'Tabelas auxiliares'!$A$65:$C$102,2,FALSE),"")</f>
        <v>Administração geral</v>
      </c>
      <c r="H180" s="51" t="str">
        <f>IFERROR(VLOOKUP($B180,'Tabelas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0" t="s">
        <v>1362</v>
      </c>
      <c r="J180" t="s">
        <v>1676</v>
      </c>
      <c r="K180" t="s">
        <v>1677</v>
      </c>
      <c r="L180" t="s">
        <v>1678</v>
      </c>
      <c r="M180" t="s">
        <v>1679</v>
      </c>
      <c r="N180" t="s">
        <v>1546</v>
      </c>
      <c r="O180" t="s">
        <v>1680</v>
      </c>
      <c r="P180" t="s">
        <v>1681</v>
      </c>
      <c r="Q180" t="s">
        <v>168</v>
      </c>
      <c r="R180" t="s">
        <v>165</v>
      </c>
      <c r="S180" t="s">
        <v>119</v>
      </c>
      <c r="T180" t="s">
        <v>164</v>
      </c>
      <c r="U180" t="s">
        <v>1682</v>
      </c>
      <c r="V180" t="s">
        <v>1550</v>
      </c>
      <c r="W180" t="s">
        <v>1551</v>
      </c>
      <c r="X180" s="51" t="str">
        <f t="shared" si="4"/>
        <v>3</v>
      </c>
      <c r="Y180" s="51" t="str">
        <f>IF(T180="","",IF(AND(T180&lt;&gt;'Tabelas auxiliares'!$B$236,T180&lt;&gt;'Tabelas auxiliares'!$B$237,T180&lt;&gt;'Tabelas auxiliares'!$C$236,T180&lt;&gt;'Tabelas auxiliares'!$C$237,T180&lt;&gt;'Tabelas auxiliares'!$D$236),"FOLHA DE PESSOAL",IF(X180='Tabelas auxiliares'!$A$237,"CUSTEIO",IF(X180='Tabelas auxiliares'!$A$236,"INVESTIMENTO","ERRO - VERIFICAR"))))</f>
        <v>CUSTEIO</v>
      </c>
      <c r="Z180" s="64">
        <f t="shared" si="5"/>
        <v>1500</v>
      </c>
      <c r="AC180" s="44">
        <v>1500</v>
      </c>
      <c r="AD180" s="72"/>
      <c r="AE180" s="72"/>
      <c r="AF180" s="72"/>
      <c r="AG180" s="72"/>
      <c r="AH180" s="72"/>
      <c r="AI180" s="72"/>
      <c r="AJ180" s="72"/>
      <c r="AK180" s="72"/>
      <c r="AL180" s="72"/>
      <c r="AM180" s="72"/>
      <c r="AN180" s="72"/>
      <c r="AO180" s="72"/>
    </row>
    <row r="181" spans="1:41" x14ac:dyDescent="0.25">
      <c r="A181" t="s">
        <v>594</v>
      </c>
      <c r="B181" t="s">
        <v>262</v>
      </c>
      <c r="C181" t="s">
        <v>595</v>
      </c>
      <c r="D181" t="s">
        <v>73</v>
      </c>
      <c r="E181" t="s">
        <v>117</v>
      </c>
      <c r="F181" s="51" t="str">
        <f>IFERROR(VLOOKUP(D181,'Tabelas auxiliares'!$A$3:$B$61,2,FALSE),"")</f>
        <v>PROPG - PRÓ-REITORIA DE PÓS-GRADUAÇÃO</v>
      </c>
      <c r="G181" s="51" t="str">
        <f>IFERROR(VLOOKUP($B181,'Tabelas auxiliares'!$A$65:$C$102,2,FALSE),"")</f>
        <v>Administração geral</v>
      </c>
      <c r="H181" s="51" t="str">
        <f>IFERROR(VLOOKUP($B181,'Tabelas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1" t="s">
        <v>1401</v>
      </c>
      <c r="J181" t="s">
        <v>1683</v>
      </c>
      <c r="K181" t="s">
        <v>1684</v>
      </c>
      <c r="L181" t="s">
        <v>1685</v>
      </c>
      <c r="M181" t="s">
        <v>1686</v>
      </c>
      <c r="N181" t="s">
        <v>1546</v>
      </c>
      <c r="O181" t="s">
        <v>1687</v>
      </c>
      <c r="P181" t="s">
        <v>1688</v>
      </c>
      <c r="Q181" t="s">
        <v>168</v>
      </c>
      <c r="R181" t="s">
        <v>165</v>
      </c>
      <c r="S181" t="s">
        <v>119</v>
      </c>
      <c r="T181" t="s">
        <v>164</v>
      </c>
      <c r="U181" t="s">
        <v>1689</v>
      </c>
      <c r="V181" t="s">
        <v>1550</v>
      </c>
      <c r="W181" t="s">
        <v>1551</v>
      </c>
      <c r="X181" s="51" t="str">
        <f t="shared" si="4"/>
        <v>3</v>
      </c>
      <c r="Y181" s="51" t="str">
        <f>IF(T181="","",IF(AND(T181&lt;&gt;'Tabelas auxiliares'!$B$236,T181&lt;&gt;'Tabelas auxiliares'!$B$237,T181&lt;&gt;'Tabelas auxiliares'!$C$236,T181&lt;&gt;'Tabelas auxiliares'!$C$237,T181&lt;&gt;'Tabelas auxiliares'!$D$236),"FOLHA DE PESSOAL",IF(X181='Tabelas auxiliares'!$A$237,"CUSTEIO",IF(X181='Tabelas auxiliares'!$A$236,"INVESTIMENTO","ERRO - VERIFICAR"))))</f>
        <v>CUSTEIO</v>
      </c>
      <c r="Z181" s="64">
        <f t="shared" si="5"/>
        <v>1600</v>
      </c>
      <c r="AC181" s="44">
        <v>1600</v>
      </c>
      <c r="AD181" s="72"/>
      <c r="AE181" s="72"/>
      <c r="AF181" s="72"/>
      <c r="AG181" s="72"/>
      <c r="AH181" s="72"/>
      <c r="AI181" s="72"/>
      <c r="AJ181" s="72"/>
      <c r="AK181" s="72"/>
      <c r="AL181" s="72"/>
      <c r="AM181" s="72"/>
      <c r="AN181" s="72"/>
      <c r="AO181" s="72"/>
    </row>
    <row r="182" spans="1:41" x14ac:dyDescent="0.25">
      <c r="A182" t="s">
        <v>594</v>
      </c>
      <c r="B182" t="s">
        <v>262</v>
      </c>
      <c r="C182" t="s">
        <v>595</v>
      </c>
      <c r="D182" t="s">
        <v>75</v>
      </c>
      <c r="E182" t="s">
        <v>117</v>
      </c>
      <c r="F182" s="51" t="str">
        <f>IFERROR(VLOOKUP(D182,'Tabelas auxiliares'!$A$3:$B$61,2,FALSE),"")</f>
        <v>BIBLIOTECA</v>
      </c>
      <c r="G182" s="51" t="str">
        <f>IFERROR(VLOOKUP($B182,'Tabelas auxiliares'!$A$65:$C$102,2,FALSE),"")</f>
        <v>Administração geral</v>
      </c>
      <c r="H182" s="51" t="str">
        <f>IFERROR(VLOOKUP($B182,'Tabelas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2" t="s">
        <v>1690</v>
      </c>
      <c r="J182" t="s">
        <v>1691</v>
      </c>
      <c r="K182" t="s">
        <v>1692</v>
      </c>
      <c r="L182" t="s">
        <v>1693</v>
      </c>
      <c r="M182" t="s">
        <v>1694</v>
      </c>
      <c r="N182" t="s">
        <v>1546</v>
      </c>
      <c r="O182" t="s">
        <v>1695</v>
      </c>
      <c r="P182" t="s">
        <v>1696</v>
      </c>
      <c r="Q182" t="s">
        <v>168</v>
      </c>
      <c r="R182" t="s">
        <v>165</v>
      </c>
      <c r="S182" t="s">
        <v>119</v>
      </c>
      <c r="T182" t="s">
        <v>164</v>
      </c>
      <c r="U182" t="s">
        <v>1697</v>
      </c>
      <c r="V182" t="s">
        <v>1698</v>
      </c>
      <c r="W182" t="s">
        <v>1699</v>
      </c>
      <c r="X182" s="51" t="str">
        <f t="shared" si="4"/>
        <v>3</v>
      </c>
      <c r="Y182" s="51" t="str">
        <f>IF(T182="","",IF(AND(T182&lt;&gt;'Tabelas auxiliares'!$B$236,T182&lt;&gt;'Tabelas auxiliares'!$B$237,T182&lt;&gt;'Tabelas auxiliares'!$C$236,T182&lt;&gt;'Tabelas auxiliares'!$C$237,T182&lt;&gt;'Tabelas auxiliares'!$D$236),"FOLHA DE PESSOAL",IF(X182='Tabelas auxiliares'!$A$237,"CUSTEIO",IF(X182='Tabelas auxiliares'!$A$236,"INVESTIMENTO","ERRO - VERIFICAR"))))</f>
        <v>CUSTEIO</v>
      </c>
      <c r="Z182" s="64">
        <f t="shared" si="5"/>
        <v>650</v>
      </c>
      <c r="AC182" s="44">
        <v>650</v>
      </c>
      <c r="AD182" s="72"/>
      <c r="AE182" s="72"/>
      <c r="AF182" s="72"/>
      <c r="AG182" s="72"/>
      <c r="AH182" s="72"/>
      <c r="AI182" s="72"/>
      <c r="AJ182" s="72"/>
      <c r="AK182" s="72"/>
      <c r="AL182" s="72"/>
      <c r="AM182" s="72"/>
      <c r="AN182" s="72"/>
      <c r="AO182" s="72"/>
    </row>
    <row r="183" spans="1:41" x14ac:dyDescent="0.25">
      <c r="A183" t="s">
        <v>594</v>
      </c>
      <c r="B183" t="s">
        <v>262</v>
      </c>
      <c r="C183" t="s">
        <v>595</v>
      </c>
      <c r="D183" t="s">
        <v>84</v>
      </c>
      <c r="E183" t="s">
        <v>117</v>
      </c>
      <c r="F183" s="51" t="str">
        <f>IFERROR(VLOOKUP(D183,'Tabelas auxiliares'!$A$3:$B$61,2,FALSE),"")</f>
        <v>AGÊNCIA DE INOVAÇÃO</v>
      </c>
      <c r="G183" s="51" t="str">
        <f>IFERROR(VLOOKUP($B183,'Tabelas auxiliares'!$A$65:$C$102,2,FALSE),"")</f>
        <v>Administração geral</v>
      </c>
      <c r="H183" s="51" t="str">
        <f>IFERROR(VLOOKUP($B183,'Tabelas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3" t="s">
        <v>1700</v>
      </c>
      <c r="J183" t="s">
        <v>1701</v>
      </c>
      <c r="K183" t="s">
        <v>1702</v>
      </c>
      <c r="L183" t="s">
        <v>1703</v>
      </c>
      <c r="M183" t="s">
        <v>1704</v>
      </c>
      <c r="N183" t="s">
        <v>166</v>
      </c>
      <c r="O183" t="s">
        <v>167</v>
      </c>
      <c r="P183" t="s">
        <v>200</v>
      </c>
      <c r="Q183" t="s">
        <v>168</v>
      </c>
      <c r="R183" t="s">
        <v>165</v>
      </c>
      <c r="S183" t="s">
        <v>119</v>
      </c>
      <c r="T183" t="s">
        <v>164</v>
      </c>
      <c r="U183" t="s">
        <v>118</v>
      </c>
      <c r="V183" t="s">
        <v>1705</v>
      </c>
      <c r="W183" t="s">
        <v>1706</v>
      </c>
      <c r="X183" s="51" t="str">
        <f t="shared" si="4"/>
        <v>3</v>
      </c>
      <c r="Y183" s="51" t="str">
        <f>IF(T183="","",IF(AND(T183&lt;&gt;'Tabelas auxiliares'!$B$236,T183&lt;&gt;'Tabelas auxiliares'!$B$237,T183&lt;&gt;'Tabelas auxiliares'!$C$236,T183&lt;&gt;'Tabelas auxiliares'!$C$237,T183&lt;&gt;'Tabelas auxiliares'!$D$236),"FOLHA DE PESSOAL",IF(X183='Tabelas auxiliares'!$A$237,"CUSTEIO",IF(X183='Tabelas auxiliares'!$A$236,"INVESTIMENTO","ERRO - VERIFICAR"))))</f>
        <v>CUSTEIO</v>
      </c>
      <c r="Z183" s="64">
        <f t="shared" si="5"/>
        <v>10914</v>
      </c>
      <c r="AA183" s="44">
        <v>7370</v>
      </c>
      <c r="AB183" s="44">
        <v>114</v>
      </c>
      <c r="AC183" s="44">
        <v>3430</v>
      </c>
      <c r="AD183" s="72"/>
      <c r="AE183" s="72"/>
      <c r="AF183" s="72"/>
      <c r="AG183" s="72"/>
      <c r="AH183" s="72"/>
      <c r="AI183" s="72"/>
      <c r="AJ183" s="72"/>
      <c r="AK183" s="72"/>
      <c r="AL183" s="72"/>
      <c r="AM183" s="72"/>
      <c r="AN183" s="72"/>
      <c r="AO183" s="72"/>
    </row>
    <row r="184" spans="1:41" x14ac:dyDescent="0.25">
      <c r="A184" t="s">
        <v>594</v>
      </c>
      <c r="B184" t="s">
        <v>262</v>
      </c>
      <c r="C184" t="s">
        <v>595</v>
      </c>
      <c r="D184" t="s">
        <v>84</v>
      </c>
      <c r="E184" t="s">
        <v>117</v>
      </c>
      <c r="F184" s="51" t="str">
        <f>IFERROR(VLOOKUP(D184,'Tabelas auxiliares'!$A$3:$B$61,2,FALSE),"")</f>
        <v>AGÊNCIA DE INOVAÇÃO</v>
      </c>
      <c r="G184" s="51" t="str">
        <f>IFERROR(VLOOKUP($B184,'Tabelas auxiliares'!$A$65:$C$102,2,FALSE),"")</f>
        <v>Administração geral</v>
      </c>
      <c r="H184" s="51" t="str">
        <f>IFERROR(VLOOKUP($B184,'Tabelas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4" t="s">
        <v>1182</v>
      </c>
      <c r="J184" t="s">
        <v>1707</v>
      </c>
      <c r="K184" t="s">
        <v>1708</v>
      </c>
      <c r="L184" t="s">
        <v>1709</v>
      </c>
      <c r="M184" t="s">
        <v>1710</v>
      </c>
      <c r="N184" t="s">
        <v>166</v>
      </c>
      <c r="O184" t="s">
        <v>167</v>
      </c>
      <c r="P184" t="s">
        <v>200</v>
      </c>
      <c r="Q184" t="s">
        <v>168</v>
      </c>
      <c r="R184" t="s">
        <v>165</v>
      </c>
      <c r="S184" t="s">
        <v>119</v>
      </c>
      <c r="T184" t="s">
        <v>164</v>
      </c>
      <c r="U184" t="s">
        <v>118</v>
      </c>
      <c r="V184" t="s">
        <v>1711</v>
      </c>
      <c r="W184" t="s">
        <v>1706</v>
      </c>
      <c r="X184" s="51" t="str">
        <f t="shared" si="4"/>
        <v>3</v>
      </c>
      <c r="Y184" s="51" t="str">
        <f>IF(T184="","",IF(AND(T184&lt;&gt;'Tabelas auxiliares'!$B$236,T184&lt;&gt;'Tabelas auxiliares'!$B$237,T184&lt;&gt;'Tabelas auxiliares'!$C$236,T184&lt;&gt;'Tabelas auxiliares'!$C$237,T184&lt;&gt;'Tabelas auxiliares'!$D$236),"FOLHA DE PESSOAL",IF(X184='Tabelas auxiliares'!$A$237,"CUSTEIO",IF(X184='Tabelas auxiliares'!$A$236,"INVESTIMENTO","ERRO - VERIFICAR"))))</f>
        <v>CUSTEIO</v>
      </c>
      <c r="Z184" s="64">
        <f t="shared" si="5"/>
        <v>106847.88</v>
      </c>
      <c r="AA184" s="44">
        <v>67773.490000000005</v>
      </c>
      <c r="AC184" s="44">
        <v>39074.39</v>
      </c>
      <c r="AD184" s="72"/>
      <c r="AE184" s="72"/>
      <c r="AF184" s="72"/>
      <c r="AG184" s="72"/>
      <c r="AH184" s="72"/>
      <c r="AI184" s="72"/>
      <c r="AJ184" s="72"/>
      <c r="AK184" s="72"/>
      <c r="AL184" s="72"/>
      <c r="AM184" s="72"/>
      <c r="AN184" s="72"/>
      <c r="AO184" s="72"/>
    </row>
    <row r="185" spans="1:41" x14ac:dyDescent="0.25">
      <c r="A185" t="s">
        <v>594</v>
      </c>
      <c r="B185" t="s">
        <v>262</v>
      </c>
      <c r="C185" t="s">
        <v>595</v>
      </c>
      <c r="D185" t="s">
        <v>84</v>
      </c>
      <c r="E185" t="s">
        <v>117</v>
      </c>
      <c r="F185" s="51" t="str">
        <f>IFERROR(VLOOKUP(D185,'Tabelas auxiliares'!$A$3:$B$61,2,FALSE),"")</f>
        <v>AGÊNCIA DE INOVAÇÃO</v>
      </c>
      <c r="G185" s="51" t="str">
        <f>IFERROR(VLOOKUP($B185,'Tabelas auxiliares'!$A$65:$C$102,2,FALSE),"")</f>
        <v>Administração geral</v>
      </c>
      <c r="H185" s="51" t="str">
        <f>IFERROR(VLOOKUP($B185,'Tabelas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5" t="s">
        <v>1603</v>
      </c>
      <c r="J185" t="s">
        <v>1712</v>
      </c>
      <c r="K185" t="s">
        <v>1713</v>
      </c>
      <c r="L185" t="s">
        <v>1714</v>
      </c>
      <c r="M185" t="s">
        <v>1715</v>
      </c>
      <c r="N185" t="s">
        <v>1546</v>
      </c>
      <c r="O185" t="s">
        <v>1716</v>
      </c>
      <c r="P185" t="s">
        <v>1717</v>
      </c>
      <c r="Q185" t="s">
        <v>168</v>
      </c>
      <c r="R185" t="s">
        <v>165</v>
      </c>
      <c r="S185" t="s">
        <v>119</v>
      </c>
      <c r="T185" t="s">
        <v>164</v>
      </c>
      <c r="U185" t="s">
        <v>1718</v>
      </c>
      <c r="V185" t="s">
        <v>1550</v>
      </c>
      <c r="W185" t="s">
        <v>1551</v>
      </c>
      <c r="X185" s="51" t="str">
        <f t="shared" si="4"/>
        <v>3</v>
      </c>
      <c r="Y185" s="51" t="str">
        <f>IF(T185="","",IF(AND(T185&lt;&gt;'Tabelas auxiliares'!$B$236,T185&lt;&gt;'Tabelas auxiliares'!$B$237,T185&lt;&gt;'Tabelas auxiliares'!$C$236,T185&lt;&gt;'Tabelas auxiliares'!$C$237,T185&lt;&gt;'Tabelas auxiliares'!$D$236),"FOLHA DE PESSOAL",IF(X185='Tabelas auxiliares'!$A$237,"CUSTEIO",IF(X185='Tabelas auxiliares'!$A$236,"INVESTIMENTO","ERRO - VERIFICAR"))))</f>
        <v>CUSTEIO</v>
      </c>
      <c r="Z185" s="64">
        <f t="shared" si="5"/>
        <v>2715</v>
      </c>
      <c r="AC185" s="44">
        <v>2715</v>
      </c>
      <c r="AD185" s="72"/>
      <c r="AE185" s="72"/>
      <c r="AF185" s="72"/>
      <c r="AG185" s="72"/>
      <c r="AH185" s="72"/>
      <c r="AI185" s="72"/>
      <c r="AJ185" s="72"/>
      <c r="AK185" s="72"/>
      <c r="AL185" s="72"/>
      <c r="AM185" s="72"/>
      <c r="AN185" s="72"/>
      <c r="AO185" s="72"/>
    </row>
    <row r="186" spans="1:41" x14ac:dyDescent="0.25">
      <c r="A186" t="s">
        <v>594</v>
      </c>
      <c r="B186" t="s">
        <v>262</v>
      </c>
      <c r="C186" t="s">
        <v>595</v>
      </c>
      <c r="D186" t="s">
        <v>84</v>
      </c>
      <c r="E186" t="s">
        <v>117</v>
      </c>
      <c r="F186" s="51" t="str">
        <f>IFERROR(VLOOKUP(D186,'Tabelas auxiliares'!$A$3:$B$61,2,FALSE),"")</f>
        <v>AGÊNCIA DE INOVAÇÃO</v>
      </c>
      <c r="G186" s="51" t="str">
        <f>IFERROR(VLOOKUP($B186,'Tabelas auxiliares'!$A$65:$C$102,2,FALSE),"")</f>
        <v>Administração geral</v>
      </c>
      <c r="H186" s="51" t="str">
        <f>IFERROR(VLOOKUP($B186,'Tabelas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6" t="s">
        <v>621</v>
      </c>
      <c r="J186" t="s">
        <v>1719</v>
      </c>
      <c r="K186" t="s">
        <v>1720</v>
      </c>
      <c r="L186" t="s">
        <v>1721</v>
      </c>
      <c r="M186" t="s">
        <v>1722</v>
      </c>
      <c r="N186" t="s">
        <v>1546</v>
      </c>
      <c r="O186" t="s">
        <v>1723</v>
      </c>
      <c r="P186" t="s">
        <v>1724</v>
      </c>
      <c r="Q186" t="s">
        <v>168</v>
      </c>
      <c r="R186" t="s">
        <v>165</v>
      </c>
      <c r="S186" t="s">
        <v>119</v>
      </c>
      <c r="T186" t="s">
        <v>164</v>
      </c>
      <c r="U186" t="s">
        <v>1725</v>
      </c>
      <c r="V186" t="s">
        <v>1550</v>
      </c>
      <c r="W186" t="s">
        <v>1551</v>
      </c>
      <c r="X186" s="51" t="str">
        <f t="shared" si="4"/>
        <v>3</v>
      </c>
      <c r="Y186" s="51" t="str">
        <f>IF(T186="","",IF(AND(T186&lt;&gt;'Tabelas auxiliares'!$B$236,T186&lt;&gt;'Tabelas auxiliares'!$B$237,T186&lt;&gt;'Tabelas auxiliares'!$C$236,T186&lt;&gt;'Tabelas auxiliares'!$C$237,T186&lt;&gt;'Tabelas auxiliares'!$D$236),"FOLHA DE PESSOAL",IF(X186='Tabelas auxiliares'!$A$237,"CUSTEIO",IF(X186='Tabelas auxiliares'!$A$236,"INVESTIMENTO","ERRO - VERIFICAR"))))</f>
        <v>CUSTEIO</v>
      </c>
      <c r="Z186" s="64">
        <f t="shared" si="5"/>
        <v>1700</v>
      </c>
      <c r="AC186" s="44">
        <v>1700</v>
      </c>
      <c r="AD186" s="72"/>
      <c r="AE186" s="72"/>
      <c r="AF186" s="72"/>
      <c r="AG186" s="72"/>
      <c r="AH186" s="72"/>
      <c r="AI186" s="72"/>
      <c r="AJ186" s="72"/>
      <c r="AK186" s="72"/>
      <c r="AL186" s="72"/>
      <c r="AM186" s="72"/>
      <c r="AN186" s="72"/>
      <c r="AO186" s="72"/>
    </row>
    <row r="187" spans="1:41" x14ac:dyDescent="0.25">
      <c r="A187" t="s">
        <v>594</v>
      </c>
      <c r="B187" t="s">
        <v>262</v>
      </c>
      <c r="C187" t="s">
        <v>595</v>
      </c>
      <c r="D187" t="s">
        <v>88</v>
      </c>
      <c r="E187" t="s">
        <v>117</v>
      </c>
      <c r="F187" s="51" t="str">
        <f>IFERROR(VLOOKUP(D187,'Tabelas auxiliares'!$A$3:$B$61,2,FALSE),"")</f>
        <v>SUGEPE - SUPERINTENDÊNCIA DE GESTÃO DE PESSOAS</v>
      </c>
      <c r="G187" s="51" t="str">
        <f>IFERROR(VLOOKUP($B187,'Tabelas auxiliares'!$A$65:$C$102,2,FALSE),"")</f>
        <v>Administração geral</v>
      </c>
      <c r="H187" s="51" t="str">
        <f>IFERROR(VLOOKUP($B187,'Tabelas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7" t="s">
        <v>624</v>
      </c>
      <c r="J187" t="s">
        <v>1726</v>
      </c>
      <c r="K187" t="s">
        <v>1727</v>
      </c>
      <c r="L187" t="s">
        <v>1728</v>
      </c>
      <c r="M187" t="s">
        <v>1729</v>
      </c>
      <c r="N187" t="s">
        <v>166</v>
      </c>
      <c r="O187" t="s">
        <v>167</v>
      </c>
      <c r="P187" t="s">
        <v>200</v>
      </c>
      <c r="Q187" t="s">
        <v>168</v>
      </c>
      <c r="R187" t="s">
        <v>165</v>
      </c>
      <c r="S187" t="s">
        <v>119</v>
      </c>
      <c r="T187" t="s">
        <v>164</v>
      </c>
      <c r="U187" t="s">
        <v>118</v>
      </c>
      <c r="V187" t="s">
        <v>1730</v>
      </c>
      <c r="W187" t="s">
        <v>1731</v>
      </c>
      <c r="X187" s="51" t="str">
        <f t="shared" si="4"/>
        <v>3</v>
      </c>
      <c r="Y187" s="51" t="str">
        <f>IF(T187="","",IF(AND(T187&lt;&gt;'Tabelas auxiliares'!$B$236,T187&lt;&gt;'Tabelas auxiliares'!$B$237,T187&lt;&gt;'Tabelas auxiliares'!$C$236,T187&lt;&gt;'Tabelas auxiliares'!$C$237,T187&lt;&gt;'Tabelas auxiliares'!$D$236),"FOLHA DE PESSOAL",IF(X187='Tabelas auxiliares'!$A$237,"CUSTEIO",IF(X187='Tabelas auxiliares'!$A$236,"INVESTIMENTO","ERRO - VERIFICAR"))))</f>
        <v>CUSTEIO</v>
      </c>
      <c r="Z187" s="64">
        <f t="shared" si="5"/>
        <v>321894.5</v>
      </c>
      <c r="AA187" s="44">
        <v>109542.39999999999</v>
      </c>
      <c r="AC187" s="44">
        <v>212352.1</v>
      </c>
      <c r="AD187" s="72"/>
      <c r="AE187" s="72"/>
      <c r="AF187" s="72"/>
      <c r="AG187" s="72"/>
      <c r="AH187" s="72"/>
      <c r="AI187" s="72"/>
      <c r="AJ187" s="72"/>
      <c r="AK187" s="72"/>
      <c r="AL187" s="72"/>
      <c r="AM187" s="72"/>
      <c r="AN187" s="72"/>
      <c r="AO187" s="72"/>
    </row>
    <row r="188" spans="1:41" x14ac:dyDescent="0.25">
      <c r="A188" t="s">
        <v>594</v>
      </c>
      <c r="B188" t="s">
        <v>262</v>
      </c>
      <c r="C188" t="s">
        <v>595</v>
      </c>
      <c r="D188" t="s">
        <v>88</v>
      </c>
      <c r="E188" t="s">
        <v>117</v>
      </c>
      <c r="F188" s="51" t="str">
        <f>IFERROR(VLOOKUP(D188,'Tabelas auxiliares'!$A$3:$B$61,2,FALSE),"")</f>
        <v>SUGEPE - SUPERINTENDÊNCIA DE GESTÃO DE PESSOAS</v>
      </c>
      <c r="G188" s="51" t="str">
        <f>IFERROR(VLOOKUP($B188,'Tabelas auxiliares'!$A$65:$C$102,2,FALSE),"")</f>
        <v>Administração geral</v>
      </c>
      <c r="H188" s="51" t="str">
        <f>IFERROR(VLOOKUP($B188,'Tabelas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8" t="s">
        <v>1732</v>
      </c>
      <c r="J188" t="s">
        <v>1733</v>
      </c>
      <c r="K188" t="s">
        <v>1734</v>
      </c>
      <c r="L188" t="s">
        <v>1735</v>
      </c>
      <c r="M188" t="s">
        <v>1736</v>
      </c>
      <c r="N188" t="s">
        <v>166</v>
      </c>
      <c r="O188" t="s">
        <v>167</v>
      </c>
      <c r="P188" t="s">
        <v>200</v>
      </c>
      <c r="Q188" t="s">
        <v>168</v>
      </c>
      <c r="R188" t="s">
        <v>165</v>
      </c>
      <c r="S188" t="s">
        <v>119</v>
      </c>
      <c r="T188" t="s">
        <v>164</v>
      </c>
      <c r="U188" t="s">
        <v>118</v>
      </c>
      <c r="V188" t="s">
        <v>471</v>
      </c>
      <c r="W188" t="s">
        <v>452</v>
      </c>
      <c r="X188" s="51" t="str">
        <f t="shared" si="4"/>
        <v>3</v>
      </c>
      <c r="Y188" s="51" t="str">
        <f>IF(T188="","",IF(AND(T188&lt;&gt;'Tabelas auxiliares'!$B$236,T188&lt;&gt;'Tabelas auxiliares'!$B$237,T188&lt;&gt;'Tabelas auxiliares'!$C$236,T188&lt;&gt;'Tabelas auxiliares'!$C$237,T188&lt;&gt;'Tabelas auxiliares'!$D$236),"FOLHA DE PESSOAL",IF(X188='Tabelas auxiliares'!$A$237,"CUSTEIO",IF(X188='Tabelas auxiliares'!$A$236,"INVESTIMENTO","ERRO - VERIFICAR"))))</f>
        <v>CUSTEIO</v>
      </c>
      <c r="Z188" s="64">
        <f t="shared" si="5"/>
        <v>20000</v>
      </c>
      <c r="AA188" s="44">
        <v>15290</v>
      </c>
      <c r="AC188" s="44">
        <v>4710</v>
      </c>
      <c r="AD188" s="72"/>
      <c r="AE188" s="72"/>
      <c r="AF188" s="72"/>
      <c r="AG188" s="72"/>
      <c r="AH188" s="72"/>
      <c r="AI188" s="72"/>
      <c r="AJ188" s="72"/>
      <c r="AK188" s="72"/>
      <c r="AL188" s="72"/>
      <c r="AM188" s="72"/>
      <c r="AN188" s="72"/>
      <c r="AO188" s="72"/>
    </row>
    <row r="189" spans="1:41" x14ac:dyDescent="0.25">
      <c r="A189" t="s">
        <v>594</v>
      </c>
      <c r="B189" t="s">
        <v>262</v>
      </c>
      <c r="C189" t="s">
        <v>595</v>
      </c>
      <c r="D189" t="s">
        <v>90</v>
      </c>
      <c r="E189" t="s">
        <v>117</v>
      </c>
      <c r="F189" s="51" t="str">
        <f>IFERROR(VLOOKUP(D189,'Tabelas auxiliares'!$A$3:$B$61,2,FALSE),"")</f>
        <v>SUGEPE-FOLHA - PASEP + AUX. MORADIA</v>
      </c>
      <c r="G189" s="51" t="str">
        <f>IFERROR(VLOOKUP($B189,'Tabelas auxiliares'!$A$65:$C$102,2,FALSE),"")</f>
        <v>Administração geral</v>
      </c>
      <c r="H189" s="51" t="str">
        <f>IFERROR(VLOOKUP($B189,'Tabelas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89" t="s">
        <v>1737</v>
      </c>
      <c r="J189" t="s">
        <v>908</v>
      </c>
      <c r="K189" t="s">
        <v>1738</v>
      </c>
      <c r="L189" t="s">
        <v>1739</v>
      </c>
      <c r="M189" t="s">
        <v>170</v>
      </c>
      <c r="N189" t="s">
        <v>166</v>
      </c>
      <c r="O189" t="s">
        <v>167</v>
      </c>
      <c r="P189" t="s">
        <v>200</v>
      </c>
      <c r="Q189" t="s">
        <v>168</v>
      </c>
      <c r="R189" t="s">
        <v>165</v>
      </c>
      <c r="S189" t="s">
        <v>119</v>
      </c>
      <c r="T189" t="s">
        <v>164</v>
      </c>
      <c r="U189" t="s">
        <v>118</v>
      </c>
      <c r="V189" t="s">
        <v>464</v>
      </c>
      <c r="W189" t="s">
        <v>508</v>
      </c>
      <c r="X189" s="51" t="str">
        <f t="shared" si="4"/>
        <v>3</v>
      </c>
      <c r="Y189" s="51" t="str">
        <f>IF(T189="","",IF(AND(T189&lt;&gt;'Tabelas auxiliares'!$B$236,T189&lt;&gt;'Tabelas auxiliares'!$B$237,T189&lt;&gt;'Tabelas auxiliares'!$C$236,T189&lt;&gt;'Tabelas auxiliares'!$C$237,T189&lt;&gt;'Tabelas auxiliares'!$D$236),"FOLHA DE PESSOAL",IF(X189='Tabelas auxiliares'!$A$237,"CUSTEIO",IF(X189='Tabelas auxiliares'!$A$236,"INVESTIMENTO","ERRO - VERIFICAR"))))</f>
        <v>CUSTEIO</v>
      </c>
      <c r="Z189" s="64">
        <f t="shared" si="5"/>
        <v>165.84</v>
      </c>
      <c r="AC189" s="44">
        <v>165.84</v>
      </c>
      <c r="AD189" s="72"/>
      <c r="AE189" s="72"/>
      <c r="AF189" s="72"/>
      <c r="AG189" s="72"/>
      <c r="AH189" s="72"/>
      <c r="AI189" s="72"/>
      <c r="AJ189" s="72"/>
      <c r="AK189" s="72"/>
      <c r="AL189" s="72"/>
      <c r="AM189" s="72"/>
      <c r="AN189" s="72"/>
      <c r="AO189" s="72"/>
    </row>
    <row r="190" spans="1:41" x14ac:dyDescent="0.25">
      <c r="A190" t="s">
        <v>594</v>
      </c>
      <c r="B190" t="s">
        <v>264</v>
      </c>
      <c r="C190" t="s">
        <v>595</v>
      </c>
      <c r="D190" t="s">
        <v>35</v>
      </c>
      <c r="E190" t="s">
        <v>117</v>
      </c>
      <c r="F190" s="51" t="str">
        <f>IFERROR(VLOOKUP(D190,'Tabelas auxiliares'!$A$3:$B$61,2,FALSE),"")</f>
        <v>PU - PREFEITURA UNIVERSITÁRIA</v>
      </c>
      <c r="G190" s="51" t="str">
        <f>IFERROR(VLOOKUP($B190,'Tabelas auxiliares'!$A$65:$C$102,2,FALSE),"")</f>
        <v>Água / luz / gás (concessionárias)</v>
      </c>
      <c r="H190" s="51" t="str">
        <f>IFERROR(VLOOKUP($B190,'Tabelas auxiliares'!$A$65:$C$102,3,FALSE),"")</f>
        <v>ÁGUA E ESGOTO / ENERGIA ELÉTRICA / GÁS</v>
      </c>
      <c r="I190" t="s">
        <v>605</v>
      </c>
      <c r="J190" t="s">
        <v>1740</v>
      </c>
      <c r="K190" t="s">
        <v>1741</v>
      </c>
      <c r="L190" t="s">
        <v>1742</v>
      </c>
      <c r="M190" t="s">
        <v>1743</v>
      </c>
      <c r="N190" t="s">
        <v>166</v>
      </c>
      <c r="O190" t="s">
        <v>167</v>
      </c>
      <c r="P190" t="s">
        <v>200</v>
      </c>
      <c r="Q190" t="s">
        <v>168</v>
      </c>
      <c r="R190" t="s">
        <v>165</v>
      </c>
      <c r="S190" t="s">
        <v>119</v>
      </c>
      <c r="T190" t="s">
        <v>164</v>
      </c>
      <c r="U190" t="s">
        <v>118</v>
      </c>
      <c r="V190" t="s">
        <v>1744</v>
      </c>
      <c r="W190" t="s">
        <v>1745</v>
      </c>
      <c r="X190" s="51" t="str">
        <f t="shared" si="4"/>
        <v>3</v>
      </c>
      <c r="Y190" s="51" t="str">
        <f>IF(T190="","",IF(AND(T190&lt;&gt;'Tabelas auxiliares'!$B$236,T190&lt;&gt;'Tabelas auxiliares'!$B$237,T190&lt;&gt;'Tabelas auxiliares'!$C$236,T190&lt;&gt;'Tabelas auxiliares'!$C$237,T190&lt;&gt;'Tabelas auxiliares'!$D$236),"FOLHA DE PESSOAL",IF(X190='Tabelas auxiliares'!$A$237,"CUSTEIO",IF(X190='Tabelas auxiliares'!$A$236,"INVESTIMENTO","ERRO - VERIFICAR"))))</f>
        <v>CUSTEIO</v>
      </c>
      <c r="Z190" s="64">
        <f t="shared" si="5"/>
        <v>360000</v>
      </c>
      <c r="AC190" s="44">
        <v>360000</v>
      </c>
      <c r="AD190" s="72"/>
      <c r="AE190" s="72"/>
      <c r="AF190" s="72"/>
      <c r="AG190" s="72"/>
      <c r="AH190" s="72"/>
      <c r="AI190" s="72"/>
      <c r="AJ190" s="72"/>
      <c r="AK190" s="72"/>
      <c r="AL190" s="72"/>
      <c r="AM190" s="72"/>
      <c r="AN190" s="72"/>
      <c r="AO190" s="72"/>
    </row>
    <row r="191" spans="1:41" x14ac:dyDescent="0.25">
      <c r="A191" t="s">
        <v>594</v>
      </c>
      <c r="B191" t="s">
        <v>264</v>
      </c>
      <c r="C191" t="s">
        <v>595</v>
      </c>
      <c r="D191" t="s">
        <v>35</v>
      </c>
      <c r="E191" t="s">
        <v>117</v>
      </c>
      <c r="F191" s="51" t="str">
        <f>IFERROR(VLOOKUP(D191,'Tabelas auxiliares'!$A$3:$B$61,2,FALSE),"")</f>
        <v>PU - PREFEITURA UNIVERSITÁRIA</v>
      </c>
      <c r="G191" s="51" t="str">
        <f>IFERROR(VLOOKUP($B191,'Tabelas auxiliares'!$A$65:$C$102,2,FALSE),"")</f>
        <v>Água / luz / gás (concessionárias)</v>
      </c>
      <c r="H191" s="51" t="str">
        <f>IFERROR(VLOOKUP($B191,'Tabelas auxiliares'!$A$65:$C$102,3,FALSE),"")</f>
        <v>ÁGUA E ESGOTO / ENERGIA ELÉTRICA / GÁS</v>
      </c>
      <c r="I191" t="s">
        <v>626</v>
      </c>
      <c r="J191" t="s">
        <v>1746</v>
      </c>
      <c r="K191" t="s">
        <v>1747</v>
      </c>
      <c r="L191" t="s">
        <v>1748</v>
      </c>
      <c r="M191" t="s">
        <v>1749</v>
      </c>
      <c r="N191" t="s">
        <v>166</v>
      </c>
      <c r="O191" t="s">
        <v>167</v>
      </c>
      <c r="P191" t="s">
        <v>200</v>
      </c>
      <c r="Q191" t="s">
        <v>168</v>
      </c>
      <c r="R191" t="s">
        <v>165</v>
      </c>
      <c r="S191" t="s">
        <v>119</v>
      </c>
      <c r="T191" t="s">
        <v>164</v>
      </c>
      <c r="U191" t="s">
        <v>118</v>
      </c>
      <c r="V191" t="s">
        <v>1750</v>
      </c>
      <c r="W191" t="s">
        <v>1751</v>
      </c>
      <c r="X191" s="51" t="str">
        <f t="shared" si="4"/>
        <v>3</v>
      </c>
      <c r="Y191" s="51" t="str">
        <f>IF(T191="","",IF(AND(T191&lt;&gt;'Tabelas auxiliares'!$B$236,T191&lt;&gt;'Tabelas auxiliares'!$B$237,T191&lt;&gt;'Tabelas auxiliares'!$C$236,T191&lt;&gt;'Tabelas auxiliares'!$C$237,T191&lt;&gt;'Tabelas auxiliares'!$D$236),"FOLHA DE PESSOAL",IF(X191='Tabelas auxiliares'!$A$237,"CUSTEIO",IF(X191='Tabelas auxiliares'!$A$236,"INVESTIMENTO","ERRO - VERIFICAR"))))</f>
        <v>CUSTEIO</v>
      </c>
      <c r="Z191" s="64">
        <f t="shared" si="5"/>
        <v>600000</v>
      </c>
      <c r="AA191" s="44">
        <v>3610.38</v>
      </c>
      <c r="AC191" s="44">
        <v>596389.62</v>
      </c>
      <c r="AD191" s="72"/>
      <c r="AE191" s="72"/>
      <c r="AF191" s="72"/>
      <c r="AG191" s="72"/>
      <c r="AH191" s="72"/>
      <c r="AI191" s="72"/>
      <c r="AJ191" s="72"/>
      <c r="AK191" s="72"/>
      <c r="AL191" s="72"/>
      <c r="AM191" s="72"/>
      <c r="AN191" s="72"/>
      <c r="AO191" s="72"/>
    </row>
    <row r="192" spans="1:41" x14ac:dyDescent="0.25">
      <c r="A192" t="s">
        <v>594</v>
      </c>
      <c r="B192" t="s">
        <v>264</v>
      </c>
      <c r="C192" t="s">
        <v>595</v>
      </c>
      <c r="D192" t="s">
        <v>35</v>
      </c>
      <c r="E192" t="s">
        <v>117</v>
      </c>
      <c r="F192" s="51" t="str">
        <f>IFERROR(VLOOKUP(D192,'Tabelas auxiliares'!$A$3:$B$61,2,FALSE),"")</f>
        <v>PU - PREFEITURA UNIVERSITÁRIA</v>
      </c>
      <c r="G192" s="51" t="str">
        <f>IFERROR(VLOOKUP($B192,'Tabelas auxiliares'!$A$65:$C$102,2,FALSE),"")</f>
        <v>Água / luz / gás (concessionárias)</v>
      </c>
      <c r="H192" s="51" t="str">
        <f>IFERROR(VLOOKUP($B192,'Tabelas auxiliares'!$A$65:$C$102,3,FALSE),"")</f>
        <v>ÁGUA E ESGOTO / ENERGIA ELÉTRICA / GÁS</v>
      </c>
      <c r="I192" t="s">
        <v>626</v>
      </c>
      <c r="J192" t="s">
        <v>1746</v>
      </c>
      <c r="K192" t="s">
        <v>1752</v>
      </c>
      <c r="L192" t="s">
        <v>1748</v>
      </c>
      <c r="M192" t="s">
        <v>1749</v>
      </c>
      <c r="N192" t="s">
        <v>166</v>
      </c>
      <c r="O192" t="s">
        <v>167</v>
      </c>
      <c r="P192" t="s">
        <v>200</v>
      </c>
      <c r="Q192" t="s">
        <v>168</v>
      </c>
      <c r="R192" t="s">
        <v>165</v>
      </c>
      <c r="S192" t="s">
        <v>119</v>
      </c>
      <c r="T192" t="s">
        <v>164</v>
      </c>
      <c r="U192" t="s">
        <v>118</v>
      </c>
      <c r="V192" t="s">
        <v>1753</v>
      </c>
      <c r="W192" t="s">
        <v>1754</v>
      </c>
      <c r="X192" s="51" t="str">
        <f t="shared" si="4"/>
        <v>3</v>
      </c>
      <c r="Y192" s="51" t="str">
        <f>IF(T192="","",IF(AND(T192&lt;&gt;'Tabelas auxiliares'!$B$236,T192&lt;&gt;'Tabelas auxiliares'!$B$237,T192&lt;&gt;'Tabelas auxiliares'!$C$236,T192&lt;&gt;'Tabelas auxiliares'!$C$237,T192&lt;&gt;'Tabelas auxiliares'!$D$236),"FOLHA DE PESSOAL",IF(X192='Tabelas auxiliares'!$A$237,"CUSTEIO",IF(X192='Tabelas auxiliares'!$A$236,"INVESTIMENTO","ERRO - VERIFICAR"))))</f>
        <v>CUSTEIO</v>
      </c>
      <c r="Z192" s="64">
        <f t="shared" si="5"/>
        <v>324.20000000000005</v>
      </c>
      <c r="AA192" s="44">
        <v>145.31</v>
      </c>
      <c r="AB192" s="44">
        <v>32.42</v>
      </c>
      <c r="AC192" s="44">
        <v>146.47</v>
      </c>
      <c r="AD192" s="72"/>
      <c r="AE192" s="72"/>
      <c r="AF192" s="72"/>
      <c r="AG192" s="72"/>
      <c r="AH192" s="72"/>
      <c r="AI192" s="72"/>
      <c r="AJ192" s="72"/>
      <c r="AK192" s="72"/>
      <c r="AL192" s="72"/>
      <c r="AM192" s="72"/>
      <c r="AN192" s="72"/>
      <c r="AO192" s="72"/>
    </row>
    <row r="193" spans="1:41" x14ac:dyDescent="0.25">
      <c r="A193" t="s">
        <v>594</v>
      </c>
      <c r="B193" t="s">
        <v>264</v>
      </c>
      <c r="C193" t="s">
        <v>595</v>
      </c>
      <c r="D193" t="s">
        <v>35</v>
      </c>
      <c r="E193" t="s">
        <v>117</v>
      </c>
      <c r="F193" s="51" t="str">
        <f>IFERROR(VLOOKUP(D193,'Tabelas auxiliares'!$A$3:$B$61,2,FALSE),"")</f>
        <v>PU - PREFEITURA UNIVERSITÁRIA</v>
      </c>
      <c r="G193" s="51" t="str">
        <f>IFERROR(VLOOKUP($B193,'Tabelas auxiliares'!$A$65:$C$102,2,FALSE),"")</f>
        <v>Água / luz / gás (concessionárias)</v>
      </c>
      <c r="H193" s="51" t="str">
        <f>IFERROR(VLOOKUP($B193,'Tabelas auxiliares'!$A$65:$C$102,3,FALSE),"")</f>
        <v>ÁGUA E ESGOTO / ENERGIA ELÉTRICA / GÁS</v>
      </c>
      <c r="I193" t="s">
        <v>626</v>
      </c>
      <c r="J193" t="s">
        <v>1755</v>
      </c>
      <c r="K193" t="s">
        <v>1756</v>
      </c>
      <c r="L193" t="s">
        <v>1757</v>
      </c>
      <c r="M193" t="s">
        <v>1749</v>
      </c>
      <c r="N193" t="s">
        <v>166</v>
      </c>
      <c r="O193" t="s">
        <v>167</v>
      </c>
      <c r="P193" t="s">
        <v>200</v>
      </c>
      <c r="Q193" t="s">
        <v>168</v>
      </c>
      <c r="R193" t="s">
        <v>165</v>
      </c>
      <c r="S193" t="s">
        <v>119</v>
      </c>
      <c r="T193" t="s">
        <v>164</v>
      </c>
      <c r="U193" t="s">
        <v>118</v>
      </c>
      <c r="V193" t="s">
        <v>1750</v>
      </c>
      <c r="W193" t="s">
        <v>1751</v>
      </c>
      <c r="X193" s="51" t="str">
        <f t="shared" si="4"/>
        <v>3</v>
      </c>
      <c r="Y193" s="51" t="str">
        <f>IF(T193="","",IF(AND(T193&lt;&gt;'Tabelas auxiliares'!$B$236,T193&lt;&gt;'Tabelas auxiliares'!$B$237,T193&lt;&gt;'Tabelas auxiliares'!$C$236,T193&lt;&gt;'Tabelas auxiliares'!$C$237,T193&lt;&gt;'Tabelas auxiliares'!$D$236),"FOLHA DE PESSOAL",IF(X193='Tabelas auxiliares'!$A$237,"CUSTEIO",IF(X193='Tabelas auxiliares'!$A$236,"INVESTIMENTO","ERRO - VERIFICAR"))))</f>
        <v>CUSTEIO</v>
      </c>
      <c r="Z193" s="64">
        <f t="shared" si="5"/>
        <v>1600000</v>
      </c>
      <c r="AA193" s="44">
        <v>4783.1499999999996</v>
      </c>
      <c r="AC193" s="44">
        <v>1595216.85</v>
      </c>
      <c r="AD193" s="72"/>
      <c r="AE193" s="72"/>
      <c r="AF193" s="72"/>
      <c r="AG193" s="72"/>
      <c r="AH193" s="72"/>
      <c r="AI193" s="72"/>
      <c r="AJ193" s="72"/>
      <c r="AK193" s="72"/>
      <c r="AL193" s="72"/>
      <c r="AM193" s="72"/>
      <c r="AN193" s="72"/>
      <c r="AO193" s="72"/>
    </row>
    <row r="194" spans="1:41" x14ac:dyDescent="0.25">
      <c r="A194" t="s">
        <v>594</v>
      </c>
      <c r="B194" t="s">
        <v>264</v>
      </c>
      <c r="C194" t="s">
        <v>595</v>
      </c>
      <c r="D194" t="s">
        <v>35</v>
      </c>
      <c r="E194" t="s">
        <v>117</v>
      </c>
      <c r="F194" s="51" t="str">
        <f>IFERROR(VLOOKUP(D194,'Tabelas auxiliares'!$A$3:$B$61,2,FALSE),"")</f>
        <v>PU - PREFEITURA UNIVERSITÁRIA</v>
      </c>
      <c r="G194" s="51" t="str">
        <f>IFERROR(VLOOKUP($B194,'Tabelas auxiliares'!$A$65:$C$102,2,FALSE),"")</f>
        <v>Água / luz / gás (concessionárias)</v>
      </c>
      <c r="H194" s="51" t="str">
        <f>IFERROR(VLOOKUP($B194,'Tabelas auxiliares'!$A$65:$C$102,3,FALSE),"")</f>
        <v>ÁGUA E ESGOTO / ENERGIA ELÉTRICA / GÁS</v>
      </c>
      <c r="I194" t="s">
        <v>1758</v>
      </c>
      <c r="J194" t="s">
        <v>1759</v>
      </c>
      <c r="K194" t="s">
        <v>1760</v>
      </c>
      <c r="L194" t="s">
        <v>1761</v>
      </c>
      <c r="M194" t="s">
        <v>1749</v>
      </c>
      <c r="N194" t="s">
        <v>166</v>
      </c>
      <c r="O194" t="s">
        <v>167</v>
      </c>
      <c r="P194" t="s">
        <v>200</v>
      </c>
      <c r="Q194" t="s">
        <v>168</v>
      </c>
      <c r="R194" t="s">
        <v>165</v>
      </c>
      <c r="S194" t="s">
        <v>119</v>
      </c>
      <c r="T194" t="s">
        <v>164</v>
      </c>
      <c r="U194" t="s">
        <v>118</v>
      </c>
      <c r="V194" t="s">
        <v>1750</v>
      </c>
      <c r="W194" t="s">
        <v>1751</v>
      </c>
      <c r="X194" s="51" t="str">
        <f t="shared" si="4"/>
        <v>3</v>
      </c>
      <c r="Y194" s="51" t="str">
        <f>IF(T194="","",IF(AND(T194&lt;&gt;'Tabelas auxiliares'!$B$236,T194&lt;&gt;'Tabelas auxiliares'!$B$237,T194&lt;&gt;'Tabelas auxiliares'!$C$236,T194&lt;&gt;'Tabelas auxiliares'!$C$237,T194&lt;&gt;'Tabelas auxiliares'!$D$236),"FOLHA DE PESSOAL",IF(X194='Tabelas auxiliares'!$A$237,"CUSTEIO",IF(X194='Tabelas auxiliares'!$A$236,"INVESTIMENTO","ERRO - VERIFICAR"))))</f>
        <v>CUSTEIO</v>
      </c>
      <c r="Z194" s="64">
        <f t="shared" si="5"/>
        <v>61709.66</v>
      </c>
      <c r="AA194" s="44">
        <v>61709.66</v>
      </c>
      <c r="AD194" s="72"/>
      <c r="AE194" s="72"/>
      <c r="AF194" s="72"/>
      <c r="AG194" s="72"/>
      <c r="AH194" s="72"/>
      <c r="AI194" s="72"/>
      <c r="AJ194" s="72"/>
      <c r="AK194" s="72"/>
      <c r="AL194" s="72"/>
      <c r="AM194" s="72"/>
      <c r="AN194" s="72"/>
      <c r="AO194" s="72"/>
    </row>
    <row r="195" spans="1:41" x14ac:dyDescent="0.25">
      <c r="A195" t="s">
        <v>594</v>
      </c>
      <c r="B195" t="s">
        <v>264</v>
      </c>
      <c r="C195" t="s">
        <v>595</v>
      </c>
      <c r="D195" t="s">
        <v>35</v>
      </c>
      <c r="E195" t="s">
        <v>117</v>
      </c>
      <c r="F195" s="51" t="str">
        <f>IFERROR(VLOOKUP(D195,'Tabelas auxiliares'!$A$3:$B$61,2,FALSE),"")</f>
        <v>PU - PREFEITURA UNIVERSITÁRIA</v>
      </c>
      <c r="G195" s="51" t="str">
        <f>IFERROR(VLOOKUP($B195,'Tabelas auxiliares'!$A$65:$C$102,2,FALSE),"")</f>
        <v>Água / luz / gás (concessionárias)</v>
      </c>
      <c r="H195" s="51" t="str">
        <f>IFERROR(VLOOKUP($B195,'Tabelas auxiliares'!$A$65:$C$102,3,FALSE),"")</f>
        <v>ÁGUA E ESGOTO / ENERGIA ELÉTRICA / GÁS</v>
      </c>
      <c r="I195" t="s">
        <v>964</v>
      </c>
      <c r="J195" t="s">
        <v>1762</v>
      </c>
      <c r="K195" t="s">
        <v>1763</v>
      </c>
      <c r="L195" t="s">
        <v>1764</v>
      </c>
      <c r="M195" t="s">
        <v>1743</v>
      </c>
      <c r="N195" t="s">
        <v>166</v>
      </c>
      <c r="O195" t="s">
        <v>167</v>
      </c>
      <c r="P195" t="s">
        <v>200</v>
      </c>
      <c r="Q195" t="s">
        <v>168</v>
      </c>
      <c r="R195" t="s">
        <v>165</v>
      </c>
      <c r="S195" t="s">
        <v>597</v>
      </c>
      <c r="T195" t="s">
        <v>164</v>
      </c>
      <c r="U195" t="s">
        <v>118</v>
      </c>
      <c r="V195" t="s">
        <v>1744</v>
      </c>
      <c r="W195" t="s">
        <v>1745</v>
      </c>
      <c r="X195" s="51" t="str">
        <f t="shared" si="4"/>
        <v>3</v>
      </c>
      <c r="Y195" s="51" t="str">
        <f>IF(T195="","",IF(AND(T195&lt;&gt;'Tabelas auxiliares'!$B$236,T195&lt;&gt;'Tabelas auxiliares'!$B$237,T195&lt;&gt;'Tabelas auxiliares'!$C$236,T195&lt;&gt;'Tabelas auxiliares'!$C$237,T195&lt;&gt;'Tabelas auxiliares'!$D$236),"FOLHA DE PESSOAL",IF(X195='Tabelas auxiliares'!$A$237,"CUSTEIO",IF(X195='Tabelas auxiliares'!$A$236,"INVESTIMENTO","ERRO - VERIFICAR"))))</f>
        <v>CUSTEIO</v>
      </c>
      <c r="Z195" s="64">
        <f t="shared" si="5"/>
        <v>180000</v>
      </c>
      <c r="AA195" s="44">
        <v>100854.9</v>
      </c>
      <c r="AC195" s="44">
        <v>79145.100000000006</v>
      </c>
      <c r="AD195" s="72"/>
      <c r="AE195" s="72"/>
      <c r="AF195" s="72"/>
      <c r="AG195" s="72"/>
      <c r="AH195" s="72"/>
      <c r="AI195" s="72"/>
      <c r="AJ195" s="72"/>
      <c r="AK195" s="72"/>
      <c r="AL195" s="72"/>
      <c r="AM195" s="72"/>
      <c r="AN195" s="72"/>
      <c r="AO195" s="72"/>
    </row>
    <row r="196" spans="1:41" x14ac:dyDescent="0.25">
      <c r="A196" t="s">
        <v>594</v>
      </c>
      <c r="B196" t="s">
        <v>264</v>
      </c>
      <c r="C196" t="s">
        <v>595</v>
      </c>
      <c r="D196" t="s">
        <v>35</v>
      </c>
      <c r="E196" t="s">
        <v>117</v>
      </c>
      <c r="F196" s="51" t="str">
        <f>IFERROR(VLOOKUP(D196,'Tabelas auxiliares'!$A$3:$B$61,2,FALSE),"")</f>
        <v>PU - PREFEITURA UNIVERSITÁRIA</v>
      </c>
      <c r="G196" s="51" t="str">
        <f>IFERROR(VLOOKUP($B196,'Tabelas auxiliares'!$A$65:$C$102,2,FALSE),"")</f>
        <v>Água / luz / gás (concessionárias)</v>
      </c>
      <c r="H196" s="51" t="str">
        <f>IFERROR(VLOOKUP($B196,'Tabelas auxiliares'!$A$65:$C$102,3,FALSE),"")</f>
        <v>ÁGUA E ESGOTO / ENERGIA ELÉTRICA / GÁS</v>
      </c>
      <c r="I196" t="s">
        <v>964</v>
      </c>
      <c r="J196" t="s">
        <v>1755</v>
      </c>
      <c r="K196" t="s">
        <v>1765</v>
      </c>
      <c r="L196" t="s">
        <v>1757</v>
      </c>
      <c r="M196" t="s">
        <v>1749</v>
      </c>
      <c r="N196" t="s">
        <v>166</v>
      </c>
      <c r="O196" t="s">
        <v>167</v>
      </c>
      <c r="P196" t="s">
        <v>200</v>
      </c>
      <c r="Q196" t="s">
        <v>168</v>
      </c>
      <c r="R196" t="s">
        <v>165</v>
      </c>
      <c r="S196" t="s">
        <v>597</v>
      </c>
      <c r="T196" t="s">
        <v>164</v>
      </c>
      <c r="U196" t="s">
        <v>118</v>
      </c>
      <c r="V196" t="s">
        <v>1750</v>
      </c>
      <c r="W196" t="s">
        <v>1751</v>
      </c>
      <c r="X196" s="51" t="str">
        <f t="shared" ref="X196:X259" si="6">LEFT(V196,1)</f>
        <v>3</v>
      </c>
      <c r="Y196" s="51" t="str">
        <f>IF(T196="","",IF(AND(T196&lt;&gt;'Tabelas auxiliares'!$B$236,T196&lt;&gt;'Tabelas auxiliares'!$B$237,T196&lt;&gt;'Tabelas auxiliares'!$C$236,T196&lt;&gt;'Tabelas auxiliares'!$C$237,T196&lt;&gt;'Tabelas auxiliares'!$D$236),"FOLHA DE PESSOAL",IF(X196='Tabelas auxiliares'!$A$237,"CUSTEIO",IF(X196='Tabelas auxiliares'!$A$236,"INVESTIMENTO","ERRO - VERIFICAR"))))</f>
        <v>CUSTEIO</v>
      </c>
      <c r="Z196" s="64">
        <f t="shared" si="5"/>
        <v>960000</v>
      </c>
      <c r="AA196" s="44">
        <v>350603.32</v>
      </c>
      <c r="AB196" s="44">
        <v>287495.98</v>
      </c>
      <c r="AC196" s="44">
        <v>321900.7</v>
      </c>
      <c r="AD196" s="72"/>
      <c r="AE196" s="72"/>
      <c r="AF196" s="72"/>
      <c r="AG196" s="72"/>
      <c r="AH196" s="72"/>
      <c r="AI196" s="72"/>
      <c r="AJ196" s="72"/>
      <c r="AK196" s="72"/>
      <c r="AL196" s="72"/>
      <c r="AM196" s="72"/>
      <c r="AN196" s="72"/>
      <c r="AO196" s="72"/>
    </row>
    <row r="197" spans="1:41" x14ac:dyDescent="0.25">
      <c r="A197" t="s">
        <v>594</v>
      </c>
      <c r="B197" t="s">
        <v>264</v>
      </c>
      <c r="C197" t="s">
        <v>595</v>
      </c>
      <c r="D197" t="s">
        <v>35</v>
      </c>
      <c r="E197" t="s">
        <v>117</v>
      </c>
      <c r="F197" s="51" t="str">
        <f>IFERROR(VLOOKUP(D197,'Tabelas auxiliares'!$A$3:$B$61,2,FALSE),"")</f>
        <v>PU - PREFEITURA UNIVERSITÁRIA</v>
      </c>
      <c r="G197" s="51" t="str">
        <f>IFERROR(VLOOKUP($B197,'Tabelas auxiliares'!$A$65:$C$102,2,FALSE),"")</f>
        <v>Água / luz / gás (concessionárias)</v>
      </c>
      <c r="H197" s="51" t="str">
        <f>IFERROR(VLOOKUP($B197,'Tabelas auxiliares'!$A$65:$C$102,3,FALSE),"")</f>
        <v>ÁGUA E ESGOTO / ENERGIA ELÉTRICA / GÁS</v>
      </c>
      <c r="I197" t="s">
        <v>1766</v>
      </c>
      <c r="J197" t="s">
        <v>1740</v>
      </c>
      <c r="K197" t="s">
        <v>1767</v>
      </c>
      <c r="L197" t="s">
        <v>1742</v>
      </c>
      <c r="M197" t="s">
        <v>1743</v>
      </c>
      <c r="N197" t="s">
        <v>166</v>
      </c>
      <c r="O197" t="s">
        <v>167</v>
      </c>
      <c r="P197" t="s">
        <v>200</v>
      </c>
      <c r="Q197" t="s">
        <v>168</v>
      </c>
      <c r="R197" t="s">
        <v>165</v>
      </c>
      <c r="S197" t="s">
        <v>597</v>
      </c>
      <c r="T197" t="s">
        <v>164</v>
      </c>
      <c r="U197" t="s">
        <v>118</v>
      </c>
      <c r="V197" t="s">
        <v>1744</v>
      </c>
      <c r="W197" t="s">
        <v>1745</v>
      </c>
      <c r="X197" s="51" t="str">
        <f t="shared" si="6"/>
        <v>3</v>
      </c>
      <c r="Y197" s="51" t="str">
        <f>IF(T197="","",IF(AND(T197&lt;&gt;'Tabelas auxiliares'!$B$236,T197&lt;&gt;'Tabelas auxiliares'!$B$237,T197&lt;&gt;'Tabelas auxiliares'!$C$236,T197&lt;&gt;'Tabelas auxiliares'!$C$237,T197&lt;&gt;'Tabelas auxiliares'!$D$236),"FOLHA DE PESSOAL",IF(X197='Tabelas auxiliares'!$A$237,"CUSTEIO",IF(X197='Tabelas auxiliares'!$A$236,"INVESTIMENTO","ERRO - VERIFICAR"))))</f>
        <v>CUSTEIO</v>
      </c>
      <c r="Z197" s="64">
        <f t="shared" ref="Z197:Z260" si="7">IF(AA197+AB197+AC197&lt;&gt;0,AA197+AB197+AC197,"")</f>
        <v>32527.3</v>
      </c>
      <c r="AC197" s="44">
        <v>32527.3</v>
      </c>
      <c r="AD197" s="72"/>
      <c r="AE197" s="72"/>
      <c r="AF197" s="72"/>
      <c r="AG197" s="72"/>
      <c r="AH197" s="72"/>
      <c r="AI197" s="72"/>
      <c r="AJ197" s="72"/>
      <c r="AK197" s="72"/>
      <c r="AL197" s="72"/>
      <c r="AM197" s="72"/>
      <c r="AN197" s="72"/>
      <c r="AO197" s="72"/>
    </row>
    <row r="198" spans="1:41" x14ac:dyDescent="0.25">
      <c r="A198" t="s">
        <v>594</v>
      </c>
      <c r="B198" t="s">
        <v>264</v>
      </c>
      <c r="C198" t="s">
        <v>595</v>
      </c>
      <c r="D198" t="s">
        <v>35</v>
      </c>
      <c r="E198" t="s">
        <v>117</v>
      </c>
      <c r="F198" s="51" t="str">
        <f>IFERROR(VLOOKUP(D198,'Tabelas auxiliares'!$A$3:$B$61,2,FALSE),"")</f>
        <v>PU - PREFEITURA UNIVERSITÁRIA</v>
      </c>
      <c r="G198" s="51" t="str">
        <f>IFERROR(VLOOKUP($B198,'Tabelas auxiliares'!$A$65:$C$102,2,FALSE),"")</f>
        <v>Água / luz / gás (concessionárias)</v>
      </c>
      <c r="H198" s="51" t="str">
        <f>IFERROR(VLOOKUP($B198,'Tabelas auxiliares'!$A$65:$C$102,3,FALSE),"")</f>
        <v>ÁGUA E ESGOTO / ENERGIA ELÉTRICA / GÁS</v>
      </c>
      <c r="I198" t="s">
        <v>611</v>
      </c>
      <c r="J198" t="s">
        <v>1740</v>
      </c>
      <c r="K198" t="s">
        <v>1768</v>
      </c>
      <c r="L198" t="s">
        <v>1742</v>
      </c>
      <c r="M198" t="s">
        <v>1743</v>
      </c>
      <c r="N198" t="s">
        <v>166</v>
      </c>
      <c r="O198" t="s">
        <v>167</v>
      </c>
      <c r="P198" t="s">
        <v>200</v>
      </c>
      <c r="Q198" t="s">
        <v>168</v>
      </c>
      <c r="R198" t="s">
        <v>165</v>
      </c>
      <c r="S198" t="s">
        <v>597</v>
      </c>
      <c r="T198" t="s">
        <v>164</v>
      </c>
      <c r="U198" t="s">
        <v>118</v>
      </c>
      <c r="V198" t="s">
        <v>1744</v>
      </c>
      <c r="W198" t="s">
        <v>1745</v>
      </c>
      <c r="X198" s="51" t="str">
        <f t="shared" si="6"/>
        <v>3</v>
      </c>
      <c r="Y198" s="51" t="str">
        <f>IF(T198="","",IF(AND(T198&lt;&gt;'Tabelas auxiliares'!$B$236,T198&lt;&gt;'Tabelas auxiliares'!$B$237,T198&lt;&gt;'Tabelas auxiliares'!$C$236,T198&lt;&gt;'Tabelas auxiliares'!$C$237,T198&lt;&gt;'Tabelas auxiliares'!$D$236),"FOLHA DE PESSOAL",IF(X198='Tabelas auxiliares'!$A$237,"CUSTEIO",IF(X198='Tabelas auxiliares'!$A$236,"INVESTIMENTO","ERRO - VERIFICAR"))))</f>
        <v>CUSTEIO</v>
      </c>
      <c r="Z198" s="64">
        <f t="shared" si="7"/>
        <v>327472.7</v>
      </c>
      <c r="AA198" s="44">
        <v>19232.490000000002</v>
      </c>
      <c r="AC198" s="44">
        <v>308240.21000000002</v>
      </c>
      <c r="AD198" s="72"/>
      <c r="AE198" s="72"/>
      <c r="AF198" s="72"/>
      <c r="AG198" s="72"/>
      <c r="AH198" s="72"/>
      <c r="AI198" s="72"/>
      <c r="AJ198" s="72"/>
      <c r="AK198" s="72"/>
      <c r="AL198" s="72"/>
      <c r="AM198" s="72"/>
      <c r="AN198" s="72"/>
      <c r="AO198" s="72"/>
    </row>
    <row r="199" spans="1:41" x14ac:dyDescent="0.25">
      <c r="A199" t="s">
        <v>594</v>
      </c>
      <c r="B199" t="s">
        <v>264</v>
      </c>
      <c r="C199" t="s">
        <v>595</v>
      </c>
      <c r="D199" t="s">
        <v>35</v>
      </c>
      <c r="E199" t="s">
        <v>117</v>
      </c>
      <c r="F199" s="51" t="str">
        <f>IFERROR(VLOOKUP(D199,'Tabelas auxiliares'!$A$3:$B$61,2,FALSE),"")</f>
        <v>PU - PREFEITURA UNIVERSITÁRIA</v>
      </c>
      <c r="G199" s="51" t="str">
        <f>IFERROR(VLOOKUP($B199,'Tabelas auxiliares'!$A$65:$C$102,2,FALSE),"")</f>
        <v>Água / luz / gás (concessionárias)</v>
      </c>
      <c r="H199" s="51" t="str">
        <f>IFERROR(VLOOKUP($B199,'Tabelas auxiliares'!$A$65:$C$102,3,FALSE),"")</f>
        <v>ÁGUA E ESGOTO / ENERGIA ELÉTRICA / GÁS</v>
      </c>
      <c r="I199" t="s">
        <v>1649</v>
      </c>
      <c r="J199" t="s">
        <v>1755</v>
      </c>
      <c r="K199" t="s">
        <v>1769</v>
      </c>
      <c r="L199" t="s">
        <v>1757</v>
      </c>
      <c r="M199" t="s">
        <v>1749</v>
      </c>
      <c r="N199" t="s">
        <v>166</v>
      </c>
      <c r="O199" t="s">
        <v>167</v>
      </c>
      <c r="P199" t="s">
        <v>200</v>
      </c>
      <c r="Q199" t="s">
        <v>168</v>
      </c>
      <c r="R199" t="s">
        <v>165</v>
      </c>
      <c r="S199" t="s">
        <v>119</v>
      </c>
      <c r="T199" t="s">
        <v>164</v>
      </c>
      <c r="U199" t="s">
        <v>118</v>
      </c>
      <c r="V199" t="s">
        <v>1753</v>
      </c>
      <c r="W199" t="s">
        <v>1754</v>
      </c>
      <c r="X199" s="51" t="str">
        <f t="shared" si="6"/>
        <v>3</v>
      </c>
      <c r="Y199" s="51" t="str">
        <f>IF(T199="","",IF(AND(T199&lt;&gt;'Tabelas auxiliares'!$B$236,T199&lt;&gt;'Tabelas auxiliares'!$B$237,T199&lt;&gt;'Tabelas auxiliares'!$C$236,T199&lt;&gt;'Tabelas auxiliares'!$C$237,T199&lt;&gt;'Tabelas auxiliares'!$D$236),"FOLHA DE PESSOAL",IF(X199='Tabelas auxiliares'!$A$237,"CUSTEIO",IF(X199='Tabelas auxiliares'!$A$236,"INVESTIMENTO","ERRO - VERIFICAR"))))</f>
        <v>CUSTEIO</v>
      </c>
      <c r="Z199" s="64">
        <f t="shared" si="7"/>
        <v>399.99999999999994</v>
      </c>
      <c r="AA199" s="44">
        <v>279.77999999999997</v>
      </c>
      <c r="AB199" s="44">
        <v>45.91</v>
      </c>
      <c r="AC199" s="44">
        <v>74.31</v>
      </c>
      <c r="AD199" s="72"/>
      <c r="AE199" s="72"/>
      <c r="AF199" s="72"/>
      <c r="AG199" s="72"/>
      <c r="AH199" s="72"/>
      <c r="AI199" s="72"/>
      <c r="AJ199" s="72"/>
      <c r="AK199" s="72"/>
      <c r="AL199" s="72"/>
      <c r="AM199" s="72"/>
      <c r="AN199" s="72"/>
      <c r="AO199" s="72"/>
    </row>
    <row r="200" spans="1:41" x14ac:dyDescent="0.25">
      <c r="A200" t="s">
        <v>594</v>
      </c>
      <c r="B200" t="s">
        <v>264</v>
      </c>
      <c r="C200" t="s">
        <v>595</v>
      </c>
      <c r="D200" t="s">
        <v>35</v>
      </c>
      <c r="E200" t="s">
        <v>117</v>
      </c>
      <c r="F200" s="51" t="str">
        <f>IFERROR(VLOOKUP(D200,'Tabelas auxiliares'!$A$3:$B$61,2,FALSE),"")</f>
        <v>PU - PREFEITURA UNIVERSITÁRIA</v>
      </c>
      <c r="G200" s="51" t="str">
        <f>IFERROR(VLOOKUP($B200,'Tabelas auxiliares'!$A$65:$C$102,2,FALSE),"")</f>
        <v>Água / luz / gás (concessionárias)</v>
      </c>
      <c r="H200" s="51" t="str">
        <f>IFERROR(VLOOKUP($B200,'Tabelas auxiliares'!$A$65:$C$102,3,FALSE),"")</f>
        <v>ÁGUA E ESGOTO / ENERGIA ELÉTRICA / GÁS</v>
      </c>
      <c r="I200" t="s">
        <v>596</v>
      </c>
      <c r="J200" t="s">
        <v>1746</v>
      </c>
      <c r="K200" t="s">
        <v>1770</v>
      </c>
      <c r="L200" t="s">
        <v>1748</v>
      </c>
      <c r="M200" t="s">
        <v>1749</v>
      </c>
      <c r="N200" t="s">
        <v>166</v>
      </c>
      <c r="O200" t="s">
        <v>167</v>
      </c>
      <c r="P200" t="s">
        <v>200</v>
      </c>
      <c r="Q200" t="s">
        <v>168</v>
      </c>
      <c r="R200" t="s">
        <v>165</v>
      </c>
      <c r="S200" t="s">
        <v>119</v>
      </c>
      <c r="T200" t="s">
        <v>228</v>
      </c>
      <c r="U200" t="s">
        <v>602</v>
      </c>
      <c r="V200" t="s">
        <v>1750</v>
      </c>
      <c r="W200" t="s">
        <v>1751</v>
      </c>
      <c r="X200" s="51" t="str">
        <f t="shared" si="6"/>
        <v>3</v>
      </c>
      <c r="Y200" s="51" t="str">
        <f>IF(T200="","",IF(AND(T200&lt;&gt;'Tabelas auxiliares'!$B$236,T200&lt;&gt;'Tabelas auxiliares'!$B$237,T200&lt;&gt;'Tabelas auxiliares'!$C$236,T200&lt;&gt;'Tabelas auxiliares'!$C$237,T200&lt;&gt;'Tabelas auxiliares'!$D$236),"FOLHA DE PESSOAL",IF(X200='Tabelas auxiliares'!$A$237,"CUSTEIO",IF(X200='Tabelas auxiliares'!$A$236,"INVESTIMENTO","ERRO - VERIFICAR"))))</f>
        <v>CUSTEIO</v>
      </c>
      <c r="Z200" s="64">
        <f t="shared" si="7"/>
        <v>380000</v>
      </c>
      <c r="AA200" s="44">
        <v>263899.69</v>
      </c>
      <c r="AB200" s="44">
        <v>99990.95</v>
      </c>
      <c r="AC200" s="44">
        <v>16109.36</v>
      </c>
      <c r="AD200" s="72"/>
      <c r="AE200" s="72"/>
      <c r="AF200" s="72"/>
      <c r="AG200" s="72"/>
      <c r="AH200" s="72"/>
      <c r="AI200" s="72"/>
      <c r="AJ200" s="72"/>
      <c r="AK200" s="72"/>
      <c r="AL200" s="72"/>
      <c r="AM200" s="72"/>
      <c r="AN200" s="72"/>
      <c r="AO200" s="72"/>
    </row>
    <row r="201" spans="1:41" x14ac:dyDescent="0.25">
      <c r="A201" t="s">
        <v>594</v>
      </c>
      <c r="B201" t="s">
        <v>264</v>
      </c>
      <c r="C201" t="s">
        <v>595</v>
      </c>
      <c r="D201" t="s">
        <v>35</v>
      </c>
      <c r="E201" t="s">
        <v>117</v>
      </c>
      <c r="F201" s="51" t="str">
        <f>IFERROR(VLOOKUP(D201,'Tabelas auxiliares'!$A$3:$B$61,2,FALSE),"")</f>
        <v>PU - PREFEITURA UNIVERSITÁRIA</v>
      </c>
      <c r="G201" s="51" t="str">
        <f>IFERROR(VLOOKUP($B201,'Tabelas auxiliares'!$A$65:$C$102,2,FALSE),"")</f>
        <v>Água / luz / gás (concessionárias)</v>
      </c>
      <c r="H201" s="51" t="str">
        <f>IFERROR(VLOOKUP($B201,'Tabelas auxiliares'!$A$65:$C$102,3,FALSE),"")</f>
        <v>ÁGUA E ESGOTO / ENERGIA ELÉTRICA / GÁS</v>
      </c>
      <c r="I201" t="s">
        <v>1501</v>
      </c>
      <c r="J201" t="s">
        <v>1740</v>
      </c>
      <c r="K201" t="s">
        <v>1771</v>
      </c>
      <c r="L201" t="s">
        <v>1742</v>
      </c>
      <c r="M201" t="s">
        <v>1743</v>
      </c>
      <c r="N201" t="s">
        <v>166</v>
      </c>
      <c r="O201" t="s">
        <v>167</v>
      </c>
      <c r="P201" t="s">
        <v>200</v>
      </c>
      <c r="Q201" t="s">
        <v>168</v>
      </c>
      <c r="R201" t="s">
        <v>165</v>
      </c>
      <c r="S201" t="s">
        <v>597</v>
      </c>
      <c r="T201" t="s">
        <v>164</v>
      </c>
      <c r="U201" t="s">
        <v>118</v>
      </c>
      <c r="V201" t="s">
        <v>1744</v>
      </c>
      <c r="W201" t="s">
        <v>1745</v>
      </c>
      <c r="X201" s="51" t="str">
        <f t="shared" si="6"/>
        <v>3</v>
      </c>
      <c r="Y201" s="51" t="str">
        <f>IF(T201="","",IF(AND(T201&lt;&gt;'Tabelas auxiliares'!$B$236,T201&lt;&gt;'Tabelas auxiliares'!$B$237,T201&lt;&gt;'Tabelas auxiliares'!$C$236,T201&lt;&gt;'Tabelas auxiliares'!$C$237,T201&lt;&gt;'Tabelas auxiliares'!$D$236),"FOLHA DE PESSOAL",IF(X201='Tabelas auxiliares'!$A$237,"CUSTEIO",IF(X201='Tabelas auxiliares'!$A$236,"INVESTIMENTO","ERRO - VERIFICAR"))))</f>
        <v>CUSTEIO</v>
      </c>
      <c r="Z201" s="64">
        <f t="shared" si="7"/>
        <v>345000</v>
      </c>
      <c r="AA201" s="44">
        <v>170072.09</v>
      </c>
      <c r="AC201" s="44">
        <v>174927.91</v>
      </c>
      <c r="AD201" s="72"/>
      <c r="AE201" s="72"/>
      <c r="AF201" s="72"/>
      <c r="AG201" s="72"/>
      <c r="AH201" s="72"/>
      <c r="AI201" s="72"/>
      <c r="AJ201" s="72"/>
      <c r="AK201" s="72"/>
      <c r="AL201" s="72"/>
      <c r="AM201" s="72"/>
      <c r="AN201" s="72"/>
      <c r="AO201" s="72"/>
    </row>
    <row r="202" spans="1:41" x14ac:dyDescent="0.25">
      <c r="A202" t="s">
        <v>594</v>
      </c>
      <c r="B202" t="s">
        <v>269</v>
      </c>
      <c r="C202" t="s">
        <v>1035</v>
      </c>
      <c r="D202" t="s">
        <v>15</v>
      </c>
      <c r="E202" t="s">
        <v>117</v>
      </c>
      <c r="F202" s="51" t="str">
        <f>IFERROR(VLOOKUP(D202,'Tabelas auxiliares'!$A$3:$B$61,2,FALSE),"")</f>
        <v>PROPES - PRÓ-REITORIA DE PESQUISA / CEM</v>
      </c>
      <c r="G202" s="51" t="str">
        <f>IFERROR(VLOOKUP($B202,'Tabelas auxiliares'!$A$65:$C$102,2,FALSE),"")</f>
        <v>Assistência - Pesquisa</v>
      </c>
      <c r="H202" s="51" t="str">
        <f>IFERROR(VLOOKUP($B202,'Tabelas auxiliares'!$A$65:$C$102,3,FALSE),"")</f>
        <v>BOLSAS DE INICIACAO CIENTIFICA / BOLSAS PROJETOS DE PESQUISA E/OU EDITAIS LIGADOS A PESQUISA</v>
      </c>
      <c r="I202" t="s">
        <v>877</v>
      </c>
      <c r="J202" t="s">
        <v>1772</v>
      </c>
      <c r="K202" t="s">
        <v>1773</v>
      </c>
      <c r="L202" t="s">
        <v>1774</v>
      </c>
      <c r="M202" t="s">
        <v>165</v>
      </c>
      <c r="N202" t="s">
        <v>166</v>
      </c>
      <c r="O202" t="s">
        <v>167</v>
      </c>
      <c r="P202" t="s">
        <v>200</v>
      </c>
      <c r="Q202" t="s">
        <v>168</v>
      </c>
      <c r="R202" t="s">
        <v>165</v>
      </c>
      <c r="S202" t="s">
        <v>119</v>
      </c>
      <c r="T202" t="s">
        <v>164</v>
      </c>
      <c r="U202" t="s">
        <v>118</v>
      </c>
      <c r="V202" t="s">
        <v>1050</v>
      </c>
      <c r="W202" t="s">
        <v>1051</v>
      </c>
      <c r="X202" s="51" t="str">
        <f t="shared" si="6"/>
        <v>3</v>
      </c>
      <c r="Y202" s="51" t="str">
        <f>IF(T202="","",IF(AND(T202&lt;&gt;'Tabelas auxiliares'!$B$236,T202&lt;&gt;'Tabelas auxiliares'!$B$237,T202&lt;&gt;'Tabelas auxiliares'!$C$236,T202&lt;&gt;'Tabelas auxiliares'!$C$237,T202&lt;&gt;'Tabelas auxiliares'!$D$236),"FOLHA DE PESSOAL",IF(X202='Tabelas auxiliares'!$A$237,"CUSTEIO",IF(X202='Tabelas auxiliares'!$A$236,"INVESTIMENTO","ERRO - VERIFICAR"))))</f>
        <v>CUSTEIO</v>
      </c>
      <c r="Z202" s="64">
        <f t="shared" si="7"/>
        <v>8500</v>
      </c>
      <c r="AA202" s="44">
        <v>1700</v>
      </c>
      <c r="AB202" s="44">
        <v>1700</v>
      </c>
      <c r="AC202" s="44">
        <v>5100</v>
      </c>
      <c r="AD202" s="72"/>
      <c r="AE202" s="72"/>
      <c r="AF202" s="72"/>
      <c r="AG202" s="72"/>
      <c r="AH202" s="72"/>
      <c r="AI202" s="72"/>
      <c r="AJ202" s="72"/>
      <c r="AK202" s="72"/>
      <c r="AL202" s="72"/>
      <c r="AM202" s="72"/>
      <c r="AN202" s="72"/>
      <c r="AO202" s="72"/>
    </row>
    <row r="203" spans="1:41" x14ac:dyDescent="0.25">
      <c r="A203" t="s">
        <v>594</v>
      </c>
      <c r="B203" t="s">
        <v>269</v>
      </c>
      <c r="C203" t="s">
        <v>1035</v>
      </c>
      <c r="D203" t="s">
        <v>15</v>
      </c>
      <c r="E203" t="s">
        <v>117</v>
      </c>
      <c r="F203" s="51" t="str">
        <f>IFERROR(VLOOKUP(D203,'Tabelas auxiliares'!$A$3:$B$61,2,FALSE),"")</f>
        <v>PROPES - PRÓ-REITORIA DE PESQUISA / CEM</v>
      </c>
      <c r="G203" s="51" t="str">
        <f>IFERROR(VLOOKUP($B203,'Tabelas auxiliares'!$A$65:$C$102,2,FALSE),"")</f>
        <v>Assistência - Pesquisa</v>
      </c>
      <c r="H203" s="51" t="str">
        <f>IFERROR(VLOOKUP($B203,'Tabelas auxiliares'!$A$65:$C$102,3,FALSE),"")</f>
        <v>BOLSAS DE INICIACAO CIENTIFICA / BOLSAS PROJETOS DE PESQUISA E/OU EDITAIS LIGADOS A PESQUISA</v>
      </c>
      <c r="I203" t="s">
        <v>1198</v>
      </c>
      <c r="J203" t="s">
        <v>1775</v>
      </c>
      <c r="K203" t="s">
        <v>1776</v>
      </c>
      <c r="L203" t="s">
        <v>1777</v>
      </c>
      <c r="M203" t="s">
        <v>165</v>
      </c>
      <c r="N203" t="s">
        <v>166</v>
      </c>
      <c r="O203" t="s">
        <v>167</v>
      </c>
      <c r="P203" t="s">
        <v>200</v>
      </c>
      <c r="Q203" t="s">
        <v>168</v>
      </c>
      <c r="R203" t="s">
        <v>165</v>
      </c>
      <c r="S203" t="s">
        <v>119</v>
      </c>
      <c r="T203" t="s">
        <v>164</v>
      </c>
      <c r="U203" t="s">
        <v>118</v>
      </c>
      <c r="V203" t="s">
        <v>1050</v>
      </c>
      <c r="W203" t="s">
        <v>1051</v>
      </c>
      <c r="X203" s="51" t="str">
        <f t="shared" si="6"/>
        <v>3</v>
      </c>
      <c r="Y203" s="51" t="str">
        <f>IF(T203="","",IF(AND(T203&lt;&gt;'Tabelas auxiliares'!$B$236,T203&lt;&gt;'Tabelas auxiliares'!$B$237,T203&lt;&gt;'Tabelas auxiliares'!$C$236,T203&lt;&gt;'Tabelas auxiliares'!$C$237,T203&lt;&gt;'Tabelas auxiliares'!$D$236),"FOLHA DE PESSOAL",IF(X203='Tabelas auxiliares'!$A$237,"CUSTEIO",IF(X203='Tabelas auxiliares'!$A$236,"INVESTIMENTO","ERRO - VERIFICAR"))))</f>
        <v>CUSTEIO</v>
      </c>
      <c r="Z203" s="64">
        <f t="shared" si="7"/>
        <v>4000</v>
      </c>
      <c r="AA203" s="44">
        <v>800</v>
      </c>
      <c r="AB203" s="44">
        <v>800</v>
      </c>
      <c r="AC203" s="44">
        <v>2400</v>
      </c>
      <c r="AD203" s="72"/>
      <c r="AE203" s="72"/>
      <c r="AF203" s="72"/>
      <c r="AG203" s="72"/>
      <c r="AH203" s="72"/>
      <c r="AI203" s="72"/>
      <c r="AJ203" s="72"/>
      <c r="AK203" s="72"/>
      <c r="AL203" s="72"/>
      <c r="AM203" s="72"/>
      <c r="AN203" s="72"/>
      <c r="AO203" s="72"/>
    </row>
    <row r="204" spans="1:41" x14ac:dyDescent="0.25">
      <c r="A204" t="s">
        <v>594</v>
      </c>
      <c r="B204" t="s">
        <v>269</v>
      </c>
      <c r="C204" t="s">
        <v>1035</v>
      </c>
      <c r="D204" t="s">
        <v>15</v>
      </c>
      <c r="E204" t="s">
        <v>117</v>
      </c>
      <c r="F204" s="51" t="str">
        <f>IFERROR(VLOOKUP(D204,'Tabelas auxiliares'!$A$3:$B$61,2,FALSE),"")</f>
        <v>PROPES - PRÓ-REITORIA DE PESQUISA / CEM</v>
      </c>
      <c r="G204" s="51" t="str">
        <f>IFERROR(VLOOKUP($B204,'Tabelas auxiliares'!$A$65:$C$102,2,FALSE),"")</f>
        <v>Assistência - Pesquisa</v>
      </c>
      <c r="H204" s="51" t="str">
        <f>IFERROR(VLOOKUP($B204,'Tabelas auxiliares'!$A$65:$C$102,3,FALSE),"")</f>
        <v>BOLSAS DE INICIACAO CIENTIFICA / BOLSAS PROJETOS DE PESQUISA E/OU EDITAIS LIGADOS A PESQUISA</v>
      </c>
      <c r="I204" t="s">
        <v>788</v>
      </c>
      <c r="J204" t="s">
        <v>1778</v>
      </c>
      <c r="K204" t="s">
        <v>1779</v>
      </c>
      <c r="L204" t="s">
        <v>1780</v>
      </c>
      <c r="M204" t="s">
        <v>165</v>
      </c>
      <c r="N204" t="s">
        <v>166</v>
      </c>
      <c r="O204" t="s">
        <v>167</v>
      </c>
      <c r="P204" t="s">
        <v>200</v>
      </c>
      <c r="Q204" t="s">
        <v>168</v>
      </c>
      <c r="R204" t="s">
        <v>165</v>
      </c>
      <c r="S204" t="s">
        <v>597</v>
      </c>
      <c r="T204" t="s">
        <v>164</v>
      </c>
      <c r="U204" t="s">
        <v>118</v>
      </c>
      <c r="V204" t="s">
        <v>1050</v>
      </c>
      <c r="W204" t="s">
        <v>1051</v>
      </c>
      <c r="X204" s="51" t="str">
        <f t="shared" si="6"/>
        <v>3</v>
      </c>
      <c r="Y204" s="51" t="str">
        <f>IF(T204="","",IF(AND(T204&lt;&gt;'Tabelas auxiliares'!$B$236,T204&lt;&gt;'Tabelas auxiliares'!$B$237,T204&lt;&gt;'Tabelas auxiliares'!$C$236,T204&lt;&gt;'Tabelas auxiliares'!$C$237,T204&lt;&gt;'Tabelas auxiliares'!$D$236),"FOLHA DE PESSOAL",IF(X204='Tabelas auxiliares'!$A$237,"CUSTEIO",IF(X204='Tabelas auxiliares'!$A$236,"INVESTIMENTO","ERRO - VERIFICAR"))))</f>
        <v>CUSTEIO</v>
      </c>
      <c r="Z204" s="64">
        <f t="shared" si="7"/>
        <v>12800</v>
      </c>
      <c r="AA204" s="44">
        <v>8000</v>
      </c>
      <c r="AB204" s="44">
        <v>2400</v>
      </c>
      <c r="AC204" s="44">
        <v>2400</v>
      </c>
      <c r="AD204" s="72"/>
      <c r="AE204" s="72"/>
      <c r="AF204" s="72"/>
      <c r="AG204" s="72"/>
      <c r="AH204" s="72"/>
      <c r="AI204" s="72"/>
      <c r="AJ204" s="72"/>
      <c r="AK204" s="72"/>
      <c r="AL204" s="72"/>
      <c r="AM204" s="72"/>
      <c r="AN204" s="72"/>
      <c r="AO204" s="72"/>
    </row>
    <row r="205" spans="1:41" x14ac:dyDescent="0.25">
      <c r="A205" t="s">
        <v>594</v>
      </c>
      <c r="B205" t="s">
        <v>269</v>
      </c>
      <c r="C205" t="s">
        <v>1035</v>
      </c>
      <c r="D205" t="s">
        <v>15</v>
      </c>
      <c r="E205" t="s">
        <v>117</v>
      </c>
      <c r="F205" s="51" t="str">
        <f>IFERROR(VLOOKUP(D205,'Tabelas auxiliares'!$A$3:$B$61,2,FALSE),"")</f>
        <v>PROPES - PRÓ-REITORIA DE PESQUISA / CEM</v>
      </c>
      <c r="G205" s="51" t="str">
        <f>IFERROR(VLOOKUP($B205,'Tabelas auxiliares'!$A$65:$C$102,2,FALSE),"")</f>
        <v>Assistência - Pesquisa</v>
      </c>
      <c r="H205" s="51" t="str">
        <f>IFERROR(VLOOKUP($B205,'Tabelas auxiliares'!$A$65:$C$102,3,FALSE),"")</f>
        <v>BOLSAS DE INICIACAO CIENTIFICA / BOLSAS PROJETOS DE PESQUISA E/OU EDITAIS LIGADOS A PESQUISA</v>
      </c>
      <c r="I205" t="s">
        <v>859</v>
      </c>
      <c r="J205" t="s">
        <v>1778</v>
      </c>
      <c r="K205" t="s">
        <v>1781</v>
      </c>
      <c r="L205" t="s">
        <v>1782</v>
      </c>
      <c r="M205" t="s">
        <v>165</v>
      </c>
      <c r="N205" t="s">
        <v>166</v>
      </c>
      <c r="O205" t="s">
        <v>167</v>
      </c>
      <c r="P205" t="s">
        <v>200</v>
      </c>
      <c r="Q205" t="s">
        <v>168</v>
      </c>
      <c r="R205" t="s">
        <v>165</v>
      </c>
      <c r="S205" t="s">
        <v>597</v>
      </c>
      <c r="T205" t="s">
        <v>164</v>
      </c>
      <c r="U205" t="s">
        <v>118</v>
      </c>
      <c r="V205" t="s">
        <v>1050</v>
      </c>
      <c r="W205" t="s">
        <v>1051</v>
      </c>
      <c r="X205" s="51" t="str">
        <f t="shared" si="6"/>
        <v>3</v>
      </c>
      <c r="Y205" s="51" t="str">
        <f>IF(T205="","",IF(AND(T205&lt;&gt;'Tabelas auxiliares'!$B$236,T205&lt;&gt;'Tabelas auxiliares'!$B$237,T205&lt;&gt;'Tabelas auxiliares'!$C$236,T205&lt;&gt;'Tabelas auxiliares'!$C$237,T205&lt;&gt;'Tabelas auxiliares'!$D$236),"FOLHA DE PESSOAL",IF(X205='Tabelas auxiliares'!$A$237,"CUSTEIO",IF(X205='Tabelas auxiliares'!$A$236,"INVESTIMENTO","ERRO - VERIFICAR"))))</f>
        <v>CUSTEIO</v>
      </c>
      <c r="Z205" s="64">
        <f t="shared" si="7"/>
        <v>20800</v>
      </c>
      <c r="AA205" s="44">
        <v>10400</v>
      </c>
      <c r="AB205" s="44">
        <v>5200</v>
      </c>
      <c r="AC205" s="44">
        <v>5200</v>
      </c>
      <c r="AD205" s="72"/>
      <c r="AE205" s="72"/>
      <c r="AF205" s="72"/>
      <c r="AG205" s="72"/>
      <c r="AH205" s="72"/>
      <c r="AI205" s="72"/>
      <c r="AJ205" s="72"/>
      <c r="AK205" s="72"/>
      <c r="AL205" s="72"/>
      <c r="AM205" s="72"/>
      <c r="AN205" s="72"/>
      <c r="AO205" s="72"/>
    </row>
    <row r="206" spans="1:41" x14ac:dyDescent="0.25">
      <c r="A206" t="s">
        <v>594</v>
      </c>
      <c r="B206" t="s">
        <v>269</v>
      </c>
      <c r="C206" t="s">
        <v>1035</v>
      </c>
      <c r="D206" t="s">
        <v>15</v>
      </c>
      <c r="E206" t="s">
        <v>117</v>
      </c>
      <c r="F206" s="51" t="str">
        <f>IFERROR(VLOOKUP(D206,'Tabelas auxiliares'!$A$3:$B$61,2,FALSE),"")</f>
        <v>PROPES - PRÓ-REITORIA DE PESQUISA / CEM</v>
      </c>
      <c r="G206" s="51" t="str">
        <f>IFERROR(VLOOKUP($B206,'Tabelas auxiliares'!$A$65:$C$102,2,FALSE),"")</f>
        <v>Assistência - Pesquisa</v>
      </c>
      <c r="H206" s="51" t="str">
        <f>IFERROR(VLOOKUP($B206,'Tabelas auxiliares'!$A$65:$C$102,3,FALSE),"")</f>
        <v>BOLSAS DE INICIACAO CIENTIFICA / BOLSAS PROJETOS DE PESQUISA E/OU EDITAIS LIGADOS A PESQUISA</v>
      </c>
      <c r="I206" t="s">
        <v>859</v>
      </c>
      <c r="J206" t="s">
        <v>1778</v>
      </c>
      <c r="K206" t="s">
        <v>1783</v>
      </c>
      <c r="L206" t="s">
        <v>1784</v>
      </c>
      <c r="M206" t="s">
        <v>165</v>
      </c>
      <c r="N206" t="s">
        <v>166</v>
      </c>
      <c r="O206" t="s">
        <v>167</v>
      </c>
      <c r="P206" t="s">
        <v>200</v>
      </c>
      <c r="Q206" t="s">
        <v>168</v>
      </c>
      <c r="R206" t="s">
        <v>165</v>
      </c>
      <c r="S206" t="s">
        <v>597</v>
      </c>
      <c r="T206" t="s">
        <v>164</v>
      </c>
      <c r="U206" t="s">
        <v>118</v>
      </c>
      <c r="V206" t="s">
        <v>1050</v>
      </c>
      <c r="W206" t="s">
        <v>1051</v>
      </c>
      <c r="X206" s="51" t="str">
        <f t="shared" si="6"/>
        <v>3</v>
      </c>
      <c r="Y206" s="51" t="str">
        <f>IF(T206="","",IF(AND(T206&lt;&gt;'Tabelas auxiliares'!$B$236,T206&lt;&gt;'Tabelas auxiliares'!$B$237,T206&lt;&gt;'Tabelas auxiliares'!$C$236,T206&lt;&gt;'Tabelas auxiliares'!$C$237,T206&lt;&gt;'Tabelas auxiliares'!$D$236),"FOLHA DE PESSOAL",IF(X206='Tabelas auxiliares'!$A$237,"CUSTEIO",IF(X206='Tabelas auxiliares'!$A$236,"INVESTIMENTO","ERRO - VERIFICAR"))))</f>
        <v>CUSTEIO</v>
      </c>
      <c r="Z206" s="64">
        <f t="shared" si="7"/>
        <v>24800</v>
      </c>
      <c r="AA206" s="44">
        <v>12400</v>
      </c>
      <c r="AB206" s="44">
        <v>6200</v>
      </c>
      <c r="AC206" s="44">
        <v>6200</v>
      </c>
      <c r="AD206" s="72"/>
      <c r="AE206" s="72"/>
      <c r="AF206" s="72"/>
      <c r="AG206" s="72"/>
      <c r="AH206" s="72"/>
      <c r="AI206" s="72"/>
      <c r="AJ206" s="72"/>
      <c r="AK206" s="72"/>
      <c r="AL206" s="72"/>
      <c r="AM206" s="72"/>
      <c r="AN206" s="72"/>
      <c r="AO206" s="72"/>
    </row>
    <row r="207" spans="1:41" x14ac:dyDescent="0.25">
      <c r="A207" t="s">
        <v>594</v>
      </c>
      <c r="B207" t="s">
        <v>269</v>
      </c>
      <c r="C207" t="s">
        <v>1035</v>
      </c>
      <c r="D207" t="s">
        <v>15</v>
      </c>
      <c r="E207" t="s">
        <v>117</v>
      </c>
      <c r="F207" s="51" t="str">
        <f>IFERROR(VLOOKUP(D207,'Tabelas auxiliares'!$A$3:$B$61,2,FALSE),"")</f>
        <v>PROPES - PRÓ-REITORIA DE PESQUISA / CEM</v>
      </c>
      <c r="G207" s="51" t="str">
        <f>IFERROR(VLOOKUP($B207,'Tabelas auxiliares'!$A$65:$C$102,2,FALSE),"")</f>
        <v>Assistência - Pesquisa</v>
      </c>
      <c r="H207" s="51" t="str">
        <f>IFERROR(VLOOKUP($B207,'Tabelas auxiliares'!$A$65:$C$102,3,FALSE),"")</f>
        <v>BOLSAS DE INICIACAO CIENTIFICA / BOLSAS PROJETOS DE PESQUISA E/OU EDITAIS LIGADOS A PESQUISA</v>
      </c>
      <c r="I207" t="s">
        <v>859</v>
      </c>
      <c r="J207" t="s">
        <v>1778</v>
      </c>
      <c r="K207" t="s">
        <v>1785</v>
      </c>
      <c r="L207" t="s">
        <v>1786</v>
      </c>
      <c r="M207" t="s">
        <v>165</v>
      </c>
      <c r="N207" t="s">
        <v>166</v>
      </c>
      <c r="O207" t="s">
        <v>167</v>
      </c>
      <c r="P207" t="s">
        <v>200</v>
      </c>
      <c r="Q207" t="s">
        <v>168</v>
      </c>
      <c r="R207" t="s">
        <v>165</v>
      </c>
      <c r="S207" t="s">
        <v>597</v>
      </c>
      <c r="T207" t="s">
        <v>164</v>
      </c>
      <c r="U207" t="s">
        <v>118</v>
      </c>
      <c r="V207" t="s">
        <v>1050</v>
      </c>
      <c r="W207" t="s">
        <v>1051</v>
      </c>
      <c r="X207" s="51" t="str">
        <f t="shared" si="6"/>
        <v>3</v>
      </c>
      <c r="Y207" s="51" t="str">
        <f>IF(T207="","",IF(AND(T207&lt;&gt;'Tabelas auxiliares'!$B$236,T207&lt;&gt;'Tabelas auxiliares'!$B$237,T207&lt;&gt;'Tabelas auxiliares'!$C$236,T207&lt;&gt;'Tabelas auxiliares'!$C$237,T207&lt;&gt;'Tabelas auxiliares'!$D$236),"FOLHA DE PESSOAL",IF(X207='Tabelas auxiliares'!$A$237,"CUSTEIO",IF(X207='Tabelas auxiliares'!$A$236,"INVESTIMENTO","ERRO - VERIFICAR"))))</f>
        <v>CUSTEIO</v>
      </c>
      <c r="Z207" s="64">
        <f t="shared" si="7"/>
        <v>41600</v>
      </c>
      <c r="AA207" s="44">
        <v>20800</v>
      </c>
      <c r="AB207" s="44">
        <v>10400</v>
      </c>
      <c r="AC207" s="44">
        <v>10400</v>
      </c>
      <c r="AD207" s="72"/>
      <c r="AE207" s="72"/>
      <c r="AF207" s="72"/>
      <c r="AG207" s="72"/>
      <c r="AH207" s="72"/>
      <c r="AI207" s="72"/>
      <c r="AJ207" s="72"/>
      <c r="AK207" s="72"/>
      <c r="AL207" s="72"/>
      <c r="AM207" s="72"/>
      <c r="AN207" s="72"/>
      <c r="AO207" s="72"/>
    </row>
    <row r="208" spans="1:41" x14ac:dyDescent="0.25">
      <c r="A208" t="s">
        <v>594</v>
      </c>
      <c r="B208" t="s">
        <v>269</v>
      </c>
      <c r="C208" t="s">
        <v>1035</v>
      </c>
      <c r="D208" t="s">
        <v>21</v>
      </c>
      <c r="E208" t="s">
        <v>117</v>
      </c>
      <c r="F208" s="51" t="str">
        <f>IFERROR(VLOOKUP(D208,'Tabelas auxiliares'!$A$3:$B$61,2,FALSE),"")</f>
        <v>NÚCLEOS ESTRATÉGICOS</v>
      </c>
      <c r="G208" s="51" t="str">
        <f>IFERROR(VLOOKUP($B208,'Tabelas auxiliares'!$A$65:$C$102,2,FALSE),"")</f>
        <v>Assistência - Pesquisa</v>
      </c>
      <c r="H208" s="51" t="str">
        <f>IFERROR(VLOOKUP($B208,'Tabelas auxiliares'!$A$65:$C$102,3,FALSE),"")</f>
        <v>BOLSAS DE INICIACAO CIENTIFICA / BOLSAS PROJETOS DE PESQUISA E/OU EDITAIS LIGADOS A PESQUISA</v>
      </c>
      <c r="I208" t="s">
        <v>609</v>
      </c>
      <c r="J208" t="s">
        <v>1787</v>
      </c>
      <c r="K208" t="s">
        <v>1788</v>
      </c>
      <c r="L208" t="s">
        <v>1789</v>
      </c>
      <c r="M208" t="s">
        <v>165</v>
      </c>
      <c r="N208" t="s">
        <v>169</v>
      </c>
      <c r="O208" t="s">
        <v>1122</v>
      </c>
      <c r="P208" t="s">
        <v>1123</v>
      </c>
      <c r="Q208" t="s">
        <v>168</v>
      </c>
      <c r="R208" t="s">
        <v>165</v>
      </c>
      <c r="S208" t="s">
        <v>119</v>
      </c>
      <c r="T208" t="s">
        <v>164</v>
      </c>
      <c r="U208" t="s">
        <v>1124</v>
      </c>
      <c r="V208" t="s">
        <v>1050</v>
      </c>
      <c r="W208" t="s">
        <v>1051</v>
      </c>
      <c r="X208" s="51" t="str">
        <f t="shared" si="6"/>
        <v>3</v>
      </c>
      <c r="Y208" s="51" t="str">
        <f>IF(T208="","",IF(AND(T208&lt;&gt;'Tabelas auxiliares'!$B$236,T208&lt;&gt;'Tabelas auxiliares'!$B$237,T208&lt;&gt;'Tabelas auxiliares'!$C$236,T208&lt;&gt;'Tabelas auxiliares'!$C$237,T208&lt;&gt;'Tabelas auxiliares'!$D$236),"FOLHA DE PESSOAL",IF(X208='Tabelas auxiliares'!$A$237,"CUSTEIO",IF(X208='Tabelas auxiliares'!$A$236,"INVESTIMENTO","ERRO - VERIFICAR"))))</f>
        <v>CUSTEIO</v>
      </c>
      <c r="Z208" s="64">
        <f t="shared" si="7"/>
        <v>45000</v>
      </c>
      <c r="AA208" s="44">
        <v>18000</v>
      </c>
      <c r="AB208" s="44">
        <v>3000</v>
      </c>
      <c r="AC208" s="44">
        <v>24000</v>
      </c>
      <c r="AD208" s="72"/>
      <c r="AE208" s="72"/>
      <c r="AF208" s="72"/>
      <c r="AG208" s="72"/>
      <c r="AH208" s="72"/>
      <c r="AI208" s="72"/>
      <c r="AJ208" s="72"/>
      <c r="AK208" s="72"/>
      <c r="AL208" s="72"/>
      <c r="AM208" s="72"/>
      <c r="AN208" s="72"/>
      <c r="AO208" s="72"/>
    </row>
    <row r="209" spans="1:41" x14ac:dyDescent="0.25">
      <c r="A209" t="s">
        <v>594</v>
      </c>
      <c r="B209" t="s">
        <v>269</v>
      </c>
      <c r="C209" t="s">
        <v>1035</v>
      </c>
      <c r="D209" t="s">
        <v>21</v>
      </c>
      <c r="E209" t="s">
        <v>117</v>
      </c>
      <c r="F209" s="51" t="str">
        <f>IFERROR(VLOOKUP(D209,'Tabelas auxiliares'!$A$3:$B$61,2,FALSE),"")</f>
        <v>NÚCLEOS ESTRATÉGICOS</v>
      </c>
      <c r="G209" s="51" t="str">
        <f>IFERROR(VLOOKUP($B209,'Tabelas auxiliares'!$A$65:$C$102,2,FALSE),"")</f>
        <v>Assistência - Pesquisa</v>
      </c>
      <c r="H209" s="51" t="str">
        <f>IFERROR(VLOOKUP($B209,'Tabelas auxiliares'!$A$65:$C$102,3,FALSE),"")</f>
        <v>BOLSAS DE INICIACAO CIENTIFICA / BOLSAS PROJETOS DE PESQUISA E/OU EDITAIS LIGADOS A PESQUISA</v>
      </c>
      <c r="I209" t="s">
        <v>616</v>
      </c>
      <c r="J209" t="s">
        <v>1790</v>
      </c>
      <c r="K209" t="s">
        <v>1791</v>
      </c>
      <c r="L209" t="s">
        <v>1792</v>
      </c>
      <c r="M209" t="s">
        <v>165</v>
      </c>
      <c r="N209" t="s">
        <v>169</v>
      </c>
      <c r="O209" t="s">
        <v>1122</v>
      </c>
      <c r="P209" t="s">
        <v>1123</v>
      </c>
      <c r="Q209" t="s">
        <v>168</v>
      </c>
      <c r="R209" t="s">
        <v>165</v>
      </c>
      <c r="S209" t="s">
        <v>119</v>
      </c>
      <c r="T209" t="s">
        <v>164</v>
      </c>
      <c r="U209" t="s">
        <v>1124</v>
      </c>
      <c r="V209" t="s">
        <v>1050</v>
      </c>
      <c r="W209" t="s">
        <v>1051</v>
      </c>
      <c r="X209" s="51" t="str">
        <f t="shared" si="6"/>
        <v>3</v>
      </c>
      <c r="Y209" s="51" t="str">
        <f>IF(T209="","",IF(AND(T209&lt;&gt;'Tabelas auxiliares'!$B$236,T209&lt;&gt;'Tabelas auxiliares'!$B$237,T209&lt;&gt;'Tabelas auxiliares'!$C$236,T209&lt;&gt;'Tabelas auxiliares'!$C$237,T209&lt;&gt;'Tabelas auxiliares'!$D$236),"FOLHA DE PESSOAL",IF(X209='Tabelas auxiliares'!$A$237,"CUSTEIO",IF(X209='Tabelas auxiliares'!$A$236,"INVESTIMENTO","ERRO - VERIFICAR"))))</f>
        <v>CUSTEIO</v>
      </c>
      <c r="Z209" s="64">
        <f t="shared" si="7"/>
        <v>20400</v>
      </c>
      <c r="AC209" s="44">
        <v>20400</v>
      </c>
      <c r="AD209" s="72"/>
      <c r="AE209" s="72"/>
      <c r="AF209" s="72"/>
      <c r="AG209" s="72"/>
      <c r="AH209" s="72"/>
      <c r="AI209" s="72"/>
      <c r="AJ209" s="72"/>
      <c r="AK209" s="72"/>
      <c r="AL209" s="72"/>
      <c r="AM209" s="72"/>
      <c r="AN209" s="72"/>
      <c r="AO209" s="72"/>
    </row>
    <row r="210" spans="1:41" x14ac:dyDescent="0.25">
      <c r="A210" t="s">
        <v>594</v>
      </c>
      <c r="B210" t="s">
        <v>269</v>
      </c>
      <c r="C210" t="s">
        <v>1035</v>
      </c>
      <c r="D210" t="s">
        <v>21</v>
      </c>
      <c r="E210" t="s">
        <v>117</v>
      </c>
      <c r="F210" s="51" t="str">
        <f>IFERROR(VLOOKUP(D210,'Tabelas auxiliares'!$A$3:$B$61,2,FALSE),"")</f>
        <v>NÚCLEOS ESTRATÉGICOS</v>
      </c>
      <c r="G210" s="51" t="str">
        <f>IFERROR(VLOOKUP($B210,'Tabelas auxiliares'!$A$65:$C$102,2,FALSE),"")</f>
        <v>Assistência - Pesquisa</v>
      </c>
      <c r="H210" s="51" t="str">
        <f>IFERROR(VLOOKUP($B210,'Tabelas auxiliares'!$A$65:$C$102,3,FALSE),"")</f>
        <v>BOLSAS DE INICIACAO CIENTIFICA / BOLSAS PROJETOS DE PESQUISA E/OU EDITAIS LIGADOS A PESQUISA</v>
      </c>
      <c r="I210" t="s">
        <v>616</v>
      </c>
      <c r="J210" t="s">
        <v>1790</v>
      </c>
      <c r="K210" t="s">
        <v>1793</v>
      </c>
      <c r="L210" t="s">
        <v>1792</v>
      </c>
      <c r="M210" t="s">
        <v>165</v>
      </c>
      <c r="N210" t="s">
        <v>166</v>
      </c>
      <c r="O210" t="s">
        <v>167</v>
      </c>
      <c r="P210" t="s">
        <v>200</v>
      </c>
      <c r="Q210" t="s">
        <v>168</v>
      </c>
      <c r="R210" t="s">
        <v>165</v>
      </c>
      <c r="S210" t="s">
        <v>119</v>
      </c>
      <c r="T210" t="s">
        <v>164</v>
      </c>
      <c r="U210" t="s">
        <v>118</v>
      </c>
      <c r="V210" t="s">
        <v>1050</v>
      </c>
      <c r="W210" t="s">
        <v>1051</v>
      </c>
      <c r="X210" s="51" t="str">
        <f t="shared" si="6"/>
        <v>3</v>
      </c>
      <c r="Y210" s="51" t="str">
        <f>IF(T210="","",IF(AND(T210&lt;&gt;'Tabelas auxiliares'!$B$236,T210&lt;&gt;'Tabelas auxiliares'!$B$237,T210&lt;&gt;'Tabelas auxiliares'!$C$236,T210&lt;&gt;'Tabelas auxiliares'!$C$237,T210&lt;&gt;'Tabelas auxiliares'!$D$236),"FOLHA DE PESSOAL",IF(X210='Tabelas auxiliares'!$A$237,"CUSTEIO",IF(X210='Tabelas auxiliares'!$A$236,"INVESTIMENTO","ERRO - VERIFICAR"))))</f>
        <v>CUSTEIO</v>
      </c>
      <c r="Z210" s="64">
        <f t="shared" si="7"/>
        <v>40800</v>
      </c>
      <c r="AA210" s="44">
        <v>13600</v>
      </c>
      <c r="AB210" s="44">
        <v>5100</v>
      </c>
      <c r="AC210" s="44">
        <v>22100</v>
      </c>
      <c r="AD210" s="72"/>
      <c r="AE210" s="72"/>
      <c r="AF210" s="72"/>
      <c r="AG210" s="72"/>
      <c r="AH210" s="72"/>
      <c r="AI210" s="72"/>
      <c r="AJ210" s="72"/>
      <c r="AK210" s="72"/>
      <c r="AL210" s="72"/>
      <c r="AM210" s="72"/>
      <c r="AN210" s="72"/>
      <c r="AO210" s="72"/>
    </row>
    <row r="211" spans="1:41" x14ac:dyDescent="0.25">
      <c r="A211" t="s">
        <v>594</v>
      </c>
      <c r="B211" t="s">
        <v>271</v>
      </c>
      <c r="C211" t="s">
        <v>595</v>
      </c>
      <c r="D211" t="s">
        <v>55</v>
      </c>
      <c r="E211" t="s">
        <v>117</v>
      </c>
      <c r="F211" s="51" t="str">
        <f>IFERROR(VLOOKUP(D211,'Tabelas auxiliares'!$A$3:$B$61,2,FALSE),"")</f>
        <v>PROEC - PRÓ-REITORIA DE EXTENSÃO E CULTURA</v>
      </c>
      <c r="G211" s="51" t="str">
        <f>IFERROR(VLOOKUP($B211,'Tabelas auxiliares'!$A$65:$C$102,2,FALSE),"")</f>
        <v>Assistência - Extensão</v>
      </c>
      <c r="H211" s="51" t="str">
        <f>IFERROR(VLOOKUP($B211,'Tabelas auxiliares'!$A$65:$C$102,3,FALSE),"")</f>
        <v>BOLSAS DE EXTENSAO / PROJETOS EXTENSIONISTAS</v>
      </c>
      <c r="I211" t="s">
        <v>1171</v>
      </c>
      <c r="J211" t="s">
        <v>1794</v>
      </c>
      <c r="K211" t="s">
        <v>1795</v>
      </c>
      <c r="L211" t="s">
        <v>1796</v>
      </c>
      <c r="M211" t="s">
        <v>1797</v>
      </c>
      <c r="N211" t="s">
        <v>166</v>
      </c>
      <c r="O211" t="s">
        <v>167</v>
      </c>
      <c r="P211" t="s">
        <v>200</v>
      </c>
      <c r="Q211" t="s">
        <v>168</v>
      </c>
      <c r="R211" t="s">
        <v>165</v>
      </c>
      <c r="S211" t="s">
        <v>119</v>
      </c>
      <c r="T211" t="s">
        <v>164</v>
      </c>
      <c r="U211" t="s">
        <v>118</v>
      </c>
      <c r="V211" t="s">
        <v>1798</v>
      </c>
      <c r="W211" t="s">
        <v>1799</v>
      </c>
      <c r="X211" s="51" t="str">
        <f t="shared" si="6"/>
        <v>3</v>
      </c>
      <c r="Y211" s="51" t="str">
        <f>IF(T211="","",IF(AND(T211&lt;&gt;'Tabelas auxiliares'!$B$236,T211&lt;&gt;'Tabelas auxiliares'!$B$237,T211&lt;&gt;'Tabelas auxiliares'!$C$236,T211&lt;&gt;'Tabelas auxiliares'!$C$237,T211&lt;&gt;'Tabelas auxiliares'!$D$236),"FOLHA DE PESSOAL",IF(X211='Tabelas auxiliares'!$A$237,"CUSTEIO",IF(X211='Tabelas auxiliares'!$A$236,"INVESTIMENTO","ERRO - VERIFICAR"))))</f>
        <v>CUSTEIO</v>
      </c>
      <c r="Z211" s="64">
        <f t="shared" si="7"/>
        <v>200</v>
      </c>
      <c r="AC211" s="44">
        <v>200</v>
      </c>
      <c r="AD211" s="72"/>
      <c r="AE211" s="72"/>
      <c r="AF211" s="72"/>
      <c r="AG211" s="72"/>
      <c r="AH211" s="72"/>
      <c r="AI211" s="72"/>
      <c r="AJ211" s="72"/>
      <c r="AK211" s="72"/>
      <c r="AL211" s="72"/>
      <c r="AM211" s="72"/>
      <c r="AN211" s="72"/>
      <c r="AO211" s="72"/>
    </row>
    <row r="212" spans="1:41" x14ac:dyDescent="0.25">
      <c r="A212" t="s">
        <v>594</v>
      </c>
      <c r="B212" t="s">
        <v>271</v>
      </c>
      <c r="C212" t="s">
        <v>781</v>
      </c>
      <c r="D212" t="s">
        <v>55</v>
      </c>
      <c r="E212" t="s">
        <v>117</v>
      </c>
      <c r="F212" s="51" t="str">
        <f>IFERROR(VLOOKUP(D212,'Tabelas auxiliares'!$A$3:$B$61,2,FALSE),"")</f>
        <v>PROEC - PRÓ-REITORIA DE EXTENSÃO E CULTURA</v>
      </c>
      <c r="G212" s="51" t="str">
        <f>IFERROR(VLOOKUP($B212,'Tabelas auxiliares'!$A$65:$C$102,2,FALSE),"")</f>
        <v>Assistência - Extensão</v>
      </c>
      <c r="H212" s="51" t="str">
        <f>IFERROR(VLOOKUP($B212,'Tabelas auxiliares'!$A$65:$C$102,3,FALSE),"")</f>
        <v>BOLSAS DE EXTENSAO / PROJETOS EXTENSIONISTAS</v>
      </c>
      <c r="I212" t="s">
        <v>1258</v>
      </c>
      <c r="J212" t="s">
        <v>1800</v>
      </c>
      <c r="K212" t="s">
        <v>1801</v>
      </c>
      <c r="L212" t="s">
        <v>1802</v>
      </c>
      <c r="M212" t="s">
        <v>165</v>
      </c>
      <c r="N212" t="s">
        <v>169</v>
      </c>
      <c r="O212" t="s">
        <v>1122</v>
      </c>
      <c r="P212" t="s">
        <v>1123</v>
      </c>
      <c r="Q212" t="s">
        <v>168</v>
      </c>
      <c r="R212" t="s">
        <v>165</v>
      </c>
      <c r="S212" t="s">
        <v>119</v>
      </c>
      <c r="T212" t="s">
        <v>164</v>
      </c>
      <c r="U212" t="s">
        <v>1124</v>
      </c>
      <c r="V212" t="s">
        <v>1050</v>
      </c>
      <c r="W212" t="s">
        <v>1051</v>
      </c>
      <c r="X212" s="51" t="str">
        <f t="shared" si="6"/>
        <v>3</v>
      </c>
      <c r="Y212" s="51" t="str">
        <f>IF(T212="","",IF(AND(T212&lt;&gt;'Tabelas auxiliares'!$B$236,T212&lt;&gt;'Tabelas auxiliares'!$B$237,T212&lt;&gt;'Tabelas auxiliares'!$C$236,T212&lt;&gt;'Tabelas auxiliares'!$C$237,T212&lt;&gt;'Tabelas auxiliares'!$D$236),"FOLHA DE PESSOAL",IF(X212='Tabelas auxiliares'!$A$237,"CUSTEIO",IF(X212='Tabelas auxiliares'!$A$236,"INVESTIMENTO","ERRO - VERIFICAR"))))</f>
        <v>CUSTEIO</v>
      </c>
      <c r="Z212" s="64">
        <f t="shared" si="7"/>
        <v>14000</v>
      </c>
      <c r="AA212" s="44">
        <v>1400</v>
      </c>
      <c r="AB212" s="44">
        <v>1400</v>
      </c>
      <c r="AC212" s="44">
        <v>11200</v>
      </c>
      <c r="AD212" s="72"/>
      <c r="AE212" s="72"/>
      <c r="AF212" s="72"/>
      <c r="AG212" s="72"/>
      <c r="AH212" s="72"/>
      <c r="AI212" s="72"/>
      <c r="AJ212" s="72"/>
      <c r="AK212" s="72"/>
      <c r="AL212" s="72"/>
      <c r="AM212" s="72"/>
      <c r="AN212" s="72"/>
      <c r="AO212" s="72"/>
    </row>
    <row r="213" spans="1:41" x14ac:dyDescent="0.25">
      <c r="A213" t="s">
        <v>594</v>
      </c>
      <c r="B213" t="s">
        <v>271</v>
      </c>
      <c r="C213" t="s">
        <v>781</v>
      </c>
      <c r="D213" t="s">
        <v>57</v>
      </c>
      <c r="E213" t="s">
        <v>117</v>
      </c>
      <c r="F213" s="51" t="str">
        <f>IFERROR(VLOOKUP(D213,'Tabelas auxiliares'!$A$3:$B$61,2,FALSE),"")</f>
        <v>EDITORA DA UFABC</v>
      </c>
      <c r="G213" s="51" t="str">
        <f>IFERROR(VLOOKUP($B213,'Tabelas auxiliares'!$A$65:$C$102,2,FALSE),"")</f>
        <v>Assistência - Extensão</v>
      </c>
      <c r="H213" s="51" t="str">
        <f>IFERROR(VLOOKUP($B213,'Tabelas auxiliares'!$A$65:$C$102,3,FALSE),"")</f>
        <v>BOLSAS DE EXTENSAO / PROJETOS EXTENSIONISTAS</v>
      </c>
      <c r="I213" t="s">
        <v>1221</v>
      </c>
      <c r="J213" t="s">
        <v>1803</v>
      </c>
      <c r="K213" t="s">
        <v>1804</v>
      </c>
      <c r="L213" t="s">
        <v>1805</v>
      </c>
      <c r="M213" t="s">
        <v>1806</v>
      </c>
      <c r="N213" t="s">
        <v>166</v>
      </c>
      <c r="O213" t="s">
        <v>167</v>
      </c>
      <c r="P213" t="s">
        <v>200</v>
      </c>
      <c r="Q213" t="s">
        <v>168</v>
      </c>
      <c r="R213" t="s">
        <v>165</v>
      </c>
      <c r="S213" t="s">
        <v>119</v>
      </c>
      <c r="T213" t="s">
        <v>164</v>
      </c>
      <c r="U213" t="s">
        <v>118</v>
      </c>
      <c r="V213" t="s">
        <v>1798</v>
      </c>
      <c r="W213" t="s">
        <v>1799</v>
      </c>
      <c r="X213" s="51" t="str">
        <f t="shared" si="6"/>
        <v>3</v>
      </c>
      <c r="Y213" s="51" t="str">
        <f>IF(T213="","",IF(AND(T213&lt;&gt;'Tabelas auxiliares'!$B$236,T213&lt;&gt;'Tabelas auxiliares'!$B$237,T213&lt;&gt;'Tabelas auxiliares'!$C$236,T213&lt;&gt;'Tabelas auxiliares'!$C$237,T213&lt;&gt;'Tabelas auxiliares'!$D$236),"FOLHA DE PESSOAL",IF(X213='Tabelas auxiliares'!$A$237,"CUSTEIO",IF(X213='Tabelas auxiliares'!$A$236,"INVESTIMENTO","ERRO - VERIFICAR"))))</f>
        <v>CUSTEIO</v>
      </c>
      <c r="Z213" s="64">
        <f t="shared" si="7"/>
        <v>550</v>
      </c>
      <c r="AC213" s="44">
        <v>550</v>
      </c>
      <c r="AD213" s="72"/>
      <c r="AE213" s="72"/>
      <c r="AF213" s="72"/>
      <c r="AG213" s="72"/>
      <c r="AH213" s="72"/>
      <c r="AI213" s="72"/>
      <c r="AJ213" s="72"/>
      <c r="AK213" s="72"/>
      <c r="AL213" s="72"/>
      <c r="AM213" s="72"/>
      <c r="AN213" s="72"/>
      <c r="AO213" s="72"/>
    </row>
    <row r="214" spans="1:41" x14ac:dyDescent="0.25">
      <c r="A214" t="s">
        <v>594</v>
      </c>
      <c r="B214" t="s">
        <v>274</v>
      </c>
      <c r="C214" t="s">
        <v>595</v>
      </c>
      <c r="D214" t="s">
        <v>45</v>
      </c>
      <c r="E214" t="s">
        <v>117</v>
      </c>
      <c r="F214" s="51" t="str">
        <f>IFERROR(VLOOKUP(D214,'Tabelas auxiliares'!$A$3:$B$61,2,FALSE),"")</f>
        <v>CMCC - CENTRO DE MATEMÁTICA, COMPUTAÇÃO E COGNIÇÃO</v>
      </c>
      <c r="G214" s="51" t="str">
        <f>IFERROR(VLOOKUP($B214,'Tabelas auxiliares'!$A$65:$C$102,2,FALSE),"")</f>
        <v>Assistência - Graduação</v>
      </c>
      <c r="H214" s="51" t="str">
        <f>IFERROR(VLOOKUP($B214,'Tabelas auxiliares'!$A$65:$C$102,3,FALSE),"")</f>
        <v>MONITORIA ACADEMICA DA GRADUACAO / MONITORIA SEMIPRESENCIAL / AUXILIO ACESSIBILIDADE / MONITORIA INCLUSIVA</v>
      </c>
      <c r="I214" t="s">
        <v>1807</v>
      </c>
      <c r="J214" t="s">
        <v>1808</v>
      </c>
      <c r="K214" t="s">
        <v>1809</v>
      </c>
      <c r="L214" t="s">
        <v>1810</v>
      </c>
      <c r="M214" t="s">
        <v>1811</v>
      </c>
      <c r="N214" t="s">
        <v>166</v>
      </c>
      <c r="O214" t="s">
        <v>167</v>
      </c>
      <c r="P214" t="s">
        <v>200</v>
      </c>
      <c r="Q214" t="s">
        <v>168</v>
      </c>
      <c r="R214" t="s">
        <v>165</v>
      </c>
      <c r="S214" t="s">
        <v>119</v>
      </c>
      <c r="T214" t="s">
        <v>164</v>
      </c>
      <c r="U214" t="s">
        <v>118</v>
      </c>
      <c r="V214" t="s">
        <v>1798</v>
      </c>
      <c r="W214" t="s">
        <v>1799</v>
      </c>
      <c r="X214" s="51" t="str">
        <f t="shared" si="6"/>
        <v>3</v>
      </c>
      <c r="Y214" s="51" t="str">
        <f>IF(T214="","",IF(AND(T214&lt;&gt;'Tabelas auxiliares'!$B$236,T214&lt;&gt;'Tabelas auxiliares'!$B$237,T214&lt;&gt;'Tabelas auxiliares'!$C$236,T214&lt;&gt;'Tabelas auxiliares'!$C$237,T214&lt;&gt;'Tabelas auxiliares'!$D$236),"FOLHA DE PESSOAL",IF(X214='Tabelas auxiliares'!$A$237,"CUSTEIO",IF(X214='Tabelas auxiliares'!$A$236,"INVESTIMENTO","ERRO - VERIFICAR"))))</f>
        <v>CUSTEIO</v>
      </c>
      <c r="Z214" s="64">
        <f t="shared" si="7"/>
        <v>800</v>
      </c>
      <c r="AC214" s="44">
        <v>800</v>
      </c>
      <c r="AD214" s="72"/>
      <c r="AE214" s="72"/>
      <c r="AF214" s="72"/>
      <c r="AG214" s="72"/>
      <c r="AH214" s="72"/>
      <c r="AI214" s="72"/>
      <c r="AJ214" s="72"/>
      <c r="AK214" s="72"/>
      <c r="AL214" s="72"/>
      <c r="AM214" s="72"/>
      <c r="AN214" s="72"/>
      <c r="AO214" s="72"/>
    </row>
    <row r="215" spans="1:41" x14ac:dyDescent="0.25">
      <c r="A215" t="s">
        <v>594</v>
      </c>
      <c r="B215" t="s">
        <v>274</v>
      </c>
      <c r="C215" t="s">
        <v>595</v>
      </c>
      <c r="D215" t="s">
        <v>45</v>
      </c>
      <c r="E215" t="s">
        <v>117</v>
      </c>
      <c r="F215" s="51" t="str">
        <f>IFERROR(VLOOKUP(D215,'Tabelas auxiliares'!$A$3:$B$61,2,FALSE),"")</f>
        <v>CMCC - CENTRO DE MATEMÁTICA, COMPUTAÇÃO E COGNIÇÃO</v>
      </c>
      <c r="G215" s="51" t="str">
        <f>IFERROR(VLOOKUP($B215,'Tabelas auxiliares'!$A$65:$C$102,2,FALSE),"")</f>
        <v>Assistência - Graduação</v>
      </c>
      <c r="H215" s="51" t="str">
        <f>IFERROR(VLOOKUP($B215,'Tabelas auxiliares'!$A$65:$C$102,3,FALSE),"")</f>
        <v>MONITORIA ACADEMICA DA GRADUACAO / MONITORIA SEMIPRESENCIAL / AUXILIO ACESSIBILIDADE / MONITORIA INCLUSIVA</v>
      </c>
      <c r="I215" t="s">
        <v>964</v>
      </c>
      <c r="J215" t="s">
        <v>1812</v>
      </c>
      <c r="K215" t="s">
        <v>1813</v>
      </c>
      <c r="L215" t="s">
        <v>1814</v>
      </c>
      <c r="M215" t="s">
        <v>1815</v>
      </c>
      <c r="N215" t="s">
        <v>166</v>
      </c>
      <c r="O215" t="s">
        <v>167</v>
      </c>
      <c r="P215" t="s">
        <v>200</v>
      </c>
      <c r="Q215" t="s">
        <v>168</v>
      </c>
      <c r="R215" t="s">
        <v>165</v>
      </c>
      <c r="S215" t="s">
        <v>119</v>
      </c>
      <c r="T215" t="s">
        <v>164</v>
      </c>
      <c r="U215" t="s">
        <v>118</v>
      </c>
      <c r="V215" t="s">
        <v>1798</v>
      </c>
      <c r="W215" t="s">
        <v>1799</v>
      </c>
      <c r="X215" s="51" t="str">
        <f t="shared" si="6"/>
        <v>3</v>
      </c>
      <c r="Y215" s="51" t="str">
        <f>IF(T215="","",IF(AND(T215&lt;&gt;'Tabelas auxiliares'!$B$236,T215&lt;&gt;'Tabelas auxiliares'!$B$237,T215&lt;&gt;'Tabelas auxiliares'!$C$236,T215&lt;&gt;'Tabelas auxiliares'!$C$237,T215&lt;&gt;'Tabelas auxiliares'!$D$236),"FOLHA DE PESSOAL",IF(X215='Tabelas auxiliares'!$A$237,"CUSTEIO",IF(X215='Tabelas auxiliares'!$A$236,"INVESTIMENTO","ERRO - VERIFICAR"))))</f>
        <v>CUSTEIO</v>
      </c>
      <c r="Z215" s="64">
        <f t="shared" si="7"/>
        <v>500</v>
      </c>
      <c r="AC215" s="44">
        <v>500</v>
      </c>
      <c r="AD215" s="72"/>
      <c r="AE215" s="72"/>
      <c r="AF215" s="72"/>
      <c r="AG215" s="72"/>
      <c r="AH215" s="72"/>
      <c r="AI215" s="72"/>
      <c r="AJ215" s="72"/>
      <c r="AK215" s="72"/>
      <c r="AL215" s="72"/>
      <c r="AM215" s="72"/>
      <c r="AN215" s="72"/>
      <c r="AO215" s="72"/>
    </row>
    <row r="216" spans="1:41" x14ac:dyDescent="0.25">
      <c r="A216" t="s">
        <v>594</v>
      </c>
      <c r="B216" t="s">
        <v>274</v>
      </c>
      <c r="C216" t="s">
        <v>1044</v>
      </c>
      <c r="D216" t="s">
        <v>83</v>
      </c>
      <c r="E216" t="s">
        <v>117</v>
      </c>
      <c r="F216" s="51" t="str">
        <f>IFERROR(VLOOKUP(D216,'Tabelas auxiliares'!$A$3:$B$61,2,FALSE),"")</f>
        <v>NETEL - NÚCLEO EDUCACIONAL DE TECNOLOGIAS E LÍNGUAS</v>
      </c>
      <c r="G216" s="51" t="str">
        <f>IFERROR(VLOOKUP($B216,'Tabelas auxiliares'!$A$65:$C$102,2,FALSE),"")</f>
        <v>Assistência - Graduação</v>
      </c>
      <c r="H216" s="51" t="str">
        <f>IFERROR(VLOOKUP($B216,'Tabelas auxiliares'!$A$65:$C$102,3,FALSE),"")</f>
        <v>MONITORIA ACADEMICA DA GRADUACAO / MONITORIA SEMIPRESENCIAL / AUXILIO ACESSIBILIDADE / MONITORIA INCLUSIVA</v>
      </c>
      <c r="I216" t="s">
        <v>1060</v>
      </c>
      <c r="J216" t="s">
        <v>1816</v>
      </c>
      <c r="K216" t="s">
        <v>1817</v>
      </c>
      <c r="L216" t="s">
        <v>1818</v>
      </c>
      <c r="M216" t="s">
        <v>165</v>
      </c>
      <c r="N216" t="s">
        <v>166</v>
      </c>
      <c r="O216" t="s">
        <v>167</v>
      </c>
      <c r="P216" t="s">
        <v>200</v>
      </c>
      <c r="Q216" t="s">
        <v>168</v>
      </c>
      <c r="R216" t="s">
        <v>165</v>
      </c>
      <c r="S216" t="s">
        <v>597</v>
      </c>
      <c r="T216" t="s">
        <v>164</v>
      </c>
      <c r="U216" t="s">
        <v>118</v>
      </c>
      <c r="V216" t="s">
        <v>1050</v>
      </c>
      <c r="W216" t="s">
        <v>1051</v>
      </c>
      <c r="X216" s="51" t="str">
        <f t="shared" si="6"/>
        <v>3</v>
      </c>
      <c r="Y216" s="51" t="str">
        <f>IF(T216="","",IF(AND(T216&lt;&gt;'Tabelas auxiliares'!$B$236,T216&lt;&gt;'Tabelas auxiliares'!$B$237,T216&lt;&gt;'Tabelas auxiliares'!$C$236,T216&lt;&gt;'Tabelas auxiliares'!$C$237,T216&lt;&gt;'Tabelas auxiliares'!$D$236),"FOLHA DE PESSOAL",IF(X216='Tabelas auxiliares'!$A$237,"CUSTEIO",IF(X216='Tabelas auxiliares'!$A$236,"INVESTIMENTO","ERRO - VERIFICAR"))))</f>
        <v>CUSTEIO</v>
      </c>
      <c r="Z216" s="64">
        <f t="shared" si="7"/>
        <v>26400</v>
      </c>
      <c r="AA216" s="44">
        <v>17600</v>
      </c>
      <c r="AB216" s="44">
        <v>3300</v>
      </c>
      <c r="AC216" s="44">
        <v>5500</v>
      </c>
      <c r="AD216" s="72"/>
      <c r="AE216" s="72"/>
      <c r="AF216" s="72"/>
      <c r="AG216" s="72"/>
      <c r="AH216" s="72"/>
      <c r="AI216" s="72"/>
      <c r="AJ216" s="72"/>
      <c r="AK216" s="72"/>
      <c r="AL216" s="72"/>
      <c r="AM216" s="72"/>
      <c r="AN216" s="72"/>
      <c r="AO216" s="72"/>
    </row>
    <row r="217" spans="1:41" x14ac:dyDescent="0.25">
      <c r="A217" t="s">
        <v>594</v>
      </c>
      <c r="B217" t="s">
        <v>281</v>
      </c>
      <c r="C217" t="s">
        <v>595</v>
      </c>
      <c r="D217" t="s">
        <v>53</v>
      </c>
      <c r="E217" t="s">
        <v>117</v>
      </c>
      <c r="F217" s="51" t="str">
        <f>IFERROR(VLOOKUP(D217,'Tabelas auxiliares'!$A$3:$B$61,2,FALSE),"")</f>
        <v>PROGRAD - PRÓ-REITORIA DE GRADUAÇÃO</v>
      </c>
      <c r="G217" s="51" t="str">
        <f>IFERROR(VLOOKUP($B217,'Tabelas auxiliares'!$A$65:$C$102,2,FALSE),"")</f>
        <v>Auxílio eventos - discentes</v>
      </c>
      <c r="H217" s="51" t="str">
        <f>IFERROR(VLOOKUP($B217,'Tabelas auxiliares'!$A$65:$C$102,3,FALSE),"")</f>
        <v>DISCENTES: AUXÍLIO EVENTOS/CONGRESSOS/SEMINÁRIOS/PUBLICAÇÕES/PARTICIPAÇÃO EM COMPETIÇÕES</v>
      </c>
      <c r="I217" t="s">
        <v>868</v>
      </c>
      <c r="J217" t="s">
        <v>1819</v>
      </c>
      <c r="K217" t="s">
        <v>1820</v>
      </c>
      <c r="L217" t="s">
        <v>1821</v>
      </c>
      <c r="M217" t="s">
        <v>165</v>
      </c>
      <c r="N217" t="s">
        <v>166</v>
      </c>
      <c r="O217" t="s">
        <v>167</v>
      </c>
      <c r="P217" t="s">
        <v>200</v>
      </c>
      <c r="Q217" t="s">
        <v>168</v>
      </c>
      <c r="R217" t="s">
        <v>165</v>
      </c>
      <c r="S217" t="s">
        <v>119</v>
      </c>
      <c r="T217" t="s">
        <v>164</v>
      </c>
      <c r="U217" t="s">
        <v>118</v>
      </c>
      <c r="V217" t="s">
        <v>1180</v>
      </c>
      <c r="W217" t="s">
        <v>1181</v>
      </c>
      <c r="X217" s="51" t="str">
        <f t="shared" si="6"/>
        <v>3</v>
      </c>
      <c r="Y217" s="51" t="str">
        <f>IF(T217="","",IF(AND(T217&lt;&gt;'Tabelas auxiliares'!$B$236,T217&lt;&gt;'Tabelas auxiliares'!$B$237,T217&lt;&gt;'Tabelas auxiliares'!$C$236,T217&lt;&gt;'Tabelas auxiliares'!$C$237,T217&lt;&gt;'Tabelas auxiliares'!$D$236),"FOLHA DE PESSOAL",IF(X217='Tabelas auxiliares'!$A$237,"CUSTEIO",IF(X217='Tabelas auxiliares'!$A$236,"INVESTIMENTO","ERRO - VERIFICAR"))))</f>
        <v>CUSTEIO</v>
      </c>
      <c r="Z217" s="64">
        <f t="shared" si="7"/>
        <v>10887.04</v>
      </c>
      <c r="AC217" s="44">
        <v>10887.04</v>
      </c>
      <c r="AD217" s="72"/>
      <c r="AE217" s="72"/>
      <c r="AF217" s="72"/>
      <c r="AG217" s="72"/>
      <c r="AH217" s="72"/>
      <c r="AI217" s="72"/>
      <c r="AJ217" s="72"/>
      <c r="AK217" s="72"/>
      <c r="AL217" s="72"/>
      <c r="AM217" s="72"/>
      <c r="AN217" s="72"/>
      <c r="AO217" s="72"/>
    </row>
    <row r="218" spans="1:41" x14ac:dyDescent="0.25">
      <c r="A218" t="s">
        <v>594</v>
      </c>
      <c r="B218" t="s">
        <v>281</v>
      </c>
      <c r="C218" t="s">
        <v>781</v>
      </c>
      <c r="D218" t="s">
        <v>55</v>
      </c>
      <c r="E218" t="s">
        <v>117</v>
      </c>
      <c r="F218" s="51" t="str">
        <f>IFERROR(VLOOKUP(D218,'Tabelas auxiliares'!$A$3:$B$61,2,FALSE),"")</f>
        <v>PROEC - PRÓ-REITORIA DE EXTENSÃO E CULTURA</v>
      </c>
      <c r="G218" s="51" t="str">
        <f>IFERROR(VLOOKUP($B218,'Tabelas auxiliares'!$A$65:$C$102,2,FALSE),"")</f>
        <v>Auxílio eventos - discentes</v>
      </c>
      <c r="H218" s="51" t="str">
        <f>IFERROR(VLOOKUP($B218,'Tabelas auxiliares'!$A$65:$C$102,3,FALSE),"")</f>
        <v>DISCENTES: AUXÍLIO EVENTOS/CONGRESSOS/SEMINÁRIOS/PUBLICAÇÕES/PARTICIPAÇÃO EM COMPETIÇÕES</v>
      </c>
      <c r="I218" t="s">
        <v>1147</v>
      </c>
      <c r="J218" t="s">
        <v>583</v>
      </c>
      <c r="K218" t="s">
        <v>1822</v>
      </c>
      <c r="L218" t="s">
        <v>1823</v>
      </c>
      <c r="M218" t="s">
        <v>1824</v>
      </c>
      <c r="N218" t="s">
        <v>166</v>
      </c>
      <c r="O218" t="s">
        <v>167</v>
      </c>
      <c r="P218" t="s">
        <v>200</v>
      </c>
      <c r="Q218" t="s">
        <v>168</v>
      </c>
      <c r="R218" t="s">
        <v>165</v>
      </c>
      <c r="S218" t="s">
        <v>597</v>
      </c>
      <c r="T218" t="s">
        <v>164</v>
      </c>
      <c r="U218" t="s">
        <v>118</v>
      </c>
      <c r="V218" t="s">
        <v>1180</v>
      </c>
      <c r="W218" t="s">
        <v>1181</v>
      </c>
      <c r="X218" s="51" t="str">
        <f t="shared" si="6"/>
        <v>3</v>
      </c>
      <c r="Y218" s="51" t="str">
        <f>IF(T218="","",IF(AND(T218&lt;&gt;'Tabelas auxiliares'!$B$236,T218&lt;&gt;'Tabelas auxiliares'!$B$237,T218&lt;&gt;'Tabelas auxiliares'!$C$236,T218&lt;&gt;'Tabelas auxiliares'!$C$237,T218&lt;&gt;'Tabelas auxiliares'!$D$236),"FOLHA DE PESSOAL",IF(X218='Tabelas auxiliares'!$A$237,"CUSTEIO",IF(X218='Tabelas auxiliares'!$A$236,"INVESTIMENTO","ERRO - VERIFICAR"))))</f>
        <v>CUSTEIO</v>
      </c>
      <c r="Z218" s="64">
        <f t="shared" si="7"/>
        <v>1000</v>
      </c>
      <c r="AC218" s="44">
        <v>1000</v>
      </c>
      <c r="AD218" s="72"/>
      <c r="AE218" s="72"/>
      <c r="AF218" s="72"/>
      <c r="AG218" s="72"/>
      <c r="AH218" s="72"/>
      <c r="AI218" s="72"/>
      <c r="AJ218" s="72"/>
      <c r="AK218" s="72"/>
      <c r="AL218" s="72"/>
      <c r="AM218" s="72"/>
      <c r="AN218" s="72"/>
      <c r="AO218" s="72"/>
    </row>
    <row r="219" spans="1:41" x14ac:dyDescent="0.25">
      <c r="A219" t="s">
        <v>594</v>
      </c>
      <c r="B219" t="s">
        <v>281</v>
      </c>
      <c r="C219" t="s">
        <v>781</v>
      </c>
      <c r="D219" t="s">
        <v>55</v>
      </c>
      <c r="E219" t="s">
        <v>117</v>
      </c>
      <c r="F219" s="51" t="str">
        <f>IFERROR(VLOOKUP(D219,'Tabelas auxiliares'!$A$3:$B$61,2,FALSE),"")</f>
        <v>PROEC - PRÓ-REITORIA DE EXTENSÃO E CULTURA</v>
      </c>
      <c r="G219" s="51" t="str">
        <f>IFERROR(VLOOKUP($B219,'Tabelas auxiliares'!$A$65:$C$102,2,FALSE),"")</f>
        <v>Auxílio eventos - discentes</v>
      </c>
      <c r="H219" s="51" t="str">
        <f>IFERROR(VLOOKUP($B219,'Tabelas auxiliares'!$A$65:$C$102,3,FALSE),"")</f>
        <v>DISCENTES: AUXÍLIO EVENTOS/CONGRESSOS/SEMINÁRIOS/PUBLICAÇÕES/PARTICIPAÇÃO EM COMPETIÇÕES</v>
      </c>
      <c r="I219" t="s">
        <v>627</v>
      </c>
      <c r="J219" t="s">
        <v>593</v>
      </c>
      <c r="K219" t="s">
        <v>1825</v>
      </c>
      <c r="L219" t="s">
        <v>1826</v>
      </c>
      <c r="M219" t="s">
        <v>165</v>
      </c>
      <c r="N219" t="s">
        <v>166</v>
      </c>
      <c r="O219" t="s">
        <v>167</v>
      </c>
      <c r="P219" t="s">
        <v>200</v>
      </c>
      <c r="Q219" t="s">
        <v>168</v>
      </c>
      <c r="R219" t="s">
        <v>165</v>
      </c>
      <c r="S219" t="s">
        <v>597</v>
      </c>
      <c r="T219" t="s">
        <v>164</v>
      </c>
      <c r="U219" t="s">
        <v>118</v>
      </c>
      <c r="V219" t="s">
        <v>1180</v>
      </c>
      <c r="W219" t="s">
        <v>1181</v>
      </c>
      <c r="X219" s="51" t="str">
        <f t="shared" si="6"/>
        <v>3</v>
      </c>
      <c r="Y219" s="51" t="str">
        <f>IF(T219="","",IF(AND(T219&lt;&gt;'Tabelas auxiliares'!$B$236,T219&lt;&gt;'Tabelas auxiliares'!$B$237,T219&lt;&gt;'Tabelas auxiliares'!$C$236,T219&lt;&gt;'Tabelas auxiliares'!$C$237,T219&lt;&gt;'Tabelas auxiliares'!$D$236),"FOLHA DE PESSOAL",IF(X219='Tabelas auxiliares'!$A$237,"CUSTEIO",IF(X219='Tabelas auxiliares'!$A$236,"INVESTIMENTO","ERRO - VERIFICAR"))))</f>
        <v>CUSTEIO</v>
      </c>
      <c r="Z219" s="64">
        <f t="shared" si="7"/>
        <v>2000</v>
      </c>
      <c r="AC219" s="44">
        <v>2000</v>
      </c>
      <c r="AD219" s="72"/>
      <c r="AE219" s="72"/>
      <c r="AF219" s="72"/>
      <c r="AG219" s="72"/>
      <c r="AH219" s="72"/>
      <c r="AI219" s="72"/>
      <c r="AJ219" s="72"/>
      <c r="AK219" s="72"/>
      <c r="AL219" s="72"/>
      <c r="AM219" s="72"/>
      <c r="AN219" s="72"/>
      <c r="AO219" s="72"/>
    </row>
    <row r="220" spans="1:41" x14ac:dyDescent="0.25">
      <c r="A220" t="s">
        <v>594</v>
      </c>
      <c r="B220" t="s">
        <v>281</v>
      </c>
      <c r="C220" t="s">
        <v>781</v>
      </c>
      <c r="D220" t="s">
        <v>55</v>
      </c>
      <c r="E220" t="s">
        <v>117</v>
      </c>
      <c r="F220" s="51" t="str">
        <f>IFERROR(VLOOKUP(D220,'Tabelas auxiliares'!$A$3:$B$61,2,FALSE),"")</f>
        <v>PROEC - PRÓ-REITORIA DE EXTENSÃO E CULTURA</v>
      </c>
      <c r="G220" s="51" t="str">
        <f>IFERROR(VLOOKUP($B220,'Tabelas auxiliares'!$A$65:$C$102,2,FALSE),"")</f>
        <v>Auxílio eventos - discentes</v>
      </c>
      <c r="H220" s="51" t="str">
        <f>IFERROR(VLOOKUP($B220,'Tabelas auxiliares'!$A$65:$C$102,3,FALSE),"")</f>
        <v>DISCENTES: AUXÍLIO EVENTOS/CONGRESSOS/SEMINÁRIOS/PUBLICAÇÕES/PARTICIPAÇÃO EM COMPETIÇÕES</v>
      </c>
      <c r="I220" t="s">
        <v>1279</v>
      </c>
      <c r="J220" t="s">
        <v>586</v>
      </c>
      <c r="K220" t="s">
        <v>1827</v>
      </c>
      <c r="L220" t="s">
        <v>1828</v>
      </c>
      <c r="M220" t="s">
        <v>1829</v>
      </c>
      <c r="N220" t="s">
        <v>166</v>
      </c>
      <c r="O220" t="s">
        <v>167</v>
      </c>
      <c r="P220" t="s">
        <v>200</v>
      </c>
      <c r="Q220" t="s">
        <v>168</v>
      </c>
      <c r="R220" t="s">
        <v>165</v>
      </c>
      <c r="S220" t="s">
        <v>119</v>
      </c>
      <c r="T220" t="s">
        <v>164</v>
      </c>
      <c r="U220" t="s">
        <v>118</v>
      </c>
      <c r="V220" t="s">
        <v>1180</v>
      </c>
      <c r="W220" t="s">
        <v>1181</v>
      </c>
      <c r="X220" s="51" t="str">
        <f t="shared" si="6"/>
        <v>3</v>
      </c>
      <c r="Y220" s="51" t="str">
        <f>IF(T220="","",IF(AND(T220&lt;&gt;'Tabelas auxiliares'!$B$236,T220&lt;&gt;'Tabelas auxiliares'!$B$237,T220&lt;&gt;'Tabelas auxiliares'!$C$236,T220&lt;&gt;'Tabelas auxiliares'!$C$237,T220&lt;&gt;'Tabelas auxiliares'!$D$236),"FOLHA DE PESSOAL",IF(X220='Tabelas auxiliares'!$A$237,"CUSTEIO",IF(X220='Tabelas auxiliares'!$A$236,"INVESTIMENTO","ERRO - VERIFICAR"))))</f>
        <v>CUSTEIO</v>
      </c>
      <c r="Z220" s="64">
        <f t="shared" si="7"/>
        <v>1000</v>
      </c>
      <c r="AC220" s="44">
        <v>1000</v>
      </c>
      <c r="AD220" s="72"/>
      <c r="AE220" s="72"/>
      <c r="AF220" s="72"/>
      <c r="AG220" s="72"/>
      <c r="AH220" s="72"/>
      <c r="AI220" s="72"/>
      <c r="AJ220" s="72"/>
      <c r="AK220" s="72"/>
      <c r="AL220" s="72"/>
      <c r="AM220" s="72"/>
      <c r="AN220" s="72"/>
      <c r="AO220" s="72"/>
    </row>
    <row r="221" spans="1:41" x14ac:dyDescent="0.25">
      <c r="A221" t="s">
        <v>594</v>
      </c>
      <c r="B221" t="s">
        <v>283</v>
      </c>
      <c r="C221" t="s">
        <v>595</v>
      </c>
      <c r="D221" t="s">
        <v>45</v>
      </c>
      <c r="E221" t="s">
        <v>117</v>
      </c>
      <c r="F221" s="51" t="str">
        <f>IFERROR(VLOOKUP(D221,'Tabelas auxiliares'!$A$3:$B$61,2,FALSE),"")</f>
        <v>CMCC - CENTRO DE MATEMÁTICA, COMPUTAÇÃO E COGNIÇÃO</v>
      </c>
      <c r="G221" s="51" t="str">
        <f>IFERROR(VLOOKUP($B221,'Tabelas auxiliares'!$A$65:$C$102,2,FALSE),"")</f>
        <v>Auxílio eventos/Atividades extrassala - servidores</v>
      </c>
      <c r="H221" s="51" t="str">
        <f>IFERROR(VLOOKUP($B221,'Tabelas auxiliares'!$A$65:$C$102,3,FALSE),"")</f>
        <v>DOCENTES: AUXÍLIO EVENTOS/CONGRESSOS/SEMINÁRIOS/PUBLICAÇÕES/ AUXÍLIO PARA ATIVIDADE EXTRASSALA</v>
      </c>
      <c r="I221" t="s">
        <v>868</v>
      </c>
      <c r="J221" t="s">
        <v>1830</v>
      </c>
      <c r="K221" t="s">
        <v>1831</v>
      </c>
      <c r="L221" t="s">
        <v>1832</v>
      </c>
      <c r="M221" t="s">
        <v>1833</v>
      </c>
      <c r="N221" t="s">
        <v>166</v>
      </c>
      <c r="O221" t="s">
        <v>167</v>
      </c>
      <c r="P221" t="s">
        <v>200</v>
      </c>
      <c r="Q221" t="s">
        <v>168</v>
      </c>
      <c r="R221" t="s">
        <v>165</v>
      </c>
      <c r="S221" t="s">
        <v>597</v>
      </c>
      <c r="T221" t="s">
        <v>164</v>
      </c>
      <c r="U221" t="s">
        <v>118</v>
      </c>
      <c r="V221" t="s">
        <v>1798</v>
      </c>
      <c r="W221" t="s">
        <v>1799</v>
      </c>
      <c r="X221" s="51" t="str">
        <f t="shared" si="6"/>
        <v>3</v>
      </c>
      <c r="Y221" s="51" t="str">
        <f>IF(T221="","",IF(AND(T221&lt;&gt;'Tabelas auxiliares'!$B$236,T221&lt;&gt;'Tabelas auxiliares'!$B$237,T221&lt;&gt;'Tabelas auxiliares'!$C$236,T221&lt;&gt;'Tabelas auxiliares'!$C$237,T221&lt;&gt;'Tabelas auxiliares'!$D$236),"FOLHA DE PESSOAL",IF(X221='Tabelas auxiliares'!$A$237,"CUSTEIO",IF(X221='Tabelas auxiliares'!$A$236,"INVESTIMENTO","ERRO - VERIFICAR"))))</f>
        <v>CUSTEIO</v>
      </c>
      <c r="Z221" s="64">
        <f t="shared" si="7"/>
        <v>500</v>
      </c>
      <c r="AC221" s="44">
        <v>500</v>
      </c>
      <c r="AD221" s="72"/>
      <c r="AE221" s="72"/>
      <c r="AF221" s="72"/>
      <c r="AG221" s="72"/>
      <c r="AH221" s="72"/>
      <c r="AI221" s="72"/>
      <c r="AJ221" s="72"/>
      <c r="AK221" s="72"/>
      <c r="AL221" s="72"/>
      <c r="AM221" s="72"/>
      <c r="AN221" s="72"/>
      <c r="AO221" s="72"/>
    </row>
    <row r="222" spans="1:41" x14ac:dyDescent="0.25">
      <c r="A222" t="s">
        <v>594</v>
      </c>
      <c r="B222" t="s">
        <v>283</v>
      </c>
      <c r="C222" t="s">
        <v>595</v>
      </c>
      <c r="D222" t="s">
        <v>45</v>
      </c>
      <c r="E222" t="s">
        <v>117</v>
      </c>
      <c r="F222" s="51" t="str">
        <f>IFERROR(VLOOKUP(D222,'Tabelas auxiliares'!$A$3:$B$61,2,FALSE),"")</f>
        <v>CMCC - CENTRO DE MATEMÁTICA, COMPUTAÇÃO E COGNIÇÃO</v>
      </c>
      <c r="G222" s="51" t="str">
        <f>IFERROR(VLOOKUP($B222,'Tabelas auxiliares'!$A$65:$C$102,2,FALSE),"")</f>
        <v>Auxílio eventos/Atividades extrassala - servidores</v>
      </c>
      <c r="H222" s="51" t="str">
        <f>IFERROR(VLOOKUP($B222,'Tabelas auxiliares'!$A$65:$C$102,3,FALSE),"")</f>
        <v>DOCENTES: AUXÍLIO EVENTOS/CONGRESSOS/SEMINÁRIOS/PUBLICAÇÕES/ AUXÍLIO PARA ATIVIDADE EXTRASSALA</v>
      </c>
      <c r="I222" t="s">
        <v>1002</v>
      </c>
      <c r="J222" t="s">
        <v>1834</v>
      </c>
      <c r="K222" t="s">
        <v>1835</v>
      </c>
      <c r="L222" t="s">
        <v>1836</v>
      </c>
      <c r="M222" t="s">
        <v>1837</v>
      </c>
      <c r="N222" t="s">
        <v>166</v>
      </c>
      <c r="O222" t="s">
        <v>167</v>
      </c>
      <c r="P222" t="s">
        <v>200</v>
      </c>
      <c r="Q222" t="s">
        <v>168</v>
      </c>
      <c r="R222" t="s">
        <v>165</v>
      </c>
      <c r="S222" t="s">
        <v>597</v>
      </c>
      <c r="T222" t="s">
        <v>164</v>
      </c>
      <c r="U222" t="s">
        <v>118</v>
      </c>
      <c r="V222" t="s">
        <v>1798</v>
      </c>
      <c r="W222" t="s">
        <v>1799</v>
      </c>
      <c r="X222" s="51" t="str">
        <f t="shared" si="6"/>
        <v>3</v>
      </c>
      <c r="Y222" s="51" t="str">
        <f>IF(T222="","",IF(AND(T222&lt;&gt;'Tabelas auxiliares'!$B$236,T222&lt;&gt;'Tabelas auxiliares'!$B$237,T222&lt;&gt;'Tabelas auxiliares'!$C$236,T222&lt;&gt;'Tabelas auxiliares'!$C$237,T222&lt;&gt;'Tabelas auxiliares'!$D$236),"FOLHA DE PESSOAL",IF(X222='Tabelas auxiliares'!$A$237,"CUSTEIO",IF(X222='Tabelas auxiliares'!$A$236,"INVESTIMENTO","ERRO - VERIFICAR"))))</f>
        <v>CUSTEIO</v>
      </c>
      <c r="Z222" s="64">
        <f t="shared" si="7"/>
        <v>145</v>
      </c>
      <c r="AC222" s="44">
        <v>145</v>
      </c>
      <c r="AD222" s="72"/>
      <c r="AE222" s="72"/>
      <c r="AF222" s="72"/>
      <c r="AG222" s="72"/>
      <c r="AH222" s="72"/>
      <c r="AI222" s="72"/>
      <c r="AJ222" s="72"/>
      <c r="AK222" s="72"/>
      <c r="AL222" s="72"/>
      <c r="AM222" s="72"/>
      <c r="AN222" s="72"/>
      <c r="AO222" s="72"/>
    </row>
    <row r="223" spans="1:41" x14ac:dyDescent="0.25">
      <c r="A223" t="s">
        <v>594</v>
      </c>
      <c r="B223" t="s">
        <v>283</v>
      </c>
      <c r="C223" t="s">
        <v>595</v>
      </c>
      <c r="D223" t="s">
        <v>45</v>
      </c>
      <c r="E223" t="s">
        <v>117</v>
      </c>
      <c r="F223" s="51" t="str">
        <f>IFERROR(VLOOKUP(D223,'Tabelas auxiliares'!$A$3:$B$61,2,FALSE),"")</f>
        <v>CMCC - CENTRO DE MATEMÁTICA, COMPUTAÇÃO E COGNIÇÃO</v>
      </c>
      <c r="G223" s="51" t="str">
        <f>IFERROR(VLOOKUP($B223,'Tabelas auxiliares'!$A$65:$C$102,2,FALSE),"")</f>
        <v>Auxílio eventos/Atividades extrassala - servidores</v>
      </c>
      <c r="H223" s="51" t="str">
        <f>IFERROR(VLOOKUP($B223,'Tabelas auxiliares'!$A$65:$C$102,3,FALSE),"")</f>
        <v>DOCENTES: AUXÍLIO EVENTOS/CONGRESSOS/SEMINÁRIOS/PUBLICAÇÕES/ AUXÍLIO PARA ATIVIDADE EXTRASSALA</v>
      </c>
      <c r="I223" t="s">
        <v>1501</v>
      </c>
      <c r="J223" t="s">
        <v>1838</v>
      </c>
      <c r="K223" t="s">
        <v>1839</v>
      </c>
      <c r="L223" t="s">
        <v>1840</v>
      </c>
      <c r="M223" t="s">
        <v>1841</v>
      </c>
      <c r="N223" t="s">
        <v>166</v>
      </c>
      <c r="O223" t="s">
        <v>167</v>
      </c>
      <c r="P223" t="s">
        <v>200</v>
      </c>
      <c r="Q223" t="s">
        <v>168</v>
      </c>
      <c r="R223" t="s">
        <v>165</v>
      </c>
      <c r="S223" t="s">
        <v>119</v>
      </c>
      <c r="T223" t="s">
        <v>164</v>
      </c>
      <c r="U223" t="s">
        <v>118</v>
      </c>
      <c r="V223" t="s">
        <v>1798</v>
      </c>
      <c r="W223" t="s">
        <v>1799</v>
      </c>
      <c r="X223" s="51" t="str">
        <f t="shared" si="6"/>
        <v>3</v>
      </c>
      <c r="Y223" s="51" t="str">
        <f>IF(T223="","",IF(AND(T223&lt;&gt;'Tabelas auxiliares'!$B$236,T223&lt;&gt;'Tabelas auxiliares'!$B$237,T223&lt;&gt;'Tabelas auxiliares'!$C$236,T223&lt;&gt;'Tabelas auxiliares'!$C$237,T223&lt;&gt;'Tabelas auxiliares'!$D$236),"FOLHA DE PESSOAL",IF(X223='Tabelas auxiliares'!$A$237,"CUSTEIO",IF(X223='Tabelas auxiliares'!$A$236,"INVESTIMENTO","ERRO - VERIFICAR"))))</f>
        <v>CUSTEIO</v>
      </c>
      <c r="Z223" s="64">
        <f t="shared" si="7"/>
        <v>800</v>
      </c>
      <c r="AC223" s="44">
        <v>800</v>
      </c>
      <c r="AD223" s="72"/>
      <c r="AE223" s="72"/>
      <c r="AF223" s="72"/>
      <c r="AG223" s="72"/>
      <c r="AH223" s="72"/>
      <c r="AI223" s="72"/>
      <c r="AJ223" s="72"/>
      <c r="AK223" s="72"/>
      <c r="AL223" s="72"/>
      <c r="AM223" s="72"/>
      <c r="AN223" s="72"/>
      <c r="AO223" s="72"/>
    </row>
    <row r="224" spans="1:41" x14ac:dyDescent="0.25">
      <c r="A224" t="s">
        <v>594</v>
      </c>
      <c r="B224" t="s">
        <v>283</v>
      </c>
      <c r="C224" t="s">
        <v>595</v>
      </c>
      <c r="D224" t="s">
        <v>71</v>
      </c>
      <c r="E224" t="s">
        <v>117</v>
      </c>
      <c r="F224" s="51" t="str">
        <f>IFERROR(VLOOKUP(D224,'Tabelas auxiliares'!$A$3:$B$61,2,FALSE),"")</f>
        <v>ARI - ASSESSORIA DE RELAÇÕES INTERNACIONAIS</v>
      </c>
      <c r="G224" s="51" t="str">
        <f>IFERROR(VLOOKUP($B224,'Tabelas auxiliares'!$A$65:$C$102,2,FALSE),"")</f>
        <v>Auxílio eventos/Atividades extrassala - servidores</v>
      </c>
      <c r="H224" s="51" t="str">
        <f>IFERROR(VLOOKUP($B224,'Tabelas auxiliares'!$A$65:$C$102,3,FALSE),"")</f>
        <v>DOCENTES: AUXÍLIO EVENTOS/CONGRESSOS/SEMINÁRIOS/PUBLICAÇÕES/ AUXÍLIO PARA ATIVIDADE EXTRASSALA</v>
      </c>
      <c r="I224" t="s">
        <v>1610</v>
      </c>
      <c r="J224" t="s">
        <v>1842</v>
      </c>
      <c r="K224" t="s">
        <v>1843</v>
      </c>
      <c r="L224" t="s">
        <v>1844</v>
      </c>
      <c r="M224" t="s">
        <v>1845</v>
      </c>
      <c r="N224" t="s">
        <v>166</v>
      </c>
      <c r="O224" t="s">
        <v>167</v>
      </c>
      <c r="P224" t="s">
        <v>200</v>
      </c>
      <c r="Q224" t="s">
        <v>168</v>
      </c>
      <c r="R224" t="s">
        <v>165</v>
      </c>
      <c r="S224" t="s">
        <v>597</v>
      </c>
      <c r="T224" t="s">
        <v>164</v>
      </c>
      <c r="U224" t="s">
        <v>118</v>
      </c>
      <c r="V224" t="s">
        <v>1846</v>
      </c>
      <c r="W224" t="s">
        <v>1847</v>
      </c>
      <c r="X224" s="51" t="str">
        <f t="shared" si="6"/>
        <v>3</v>
      </c>
      <c r="Y224" s="51" t="str">
        <f>IF(T224="","",IF(AND(T224&lt;&gt;'Tabelas auxiliares'!$B$236,T224&lt;&gt;'Tabelas auxiliares'!$B$237,T224&lt;&gt;'Tabelas auxiliares'!$C$236,T224&lt;&gt;'Tabelas auxiliares'!$C$237,T224&lt;&gt;'Tabelas auxiliares'!$D$236),"FOLHA DE PESSOAL",IF(X224='Tabelas auxiliares'!$A$237,"CUSTEIO",IF(X224='Tabelas auxiliares'!$A$236,"INVESTIMENTO","ERRO - VERIFICAR"))))</f>
        <v>CUSTEIO</v>
      </c>
      <c r="Z224" s="64">
        <f t="shared" si="7"/>
        <v>4387.71</v>
      </c>
      <c r="AA224" s="44">
        <v>926.65</v>
      </c>
      <c r="AC224" s="44">
        <v>3461.06</v>
      </c>
      <c r="AD224" s="72"/>
      <c r="AE224" s="72"/>
      <c r="AF224" s="72"/>
      <c r="AG224" s="72"/>
      <c r="AH224" s="72"/>
      <c r="AI224" s="72"/>
      <c r="AJ224" s="72"/>
      <c r="AK224" s="72"/>
      <c r="AL224" s="72"/>
      <c r="AM224" s="72"/>
      <c r="AN224" s="72"/>
      <c r="AO224" s="72"/>
    </row>
    <row r="225" spans="1:41" x14ac:dyDescent="0.25">
      <c r="A225" t="s">
        <v>594</v>
      </c>
      <c r="B225" t="s">
        <v>284</v>
      </c>
      <c r="C225" t="s">
        <v>595</v>
      </c>
      <c r="D225" t="s">
        <v>75</v>
      </c>
      <c r="E225" t="s">
        <v>117</v>
      </c>
      <c r="F225" s="51" t="str">
        <f>IFERROR(VLOOKUP(D225,'Tabelas auxiliares'!$A$3:$B$61,2,FALSE),"")</f>
        <v>BIBLIOTECA</v>
      </c>
      <c r="G225" s="51" t="str">
        <f>IFERROR(VLOOKUP($B225,'Tabelas auxiliares'!$A$65:$C$102,2,FALSE),"")</f>
        <v>Acervo bibliográfico</v>
      </c>
      <c r="H225" s="51" t="str">
        <f>IFERROR(VLOOKUP($B225,'Tabelas auxiliares'!$A$65:$C$102,3,FALSE),"")</f>
        <v>LIVROS / ASSINATURA DE JORNAIS E REVISTAS / PERIÓDICOS / BASES ACADÊMICAS/ENCADERNAÇÃO E REENCADERNAÇÃO DE LIVROS DO ACERVO</v>
      </c>
      <c r="I225" t="s">
        <v>1848</v>
      </c>
      <c r="J225" t="s">
        <v>1849</v>
      </c>
      <c r="K225" t="s">
        <v>1850</v>
      </c>
      <c r="L225" t="s">
        <v>1851</v>
      </c>
      <c r="M225" t="s">
        <v>1852</v>
      </c>
      <c r="N225" t="s">
        <v>166</v>
      </c>
      <c r="O225" t="s">
        <v>167</v>
      </c>
      <c r="P225" t="s">
        <v>200</v>
      </c>
      <c r="Q225" t="s">
        <v>168</v>
      </c>
      <c r="R225" t="s">
        <v>165</v>
      </c>
      <c r="S225" t="s">
        <v>119</v>
      </c>
      <c r="T225" t="s">
        <v>164</v>
      </c>
      <c r="U225" t="s">
        <v>118</v>
      </c>
      <c r="V225" t="s">
        <v>1853</v>
      </c>
      <c r="W225" t="s">
        <v>1854</v>
      </c>
      <c r="X225" s="51" t="str">
        <f t="shared" si="6"/>
        <v>3</v>
      </c>
      <c r="Y225" s="51" t="str">
        <f>IF(T225="","",IF(AND(T225&lt;&gt;'Tabelas auxiliares'!$B$236,T225&lt;&gt;'Tabelas auxiliares'!$B$237,T225&lt;&gt;'Tabelas auxiliares'!$C$236,T225&lt;&gt;'Tabelas auxiliares'!$C$237,T225&lt;&gt;'Tabelas auxiliares'!$D$236),"FOLHA DE PESSOAL",IF(X225='Tabelas auxiliares'!$A$237,"CUSTEIO",IF(X225='Tabelas auxiliares'!$A$236,"INVESTIMENTO","ERRO - VERIFICAR"))))</f>
        <v>CUSTEIO</v>
      </c>
      <c r="Z225" s="64">
        <f t="shared" si="7"/>
        <v>27736</v>
      </c>
      <c r="AA225" s="44">
        <v>13868</v>
      </c>
      <c r="AC225" s="44">
        <v>13868</v>
      </c>
      <c r="AD225" s="72"/>
      <c r="AE225" s="72"/>
      <c r="AF225" s="72"/>
      <c r="AG225" s="72"/>
      <c r="AH225" s="72"/>
      <c r="AI225" s="72"/>
      <c r="AJ225" s="72"/>
      <c r="AK225" s="72"/>
      <c r="AL225" s="72"/>
      <c r="AM225" s="72"/>
      <c r="AN225" s="72"/>
      <c r="AO225" s="72"/>
    </row>
    <row r="226" spans="1:41" x14ac:dyDescent="0.25">
      <c r="A226" t="s">
        <v>594</v>
      </c>
      <c r="B226" t="s">
        <v>284</v>
      </c>
      <c r="C226" t="s">
        <v>595</v>
      </c>
      <c r="D226" t="s">
        <v>75</v>
      </c>
      <c r="E226" t="s">
        <v>117</v>
      </c>
      <c r="F226" s="51" t="str">
        <f>IFERROR(VLOOKUP(D226,'Tabelas auxiliares'!$A$3:$B$61,2,FALSE),"")</f>
        <v>BIBLIOTECA</v>
      </c>
      <c r="G226" s="51" t="str">
        <f>IFERROR(VLOOKUP($B226,'Tabelas auxiliares'!$A$65:$C$102,2,FALSE),"")</f>
        <v>Acervo bibliográfico</v>
      </c>
      <c r="H226" s="51" t="str">
        <f>IFERROR(VLOOKUP($B226,'Tabelas auxiliares'!$A$65:$C$102,3,FALSE),"")</f>
        <v>LIVROS / ASSINATURA DE JORNAIS E REVISTAS / PERIÓDICOS / BASES ACADÊMICAS/ENCADERNAÇÃO E REENCADERNAÇÃO DE LIVROS DO ACERVO</v>
      </c>
      <c r="I226" t="s">
        <v>628</v>
      </c>
      <c r="J226" t="s">
        <v>1855</v>
      </c>
      <c r="K226" t="s">
        <v>1856</v>
      </c>
      <c r="L226" t="s">
        <v>1857</v>
      </c>
      <c r="M226" t="s">
        <v>1858</v>
      </c>
      <c r="N226" t="s">
        <v>166</v>
      </c>
      <c r="O226" t="s">
        <v>167</v>
      </c>
      <c r="P226" t="s">
        <v>200</v>
      </c>
      <c r="Q226" t="s">
        <v>168</v>
      </c>
      <c r="R226" t="s">
        <v>165</v>
      </c>
      <c r="S226" t="s">
        <v>119</v>
      </c>
      <c r="T226" t="s">
        <v>164</v>
      </c>
      <c r="U226" t="s">
        <v>118</v>
      </c>
      <c r="V226" t="s">
        <v>1571</v>
      </c>
      <c r="W226" t="s">
        <v>1572</v>
      </c>
      <c r="X226" s="51" t="str">
        <f t="shared" si="6"/>
        <v>3</v>
      </c>
      <c r="Y226" s="51" t="str">
        <f>IF(T226="","",IF(AND(T226&lt;&gt;'Tabelas auxiliares'!$B$236,T226&lt;&gt;'Tabelas auxiliares'!$B$237,T226&lt;&gt;'Tabelas auxiliares'!$C$236,T226&lt;&gt;'Tabelas auxiliares'!$C$237,T226&lt;&gt;'Tabelas auxiliares'!$D$236),"FOLHA DE PESSOAL",IF(X226='Tabelas auxiliares'!$A$237,"CUSTEIO",IF(X226='Tabelas auxiliares'!$A$236,"INVESTIMENTO","ERRO - VERIFICAR"))))</f>
        <v>CUSTEIO</v>
      </c>
      <c r="Z226" s="64">
        <f t="shared" si="7"/>
        <v>672000</v>
      </c>
      <c r="AC226" s="44">
        <v>672000</v>
      </c>
      <c r="AD226" s="72"/>
      <c r="AE226" s="72"/>
      <c r="AF226" s="72"/>
      <c r="AG226" s="72"/>
      <c r="AH226" s="72"/>
      <c r="AI226" s="72"/>
      <c r="AJ226" s="72"/>
      <c r="AK226" s="72"/>
      <c r="AL226" s="72"/>
      <c r="AM226" s="72"/>
      <c r="AN226" s="72"/>
      <c r="AO226" s="72"/>
    </row>
    <row r="227" spans="1:41" x14ac:dyDescent="0.25">
      <c r="A227" t="s">
        <v>594</v>
      </c>
      <c r="B227" t="s">
        <v>284</v>
      </c>
      <c r="C227" t="s">
        <v>595</v>
      </c>
      <c r="D227" t="s">
        <v>75</v>
      </c>
      <c r="E227" t="s">
        <v>117</v>
      </c>
      <c r="F227" s="51" t="str">
        <f>IFERROR(VLOOKUP(D227,'Tabelas auxiliares'!$A$3:$B$61,2,FALSE),"")</f>
        <v>BIBLIOTECA</v>
      </c>
      <c r="G227" s="51" t="str">
        <f>IFERROR(VLOOKUP($B227,'Tabelas auxiliares'!$A$65:$C$102,2,FALSE),"")</f>
        <v>Acervo bibliográfico</v>
      </c>
      <c r="H227" s="51" t="str">
        <f>IFERROR(VLOOKUP($B227,'Tabelas auxiliares'!$A$65:$C$102,3,FALSE),"")</f>
        <v>LIVROS / ASSINATURA DE JORNAIS E REVISTAS / PERIÓDICOS / BASES ACADÊMICAS/ENCADERNAÇÃO E REENCADERNAÇÃO DE LIVROS DO ACERVO</v>
      </c>
      <c r="I227" t="s">
        <v>915</v>
      </c>
      <c r="J227" t="s">
        <v>1849</v>
      </c>
      <c r="K227" t="s">
        <v>1859</v>
      </c>
      <c r="L227" t="s">
        <v>1860</v>
      </c>
      <c r="M227" t="s">
        <v>1852</v>
      </c>
      <c r="N227" t="s">
        <v>166</v>
      </c>
      <c r="O227" t="s">
        <v>167</v>
      </c>
      <c r="P227" t="s">
        <v>200</v>
      </c>
      <c r="Q227" t="s">
        <v>168</v>
      </c>
      <c r="R227" t="s">
        <v>165</v>
      </c>
      <c r="S227" t="s">
        <v>119</v>
      </c>
      <c r="T227" t="s">
        <v>164</v>
      </c>
      <c r="U227" t="s">
        <v>118</v>
      </c>
      <c r="V227" t="s">
        <v>1853</v>
      </c>
      <c r="W227" t="s">
        <v>1854</v>
      </c>
      <c r="X227" s="51" t="str">
        <f t="shared" si="6"/>
        <v>3</v>
      </c>
      <c r="Y227" s="51" t="str">
        <f>IF(T227="","",IF(AND(T227&lt;&gt;'Tabelas auxiliares'!$B$236,T227&lt;&gt;'Tabelas auxiliares'!$B$237,T227&lt;&gt;'Tabelas auxiliares'!$C$236,T227&lt;&gt;'Tabelas auxiliares'!$C$237,T227&lt;&gt;'Tabelas auxiliares'!$D$236),"FOLHA DE PESSOAL",IF(X227='Tabelas auxiliares'!$A$237,"CUSTEIO",IF(X227='Tabelas auxiliares'!$A$236,"INVESTIMENTO","ERRO - VERIFICAR"))))</f>
        <v>CUSTEIO</v>
      </c>
      <c r="Z227" s="64">
        <f t="shared" si="7"/>
        <v>74540.5</v>
      </c>
      <c r="AA227" s="44">
        <v>1733.5</v>
      </c>
      <c r="AC227" s="44">
        <v>72807</v>
      </c>
      <c r="AD227" s="72"/>
      <c r="AE227" s="72"/>
      <c r="AF227" s="72"/>
      <c r="AG227" s="72"/>
      <c r="AH227" s="72"/>
      <c r="AI227" s="72"/>
      <c r="AJ227" s="72"/>
      <c r="AK227" s="72"/>
      <c r="AL227" s="72"/>
      <c r="AM227" s="72"/>
      <c r="AN227" s="72"/>
      <c r="AO227" s="72"/>
    </row>
    <row r="228" spans="1:41" x14ac:dyDescent="0.25">
      <c r="A228" t="s">
        <v>594</v>
      </c>
      <c r="B228" t="s">
        <v>284</v>
      </c>
      <c r="C228" t="s">
        <v>595</v>
      </c>
      <c r="D228" t="s">
        <v>75</v>
      </c>
      <c r="E228" t="s">
        <v>117</v>
      </c>
      <c r="F228" s="51" t="str">
        <f>IFERROR(VLOOKUP(D228,'Tabelas auxiliares'!$A$3:$B$61,2,FALSE),"")</f>
        <v>BIBLIOTECA</v>
      </c>
      <c r="G228" s="51" t="str">
        <f>IFERROR(VLOOKUP($B228,'Tabelas auxiliares'!$A$65:$C$102,2,FALSE),"")</f>
        <v>Acervo bibliográfico</v>
      </c>
      <c r="H228" s="51" t="str">
        <f>IFERROR(VLOOKUP($B228,'Tabelas auxiliares'!$A$65:$C$102,3,FALSE),"")</f>
        <v>LIVROS / ASSINATURA DE JORNAIS E REVISTAS / PERIÓDICOS / BASES ACADÊMICAS/ENCADERNAÇÃO E REENCADERNAÇÃO DE LIVROS DO ACERVO</v>
      </c>
      <c r="I228" t="s">
        <v>1861</v>
      </c>
      <c r="J228" t="s">
        <v>1862</v>
      </c>
      <c r="K228" t="s">
        <v>1863</v>
      </c>
      <c r="L228" t="s">
        <v>1864</v>
      </c>
      <c r="M228" t="s">
        <v>1865</v>
      </c>
      <c r="N228" t="s">
        <v>166</v>
      </c>
      <c r="O228" t="s">
        <v>167</v>
      </c>
      <c r="P228" t="s">
        <v>200</v>
      </c>
      <c r="Q228" t="s">
        <v>168</v>
      </c>
      <c r="R228" t="s">
        <v>165</v>
      </c>
      <c r="S228" t="s">
        <v>119</v>
      </c>
      <c r="T228" t="s">
        <v>164</v>
      </c>
      <c r="U228" t="s">
        <v>118</v>
      </c>
      <c r="V228" t="s">
        <v>1571</v>
      </c>
      <c r="W228" t="s">
        <v>1572</v>
      </c>
      <c r="X228" s="51" t="str">
        <f t="shared" si="6"/>
        <v>3</v>
      </c>
      <c r="Y228" s="51" t="str">
        <f>IF(T228="","",IF(AND(T228&lt;&gt;'Tabelas auxiliares'!$B$236,T228&lt;&gt;'Tabelas auxiliares'!$B$237,T228&lt;&gt;'Tabelas auxiliares'!$C$236,T228&lt;&gt;'Tabelas auxiliares'!$C$237,T228&lt;&gt;'Tabelas auxiliares'!$D$236),"FOLHA DE PESSOAL",IF(X228='Tabelas auxiliares'!$A$237,"CUSTEIO",IF(X228='Tabelas auxiliares'!$A$236,"INVESTIMENTO","ERRO - VERIFICAR"))))</f>
        <v>CUSTEIO</v>
      </c>
      <c r="Z228" s="64">
        <f t="shared" si="7"/>
        <v>37994.870000000003</v>
      </c>
      <c r="AC228" s="44">
        <v>37994.870000000003</v>
      </c>
      <c r="AD228" s="72"/>
      <c r="AE228" s="72"/>
      <c r="AF228" s="72"/>
      <c r="AG228" s="72"/>
      <c r="AH228" s="72"/>
      <c r="AI228" s="72"/>
      <c r="AJ228" s="72"/>
      <c r="AK228" s="72"/>
      <c r="AL228" s="72"/>
      <c r="AM228" s="72"/>
      <c r="AN228" s="72"/>
      <c r="AO228" s="72"/>
    </row>
    <row r="229" spans="1:41" x14ac:dyDescent="0.25">
      <c r="A229" t="s">
        <v>594</v>
      </c>
      <c r="B229" t="s">
        <v>284</v>
      </c>
      <c r="C229" t="s">
        <v>595</v>
      </c>
      <c r="D229" t="s">
        <v>75</v>
      </c>
      <c r="E229" t="s">
        <v>117</v>
      </c>
      <c r="F229" s="51" t="str">
        <f>IFERROR(VLOOKUP(D229,'Tabelas auxiliares'!$A$3:$B$61,2,FALSE),"")</f>
        <v>BIBLIOTECA</v>
      </c>
      <c r="G229" s="51" t="str">
        <f>IFERROR(VLOOKUP($B229,'Tabelas auxiliares'!$A$65:$C$102,2,FALSE),"")</f>
        <v>Acervo bibliográfico</v>
      </c>
      <c r="H229" s="51" t="str">
        <f>IFERROR(VLOOKUP($B229,'Tabelas auxiliares'!$A$65:$C$102,3,FALSE),"")</f>
        <v>LIVROS / ASSINATURA DE JORNAIS E REVISTAS / PERIÓDICOS / BASES ACADÊMICAS/ENCADERNAÇÃO E REENCADERNAÇÃO DE LIVROS DO ACERVO</v>
      </c>
      <c r="I229" t="s">
        <v>1866</v>
      </c>
      <c r="J229" t="s">
        <v>1867</v>
      </c>
      <c r="K229" t="s">
        <v>1868</v>
      </c>
      <c r="L229" t="s">
        <v>1869</v>
      </c>
      <c r="M229" t="s">
        <v>1870</v>
      </c>
      <c r="N229" t="s">
        <v>166</v>
      </c>
      <c r="O229" t="s">
        <v>167</v>
      </c>
      <c r="P229" t="s">
        <v>200</v>
      </c>
      <c r="Q229" t="s">
        <v>168</v>
      </c>
      <c r="R229" t="s">
        <v>165</v>
      </c>
      <c r="S229" t="s">
        <v>119</v>
      </c>
      <c r="T229" t="s">
        <v>164</v>
      </c>
      <c r="U229" t="s">
        <v>118</v>
      </c>
      <c r="V229" t="s">
        <v>1871</v>
      </c>
      <c r="W229" t="s">
        <v>1872</v>
      </c>
      <c r="X229" s="51" t="str">
        <f t="shared" si="6"/>
        <v>3</v>
      </c>
      <c r="Y229" s="51" t="str">
        <f>IF(T229="","",IF(AND(T229&lt;&gt;'Tabelas auxiliares'!$B$236,T229&lt;&gt;'Tabelas auxiliares'!$B$237,T229&lt;&gt;'Tabelas auxiliares'!$C$236,T229&lt;&gt;'Tabelas auxiliares'!$C$237,T229&lt;&gt;'Tabelas auxiliares'!$D$236),"FOLHA DE PESSOAL",IF(X229='Tabelas auxiliares'!$A$237,"CUSTEIO",IF(X229='Tabelas auxiliares'!$A$236,"INVESTIMENTO","ERRO - VERIFICAR"))))</f>
        <v>CUSTEIO</v>
      </c>
      <c r="Z229" s="64">
        <f t="shared" si="7"/>
        <v>18194.28</v>
      </c>
      <c r="AA229" s="44">
        <v>6064.76</v>
      </c>
      <c r="AB229" s="44">
        <v>3032.38</v>
      </c>
      <c r="AC229" s="44">
        <v>9097.14</v>
      </c>
      <c r="AD229" s="72"/>
      <c r="AE229" s="72"/>
      <c r="AF229" s="72"/>
      <c r="AG229" s="72"/>
      <c r="AH229" s="72"/>
      <c r="AI229" s="72"/>
      <c r="AJ229" s="72"/>
      <c r="AK229" s="72"/>
      <c r="AL229" s="72"/>
      <c r="AM229" s="72"/>
      <c r="AN229" s="72"/>
      <c r="AO229" s="72"/>
    </row>
    <row r="230" spans="1:41" x14ac:dyDescent="0.25">
      <c r="A230" t="s">
        <v>594</v>
      </c>
      <c r="B230" t="s">
        <v>284</v>
      </c>
      <c r="C230" t="s">
        <v>595</v>
      </c>
      <c r="D230" t="s">
        <v>75</v>
      </c>
      <c r="E230" t="s">
        <v>117</v>
      </c>
      <c r="F230" s="51" t="str">
        <f>IFERROR(VLOOKUP(D230,'Tabelas auxiliares'!$A$3:$B$61,2,FALSE),"")</f>
        <v>BIBLIOTECA</v>
      </c>
      <c r="G230" s="51" t="str">
        <f>IFERROR(VLOOKUP($B230,'Tabelas auxiliares'!$A$65:$C$102,2,FALSE),"")</f>
        <v>Acervo bibliográfico</v>
      </c>
      <c r="H230" s="51" t="str">
        <f>IFERROR(VLOOKUP($B230,'Tabelas auxiliares'!$A$65:$C$102,3,FALSE),"")</f>
        <v>LIVROS / ASSINATURA DE JORNAIS E REVISTAS / PERIÓDICOS / BASES ACADÊMICAS/ENCADERNAÇÃO E REENCADERNAÇÃO DE LIVROS DO ACERVO</v>
      </c>
      <c r="I230" t="s">
        <v>1873</v>
      </c>
      <c r="J230" t="s">
        <v>1874</v>
      </c>
      <c r="K230" t="s">
        <v>1875</v>
      </c>
      <c r="L230" t="s">
        <v>1876</v>
      </c>
      <c r="M230" t="s">
        <v>1694</v>
      </c>
      <c r="N230" t="s">
        <v>166</v>
      </c>
      <c r="O230" t="s">
        <v>167</v>
      </c>
      <c r="P230" t="s">
        <v>200</v>
      </c>
      <c r="Q230" t="s">
        <v>168</v>
      </c>
      <c r="R230" t="s">
        <v>165</v>
      </c>
      <c r="S230" t="s">
        <v>119</v>
      </c>
      <c r="T230" t="s">
        <v>164</v>
      </c>
      <c r="U230" t="s">
        <v>118</v>
      </c>
      <c r="V230" t="s">
        <v>1711</v>
      </c>
      <c r="W230" t="s">
        <v>1706</v>
      </c>
      <c r="X230" s="51" t="str">
        <f t="shared" si="6"/>
        <v>3</v>
      </c>
      <c r="Y230" s="51" t="str">
        <f>IF(T230="","",IF(AND(T230&lt;&gt;'Tabelas auxiliares'!$B$236,T230&lt;&gt;'Tabelas auxiliares'!$B$237,T230&lt;&gt;'Tabelas auxiliares'!$C$236,T230&lt;&gt;'Tabelas auxiliares'!$C$237,T230&lt;&gt;'Tabelas auxiliares'!$D$236),"FOLHA DE PESSOAL",IF(X230='Tabelas auxiliares'!$A$237,"CUSTEIO",IF(X230='Tabelas auxiliares'!$A$236,"INVESTIMENTO","ERRO - VERIFICAR"))))</f>
        <v>CUSTEIO</v>
      </c>
      <c r="Z230" s="64">
        <f t="shared" si="7"/>
        <v>3550.5</v>
      </c>
      <c r="AA230" s="44">
        <v>3424.85</v>
      </c>
      <c r="AC230" s="44">
        <v>125.65</v>
      </c>
      <c r="AD230" s="72"/>
      <c r="AE230" s="72"/>
      <c r="AF230" s="72"/>
      <c r="AG230" s="72"/>
      <c r="AH230" s="72"/>
      <c r="AI230" s="72"/>
      <c r="AJ230" s="72"/>
      <c r="AK230" s="72"/>
      <c r="AL230" s="72"/>
      <c r="AM230" s="72"/>
      <c r="AN230" s="72"/>
      <c r="AO230" s="72"/>
    </row>
    <row r="231" spans="1:41" x14ac:dyDescent="0.25">
      <c r="A231" t="s">
        <v>594</v>
      </c>
      <c r="B231" t="s">
        <v>284</v>
      </c>
      <c r="C231" t="s">
        <v>595</v>
      </c>
      <c r="D231" t="s">
        <v>75</v>
      </c>
      <c r="E231" t="s">
        <v>117</v>
      </c>
      <c r="F231" s="51" t="str">
        <f>IFERROR(VLOOKUP(D231,'Tabelas auxiliares'!$A$3:$B$61,2,FALSE),"")</f>
        <v>BIBLIOTECA</v>
      </c>
      <c r="G231" s="51" t="str">
        <f>IFERROR(VLOOKUP($B231,'Tabelas auxiliares'!$A$65:$C$102,2,FALSE),"")</f>
        <v>Acervo bibliográfico</v>
      </c>
      <c r="H231" s="51" t="str">
        <f>IFERROR(VLOOKUP($B231,'Tabelas auxiliares'!$A$65:$C$102,3,FALSE),"")</f>
        <v>LIVROS / ASSINATURA DE JORNAIS E REVISTAS / PERIÓDICOS / BASES ACADÊMICAS/ENCADERNAÇÃO E REENCADERNAÇÃO DE LIVROS DO ACERVO</v>
      </c>
      <c r="I231" t="s">
        <v>1191</v>
      </c>
      <c r="J231" t="s">
        <v>1877</v>
      </c>
      <c r="K231" t="s">
        <v>1878</v>
      </c>
      <c r="L231" t="s">
        <v>1879</v>
      </c>
      <c r="M231" t="s">
        <v>1880</v>
      </c>
      <c r="N231" t="s">
        <v>166</v>
      </c>
      <c r="O231" t="s">
        <v>167</v>
      </c>
      <c r="P231" t="s">
        <v>200</v>
      </c>
      <c r="Q231" t="s">
        <v>168</v>
      </c>
      <c r="R231" t="s">
        <v>165</v>
      </c>
      <c r="S231" t="s">
        <v>119</v>
      </c>
      <c r="T231" t="s">
        <v>164</v>
      </c>
      <c r="U231" t="s">
        <v>118</v>
      </c>
      <c r="V231" t="s">
        <v>1571</v>
      </c>
      <c r="W231" t="s">
        <v>1572</v>
      </c>
      <c r="X231" s="51" t="str">
        <f t="shared" si="6"/>
        <v>3</v>
      </c>
      <c r="Y231" s="51" t="str">
        <f>IF(T231="","",IF(AND(T231&lt;&gt;'Tabelas auxiliares'!$B$236,T231&lt;&gt;'Tabelas auxiliares'!$B$237,T231&lt;&gt;'Tabelas auxiliares'!$C$236,T231&lt;&gt;'Tabelas auxiliares'!$C$237,T231&lt;&gt;'Tabelas auxiliares'!$D$236),"FOLHA DE PESSOAL",IF(X231='Tabelas auxiliares'!$A$237,"CUSTEIO",IF(X231='Tabelas auxiliares'!$A$236,"INVESTIMENTO","ERRO - VERIFICAR"))))</f>
        <v>CUSTEIO</v>
      </c>
      <c r="Z231" s="64">
        <f t="shared" si="7"/>
        <v>267343.96000000002</v>
      </c>
      <c r="AC231" s="44">
        <v>267343.96000000002</v>
      </c>
      <c r="AD231" s="72"/>
      <c r="AE231" s="72"/>
      <c r="AF231" s="72"/>
      <c r="AG231" s="72"/>
      <c r="AH231" s="72"/>
      <c r="AI231" s="72"/>
      <c r="AJ231" s="72"/>
      <c r="AK231" s="72"/>
      <c r="AL231" s="72"/>
      <c r="AM231" s="72"/>
      <c r="AN231" s="72"/>
      <c r="AO231" s="72"/>
    </row>
    <row r="232" spans="1:41" x14ac:dyDescent="0.25">
      <c r="A232" t="s">
        <v>594</v>
      </c>
      <c r="B232" t="s">
        <v>284</v>
      </c>
      <c r="C232" t="s">
        <v>595</v>
      </c>
      <c r="D232" t="s">
        <v>75</v>
      </c>
      <c r="E232" t="s">
        <v>117</v>
      </c>
      <c r="F232" s="51" t="str">
        <f>IFERROR(VLOOKUP(D232,'Tabelas auxiliares'!$A$3:$B$61,2,FALSE),"")</f>
        <v>BIBLIOTECA</v>
      </c>
      <c r="G232" s="51" t="str">
        <f>IFERROR(VLOOKUP($B232,'Tabelas auxiliares'!$A$65:$C$102,2,FALSE),"")</f>
        <v>Acervo bibliográfico</v>
      </c>
      <c r="H232" s="51" t="str">
        <f>IFERROR(VLOOKUP($B232,'Tabelas auxiliares'!$A$65:$C$102,3,FALSE),"")</f>
        <v>LIVROS / ASSINATURA DE JORNAIS E REVISTAS / PERIÓDICOS / BASES ACADÊMICAS/ENCADERNAÇÃO E REENCADERNAÇÃO DE LIVROS DO ACERVO</v>
      </c>
      <c r="I232" t="s">
        <v>1312</v>
      </c>
      <c r="J232" t="s">
        <v>1881</v>
      </c>
      <c r="K232" t="s">
        <v>1882</v>
      </c>
      <c r="L232" t="s">
        <v>1883</v>
      </c>
      <c r="M232" t="s">
        <v>1884</v>
      </c>
      <c r="N232" t="s">
        <v>166</v>
      </c>
      <c r="O232" t="s">
        <v>167</v>
      </c>
      <c r="P232" t="s">
        <v>200</v>
      </c>
      <c r="Q232" t="s">
        <v>168</v>
      </c>
      <c r="R232" t="s">
        <v>165</v>
      </c>
      <c r="S232" t="s">
        <v>597</v>
      </c>
      <c r="T232" t="s">
        <v>164</v>
      </c>
      <c r="U232" t="s">
        <v>118</v>
      </c>
      <c r="V232" t="s">
        <v>1571</v>
      </c>
      <c r="W232" t="s">
        <v>1572</v>
      </c>
      <c r="X232" s="51" t="str">
        <f t="shared" si="6"/>
        <v>3</v>
      </c>
      <c r="Y232" s="51" t="str">
        <f>IF(T232="","",IF(AND(T232&lt;&gt;'Tabelas auxiliares'!$B$236,T232&lt;&gt;'Tabelas auxiliares'!$B$237,T232&lt;&gt;'Tabelas auxiliares'!$C$236,T232&lt;&gt;'Tabelas auxiliares'!$C$237,T232&lt;&gt;'Tabelas auxiliares'!$D$236),"FOLHA DE PESSOAL",IF(X232='Tabelas auxiliares'!$A$237,"CUSTEIO",IF(X232='Tabelas auxiliares'!$A$236,"INVESTIMENTO","ERRO - VERIFICAR"))))</f>
        <v>CUSTEIO</v>
      </c>
      <c r="Z232" s="64">
        <f t="shared" si="7"/>
        <v>4995.74</v>
      </c>
      <c r="AC232" s="44">
        <v>4995.74</v>
      </c>
      <c r="AD232" s="72"/>
      <c r="AE232" s="72"/>
      <c r="AF232" s="72"/>
      <c r="AG232" s="72"/>
      <c r="AH232" s="72"/>
      <c r="AI232" s="72"/>
      <c r="AJ232" s="72"/>
      <c r="AK232" s="72"/>
      <c r="AL232" s="72"/>
      <c r="AM232" s="72"/>
      <c r="AN232" s="72"/>
      <c r="AO232" s="72"/>
    </row>
    <row r="233" spans="1:41" x14ac:dyDescent="0.25">
      <c r="A233" t="s">
        <v>594</v>
      </c>
      <c r="B233" t="s">
        <v>284</v>
      </c>
      <c r="C233" t="s">
        <v>595</v>
      </c>
      <c r="D233" t="s">
        <v>75</v>
      </c>
      <c r="E233" t="s">
        <v>117</v>
      </c>
      <c r="F233" s="51" t="str">
        <f>IFERROR(VLOOKUP(D233,'Tabelas auxiliares'!$A$3:$B$61,2,FALSE),"")</f>
        <v>BIBLIOTECA</v>
      </c>
      <c r="G233" s="51" t="str">
        <f>IFERROR(VLOOKUP($B233,'Tabelas auxiliares'!$A$65:$C$102,2,FALSE),"")</f>
        <v>Acervo bibliográfico</v>
      </c>
      <c r="H233" s="51" t="str">
        <f>IFERROR(VLOOKUP($B233,'Tabelas auxiliares'!$A$65:$C$102,3,FALSE),"")</f>
        <v>LIVROS / ASSINATURA DE JORNAIS E REVISTAS / PERIÓDICOS / BASES ACADÊMICAS/ENCADERNAÇÃO E REENCADERNAÇÃO DE LIVROS DO ACERVO</v>
      </c>
      <c r="I233" t="s">
        <v>868</v>
      </c>
      <c r="J233" t="s">
        <v>1885</v>
      </c>
      <c r="K233" t="s">
        <v>1886</v>
      </c>
      <c r="L233" t="s">
        <v>1887</v>
      </c>
      <c r="M233" t="s">
        <v>1888</v>
      </c>
      <c r="N233" t="s">
        <v>166</v>
      </c>
      <c r="O233" t="s">
        <v>167</v>
      </c>
      <c r="P233" t="s">
        <v>200</v>
      </c>
      <c r="Q233" t="s">
        <v>168</v>
      </c>
      <c r="R233" t="s">
        <v>165</v>
      </c>
      <c r="S233" t="s">
        <v>119</v>
      </c>
      <c r="T233" t="s">
        <v>164</v>
      </c>
      <c r="U233" t="s">
        <v>118</v>
      </c>
      <c r="V233" t="s">
        <v>1889</v>
      </c>
      <c r="W233" t="s">
        <v>1890</v>
      </c>
      <c r="X233" s="51" t="str">
        <f t="shared" si="6"/>
        <v>3</v>
      </c>
      <c r="Y233" s="51" t="str">
        <f>IF(T233="","",IF(AND(T233&lt;&gt;'Tabelas auxiliares'!$B$236,T233&lt;&gt;'Tabelas auxiliares'!$B$237,T233&lt;&gt;'Tabelas auxiliares'!$C$236,T233&lt;&gt;'Tabelas auxiliares'!$C$237,T233&lt;&gt;'Tabelas auxiliares'!$D$236),"FOLHA DE PESSOAL",IF(X233='Tabelas auxiliares'!$A$237,"CUSTEIO",IF(X233='Tabelas auxiliares'!$A$236,"INVESTIMENTO","ERRO - VERIFICAR"))))</f>
        <v>CUSTEIO</v>
      </c>
      <c r="Z233" s="64">
        <f t="shared" si="7"/>
        <v>4648</v>
      </c>
      <c r="AC233" s="44">
        <v>4648</v>
      </c>
      <c r="AD233" s="72"/>
      <c r="AE233" s="72"/>
      <c r="AF233" s="72"/>
      <c r="AG233" s="72"/>
      <c r="AH233" s="72"/>
      <c r="AI233" s="72"/>
      <c r="AJ233" s="72"/>
      <c r="AK233" s="72"/>
      <c r="AL233" s="72"/>
      <c r="AM233" s="72"/>
      <c r="AN233" s="72"/>
      <c r="AO233" s="72"/>
    </row>
    <row r="234" spans="1:41" x14ac:dyDescent="0.25">
      <c r="A234" t="s">
        <v>594</v>
      </c>
      <c r="B234" t="s">
        <v>284</v>
      </c>
      <c r="C234" t="s">
        <v>595</v>
      </c>
      <c r="D234" t="s">
        <v>75</v>
      </c>
      <c r="E234" t="s">
        <v>117</v>
      </c>
      <c r="F234" s="51" t="str">
        <f>IFERROR(VLOOKUP(D234,'Tabelas auxiliares'!$A$3:$B$61,2,FALSE),"")</f>
        <v>BIBLIOTECA</v>
      </c>
      <c r="G234" s="51" t="str">
        <f>IFERROR(VLOOKUP($B234,'Tabelas auxiliares'!$A$65:$C$102,2,FALSE),"")</f>
        <v>Acervo bibliográfico</v>
      </c>
      <c r="H234" s="51" t="str">
        <f>IFERROR(VLOOKUP($B234,'Tabelas auxiliares'!$A$65:$C$102,3,FALSE),"")</f>
        <v>LIVROS / ASSINATURA DE JORNAIS E REVISTAS / PERIÓDICOS / BASES ACADÊMICAS/ENCADERNAÇÃO E REENCADERNAÇÃO DE LIVROS DO ACERVO</v>
      </c>
      <c r="I234" t="s">
        <v>968</v>
      </c>
      <c r="J234" t="s">
        <v>1891</v>
      </c>
      <c r="K234" t="s">
        <v>1892</v>
      </c>
      <c r="L234" t="s">
        <v>1893</v>
      </c>
      <c r="M234" t="s">
        <v>1894</v>
      </c>
      <c r="N234" t="s">
        <v>1506</v>
      </c>
      <c r="O234" t="s">
        <v>167</v>
      </c>
      <c r="P234" t="s">
        <v>1507</v>
      </c>
      <c r="Q234" t="s">
        <v>168</v>
      </c>
      <c r="R234" t="s">
        <v>165</v>
      </c>
      <c r="S234" t="s">
        <v>119</v>
      </c>
      <c r="T234" t="s">
        <v>164</v>
      </c>
      <c r="U234" t="s">
        <v>830</v>
      </c>
      <c r="V234" t="s">
        <v>1895</v>
      </c>
      <c r="W234" t="s">
        <v>1896</v>
      </c>
      <c r="X234" s="51" t="str">
        <f t="shared" si="6"/>
        <v>4</v>
      </c>
      <c r="Y234" s="51" t="str">
        <f>IF(T234="","",IF(AND(T234&lt;&gt;'Tabelas auxiliares'!$B$236,T234&lt;&gt;'Tabelas auxiliares'!$B$237,T234&lt;&gt;'Tabelas auxiliares'!$C$236,T234&lt;&gt;'Tabelas auxiliares'!$C$237,T234&lt;&gt;'Tabelas auxiliares'!$D$236),"FOLHA DE PESSOAL",IF(X234='Tabelas auxiliares'!$A$237,"CUSTEIO",IF(X234='Tabelas auxiliares'!$A$236,"INVESTIMENTO","ERRO - VERIFICAR"))))</f>
        <v>INVESTIMENTO</v>
      </c>
      <c r="Z234" s="64">
        <f t="shared" si="7"/>
        <v>3239.8</v>
      </c>
      <c r="AA234" s="44">
        <v>3239.8</v>
      </c>
      <c r="AD234" s="72"/>
      <c r="AE234" s="72"/>
      <c r="AF234" s="72"/>
      <c r="AG234" s="72"/>
      <c r="AH234" s="72"/>
      <c r="AI234" s="72"/>
      <c r="AJ234" s="72"/>
      <c r="AK234" s="72"/>
      <c r="AL234" s="72"/>
      <c r="AM234" s="72"/>
      <c r="AN234" s="72"/>
      <c r="AO234" s="72"/>
    </row>
    <row r="235" spans="1:41" x14ac:dyDescent="0.25">
      <c r="A235" t="s">
        <v>594</v>
      </c>
      <c r="B235" t="s">
        <v>284</v>
      </c>
      <c r="C235" t="s">
        <v>595</v>
      </c>
      <c r="D235" t="s">
        <v>75</v>
      </c>
      <c r="E235" t="s">
        <v>117</v>
      </c>
      <c r="F235" s="51" t="str">
        <f>IFERROR(VLOOKUP(D235,'Tabelas auxiliares'!$A$3:$B$61,2,FALSE),"")</f>
        <v>BIBLIOTECA</v>
      </c>
      <c r="G235" s="51" t="str">
        <f>IFERROR(VLOOKUP($B235,'Tabelas auxiliares'!$A$65:$C$102,2,FALSE),"")</f>
        <v>Acervo bibliográfico</v>
      </c>
      <c r="H235" s="51" t="str">
        <f>IFERROR(VLOOKUP($B235,'Tabelas auxiliares'!$A$65:$C$102,3,FALSE),"")</f>
        <v>LIVROS / ASSINATURA DE JORNAIS E REVISTAS / PERIÓDICOS / BASES ACADÊMICAS/ENCADERNAÇÃO E REENCADERNAÇÃO DE LIVROS DO ACERVO</v>
      </c>
      <c r="I235" t="s">
        <v>600</v>
      </c>
      <c r="J235" t="s">
        <v>1897</v>
      </c>
      <c r="K235" t="s">
        <v>1898</v>
      </c>
      <c r="L235" t="s">
        <v>1899</v>
      </c>
      <c r="M235" t="s">
        <v>1900</v>
      </c>
      <c r="N235" t="s">
        <v>166</v>
      </c>
      <c r="O235" t="s">
        <v>167</v>
      </c>
      <c r="P235" t="s">
        <v>200</v>
      </c>
      <c r="Q235" t="s">
        <v>168</v>
      </c>
      <c r="R235" t="s">
        <v>165</v>
      </c>
      <c r="S235" t="s">
        <v>119</v>
      </c>
      <c r="T235" t="s">
        <v>164</v>
      </c>
      <c r="U235" t="s">
        <v>118</v>
      </c>
      <c r="V235" t="s">
        <v>1889</v>
      </c>
      <c r="W235" t="s">
        <v>1890</v>
      </c>
      <c r="X235" s="51" t="str">
        <f t="shared" si="6"/>
        <v>3</v>
      </c>
      <c r="Y235" s="51" t="str">
        <f>IF(T235="","",IF(AND(T235&lt;&gt;'Tabelas auxiliares'!$B$236,T235&lt;&gt;'Tabelas auxiliares'!$B$237,T235&lt;&gt;'Tabelas auxiliares'!$C$236,T235&lt;&gt;'Tabelas auxiliares'!$C$237,T235&lt;&gt;'Tabelas auxiliares'!$D$236),"FOLHA DE PESSOAL",IF(X235='Tabelas auxiliares'!$A$237,"CUSTEIO",IF(X235='Tabelas auxiliares'!$A$236,"INVESTIMENTO","ERRO - VERIFICAR"))))</f>
        <v>CUSTEIO</v>
      </c>
      <c r="Z235" s="64">
        <f t="shared" si="7"/>
        <v>18507.099999999999</v>
      </c>
      <c r="AA235" s="44">
        <v>18507.099999999999</v>
      </c>
      <c r="AD235" s="72"/>
      <c r="AE235" s="72"/>
      <c r="AF235" s="72"/>
      <c r="AG235" s="72"/>
      <c r="AH235" s="72"/>
      <c r="AI235" s="72"/>
      <c r="AJ235" s="72"/>
      <c r="AK235" s="72"/>
      <c r="AL235" s="72"/>
      <c r="AM235" s="72"/>
      <c r="AN235" s="72"/>
      <c r="AO235" s="72"/>
    </row>
    <row r="236" spans="1:41" x14ac:dyDescent="0.25">
      <c r="A236" t="s">
        <v>594</v>
      </c>
      <c r="B236" t="s">
        <v>284</v>
      </c>
      <c r="C236" t="s">
        <v>595</v>
      </c>
      <c r="D236" t="s">
        <v>75</v>
      </c>
      <c r="E236" t="s">
        <v>117</v>
      </c>
      <c r="F236" s="51" t="str">
        <f>IFERROR(VLOOKUP(D236,'Tabelas auxiliares'!$A$3:$B$61,2,FALSE),"")</f>
        <v>BIBLIOTECA</v>
      </c>
      <c r="G236" s="51" t="str">
        <f>IFERROR(VLOOKUP($B236,'Tabelas auxiliares'!$A$65:$C$102,2,FALSE),"")</f>
        <v>Acervo bibliográfico</v>
      </c>
      <c r="H236" s="51" t="str">
        <f>IFERROR(VLOOKUP($B236,'Tabelas auxiliares'!$A$65:$C$102,3,FALSE),"")</f>
        <v>LIVROS / ASSINATURA DE JORNAIS E REVISTAS / PERIÓDICOS / BASES ACADÊMICAS/ENCADERNAÇÃO E REENCADERNAÇÃO DE LIVROS DO ACERVO</v>
      </c>
      <c r="I236" t="s">
        <v>600</v>
      </c>
      <c r="J236" t="s">
        <v>1897</v>
      </c>
      <c r="K236" t="s">
        <v>1901</v>
      </c>
      <c r="L236" t="s">
        <v>1899</v>
      </c>
      <c r="M236" t="s">
        <v>1900</v>
      </c>
      <c r="N236" t="s">
        <v>166</v>
      </c>
      <c r="O236" t="s">
        <v>167</v>
      </c>
      <c r="P236" t="s">
        <v>200</v>
      </c>
      <c r="Q236" t="s">
        <v>168</v>
      </c>
      <c r="R236" t="s">
        <v>165</v>
      </c>
      <c r="S236" t="s">
        <v>597</v>
      </c>
      <c r="T236" t="s">
        <v>164</v>
      </c>
      <c r="U236" t="s">
        <v>118</v>
      </c>
      <c r="V236" t="s">
        <v>1889</v>
      </c>
      <c r="W236" t="s">
        <v>1890</v>
      </c>
      <c r="X236" s="51" t="str">
        <f t="shared" si="6"/>
        <v>3</v>
      </c>
      <c r="Y236" s="51" t="str">
        <f>IF(T236="","",IF(AND(T236&lt;&gt;'Tabelas auxiliares'!$B$236,T236&lt;&gt;'Tabelas auxiliares'!$B$237,T236&lt;&gt;'Tabelas auxiliares'!$C$236,T236&lt;&gt;'Tabelas auxiliares'!$C$237,T236&lt;&gt;'Tabelas auxiliares'!$D$236),"FOLHA DE PESSOAL",IF(X236='Tabelas auxiliares'!$A$237,"CUSTEIO",IF(X236='Tabelas auxiliares'!$A$236,"INVESTIMENTO","ERRO - VERIFICAR"))))</f>
        <v>CUSTEIO</v>
      </c>
      <c r="Z236" s="64">
        <f t="shared" si="7"/>
        <v>1892.9</v>
      </c>
      <c r="AA236" s="44">
        <v>1892.9</v>
      </c>
      <c r="AD236" s="72"/>
      <c r="AE236" s="72"/>
      <c r="AF236" s="72"/>
      <c r="AG236" s="72"/>
      <c r="AH236" s="72"/>
      <c r="AI236" s="72"/>
      <c r="AJ236" s="72"/>
      <c r="AK236" s="72"/>
      <c r="AL236" s="72"/>
      <c r="AM236" s="72"/>
      <c r="AN236" s="72"/>
      <c r="AO236" s="72"/>
    </row>
    <row r="237" spans="1:41" x14ac:dyDescent="0.25">
      <c r="A237" t="s">
        <v>594</v>
      </c>
      <c r="B237" t="s">
        <v>284</v>
      </c>
      <c r="C237" t="s">
        <v>595</v>
      </c>
      <c r="D237" t="s">
        <v>75</v>
      </c>
      <c r="E237" t="s">
        <v>117</v>
      </c>
      <c r="F237" s="51" t="str">
        <f>IFERROR(VLOOKUP(D237,'Tabelas auxiliares'!$A$3:$B$61,2,FALSE),"")</f>
        <v>BIBLIOTECA</v>
      </c>
      <c r="G237" s="51" t="str">
        <f>IFERROR(VLOOKUP($B237,'Tabelas auxiliares'!$A$65:$C$102,2,FALSE),"")</f>
        <v>Acervo bibliográfico</v>
      </c>
      <c r="H237" s="51" t="str">
        <f>IFERROR(VLOOKUP($B237,'Tabelas auxiliares'!$A$65:$C$102,3,FALSE),"")</f>
        <v>LIVROS / ASSINATURA DE JORNAIS E REVISTAS / PERIÓDICOS / BASES ACADÊMICAS/ENCADERNAÇÃO E REENCADERNAÇÃO DE LIVROS DO ACERVO</v>
      </c>
      <c r="I237" t="s">
        <v>1902</v>
      </c>
      <c r="J237" t="s">
        <v>1903</v>
      </c>
      <c r="K237" t="s">
        <v>1904</v>
      </c>
      <c r="L237" t="s">
        <v>1905</v>
      </c>
      <c r="M237" t="s">
        <v>1906</v>
      </c>
      <c r="N237" t="s">
        <v>166</v>
      </c>
      <c r="O237" t="s">
        <v>167</v>
      </c>
      <c r="P237" t="s">
        <v>200</v>
      </c>
      <c r="Q237" t="s">
        <v>168</v>
      </c>
      <c r="R237" t="s">
        <v>165</v>
      </c>
      <c r="S237" t="s">
        <v>119</v>
      </c>
      <c r="T237" t="s">
        <v>228</v>
      </c>
      <c r="U237" t="s">
        <v>872</v>
      </c>
      <c r="V237" t="s">
        <v>1571</v>
      </c>
      <c r="W237" t="s">
        <v>1572</v>
      </c>
      <c r="X237" s="51" t="str">
        <f t="shared" si="6"/>
        <v>3</v>
      </c>
      <c r="Y237" s="51" t="str">
        <f>IF(T237="","",IF(AND(T237&lt;&gt;'Tabelas auxiliares'!$B$236,T237&lt;&gt;'Tabelas auxiliares'!$B$237,T237&lt;&gt;'Tabelas auxiliares'!$C$236,T237&lt;&gt;'Tabelas auxiliares'!$C$237,T237&lt;&gt;'Tabelas auxiliares'!$D$236),"FOLHA DE PESSOAL",IF(X237='Tabelas auxiliares'!$A$237,"CUSTEIO",IF(X237='Tabelas auxiliares'!$A$236,"INVESTIMENTO","ERRO - VERIFICAR"))))</f>
        <v>CUSTEIO</v>
      </c>
      <c r="Z237" s="64">
        <f t="shared" si="7"/>
        <v>13349.3</v>
      </c>
      <c r="AA237" s="44">
        <v>13349.3</v>
      </c>
      <c r="AD237" s="72"/>
      <c r="AE237" s="72"/>
      <c r="AF237" s="72"/>
      <c r="AG237" s="72"/>
      <c r="AH237" s="72"/>
      <c r="AI237" s="72"/>
      <c r="AJ237" s="72"/>
      <c r="AK237" s="72"/>
      <c r="AL237" s="72"/>
      <c r="AM237" s="72"/>
      <c r="AN237" s="72"/>
      <c r="AO237" s="72"/>
    </row>
    <row r="238" spans="1:41" x14ac:dyDescent="0.25">
      <c r="A238" t="s">
        <v>594</v>
      </c>
      <c r="B238" t="s">
        <v>284</v>
      </c>
      <c r="C238" t="s">
        <v>595</v>
      </c>
      <c r="D238" t="s">
        <v>75</v>
      </c>
      <c r="E238" t="s">
        <v>117</v>
      </c>
      <c r="F238" s="51" t="str">
        <f>IFERROR(VLOOKUP(D238,'Tabelas auxiliares'!$A$3:$B$61,2,FALSE),"")</f>
        <v>BIBLIOTECA</v>
      </c>
      <c r="G238" s="51" t="str">
        <f>IFERROR(VLOOKUP($B238,'Tabelas auxiliares'!$A$65:$C$102,2,FALSE),"")</f>
        <v>Acervo bibliográfico</v>
      </c>
      <c r="H238" s="51" t="str">
        <f>IFERROR(VLOOKUP($B238,'Tabelas auxiliares'!$A$65:$C$102,3,FALSE),"")</f>
        <v>LIVROS / ASSINATURA DE JORNAIS E REVISTAS / PERIÓDICOS / BASES ACADÊMICAS/ENCADERNAÇÃO E REENCADERNAÇÃO DE LIVROS DO ACERVO</v>
      </c>
      <c r="I238" t="s">
        <v>1902</v>
      </c>
      <c r="J238" t="s">
        <v>1903</v>
      </c>
      <c r="K238" t="s">
        <v>1907</v>
      </c>
      <c r="L238" t="s">
        <v>1905</v>
      </c>
      <c r="M238" t="s">
        <v>1906</v>
      </c>
      <c r="N238" t="s">
        <v>166</v>
      </c>
      <c r="O238" t="s">
        <v>167</v>
      </c>
      <c r="P238" t="s">
        <v>200</v>
      </c>
      <c r="Q238" t="s">
        <v>168</v>
      </c>
      <c r="R238" t="s">
        <v>165</v>
      </c>
      <c r="S238" t="s">
        <v>119</v>
      </c>
      <c r="T238" t="s">
        <v>164</v>
      </c>
      <c r="U238" t="s">
        <v>118</v>
      </c>
      <c r="V238" t="s">
        <v>1571</v>
      </c>
      <c r="W238" t="s">
        <v>1572</v>
      </c>
      <c r="X238" s="51" t="str">
        <f t="shared" si="6"/>
        <v>3</v>
      </c>
      <c r="Y238" s="51" t="str">
        <f>IF(T238="","",IF(AND(T238&lt;&gt;'Tabelas auxiliares'!$B$236,T238&lt;&gt;'Tabelas auxiliares'!$B$237,T238&lt;&gt;'Tabelas auxiliares'!$C$236,T238&lt;&gt;'Tabelas auxiliares'!$C$237,T238&lt;&gt;'Tabelas auxiliares'!$D$236),"FOLHA DE PESSOAL",IF(X238='Tabelas auxiliares'!$A$237,"CUSTEIO",IF(X238='Tabelas auxiliares'!$A$236,"INVESTIMENTO","ERRO - VERIFICAR"))))</f>
        <v>CUSTEIO</v>
      </c>
      <c r="Z238" s="64">
        <f t="shared" si="7"/>
        <v>883.28</v>
      </c>
      <c r="AA238" s="44">
        <v>883.28</v>
      </c>
      <c r="AD238" s="72"/>
      <c r="AE238" s="72"/>
      <c r="AF238" s="72"/>
      <c r="AG238" s="72"/>
      <c r="AH238" s="72"/>
      <c r="AI238" s="72"/>
      <c r="AJ238" s="72"/>
      <c r="AK238" s="72"/>
      <c r="AL238" s="72"/>
      <c r="AM238" s="72"/>
      <c r="AN238" s="72"/>
      <c r="AO238" s="72"/>
    </row>
    <row r="239" spans="1:41" x14ac:dyDescent="0.25">
      <c r="A239" t="s">
        <v>594</v>
      </c>
      <c r="B239" t="s">
        <v>287</v>
      </c>
      <c r="C239" t="s">
        <v>595</v>
      </c>
      <c r="D239" t="s">
        <v>86</v>
      </c>
      <c r="E239" t="s">
        <v>117</v>
      </c>
      <c r="F239" s="51" t="str">
        <f>IFERROR(VLOOKUP(D239,'Tabelas auxiliares'!$A$3:$B$61,2,FALSE),"")</f>
        <v>SUGEPE - CAPACITAÇÃO</v>
      </c>
      <c r="G239" s="51" t="str">
        <f>IFERROR(VLOOKUP($B239,'Tabelas auxiliares'!$A$65:$C$102,2,FALSE),"")</f>
        <v>Capacitação de servidores</v>
      </c>
      <c r="H239" s="51" t="str">
        <f>IFERROR(VLOOKUP($B239,'Tabelas auxiliares'!$A$65:$C$102,3,FALSE),"")</f>
        <v>CURSO EXTERNO / INSCRICOES PARA CURSO / CURSOS IN COMPANY</v>
      </c>
      <c r="I239" t="s">
        <v>608</v>
      </c>
      <c r="J239" t="s">
        <v>1908</v>
      </c>
      <c r="K239" t="s">
        <v>1909</v>
      </c>
      <c r="L239" t="s">
        <v>1910</v>
      </c>
      <c r="M239" t="s">
        <v>1911</v>
      </c>
      <c r="N239" t="s">
        <v>1912</v>
      </c>
      <c r="O239" t="s">
        <v>167</v>
      </c>
      <c r="P239" t="s">
        <v>1913</v>
      </c>
      <c r="Q239" t="s">
        <v>168</v>
      </c>
      <c r="R239" t="s">
        <v>165</v>
      </c>
      <c r="S239" t="s">
        <v>119</v>
      </c>
      <c r="T239" t="s">
        <v>164</v>
      </c>
      <c r="U239" t="s">
        <v>1914</v>
      </c>
      <c r="V239" t="s">
        <v>1730</v>
      </c>
      <c r="W239" t="s">
        <v>1731</v>
      </c>
      <c r="X239" s="51" t="str">
        <f t="shared" si="6"/>
        <v>3</v>
      </c>
      <c r="Y239" s="51" t="str">
        <f>IF(T239="","",IF(AND(T239&lt;&gt;'Tabelas auxiliares'!$B$236,T239&lt;&gt;'Tabelas auxiliares'!$B$237,T239&lt;&gt;'Tabelas auxiliares'!$C$236,T239&lt;&gt;'Tabelas auxiliares'!$C$237,T239&lt;&gt;'Tabelas auxiliares'!$D$236),"FOLHA DE PESSOAL",IF(X239='Tabelas auxiliares'!$A$237,"CUSTEIO",IF(X239='Tabelas auxiliares'!$A$236,"INVESTIMENTO","ERRO - VERIFICAR"))))</f>
        <v>CUSTEIO</v>
      </c>
      <c r="Z239" s="64">
        <f t="shared" si="7"/>
        <v>25290</v>
      </c>
      <c r="AC239" s="44">
        <v>25290</v>
      </c>
      <c r="AD239" s="72"/>
      <c r="AE239" s="72"/>
      <c r="AF239" s="72"/>
      <c r="AG239" s="72"/>
      <c r="AH239" s="72"/>
      <c r="AI239" s="72"/>
      <c r="AJ239" s="72"/>
      <c r="AK239" s="72"/>
      <c r="AL239" s="72"/>
      <c r="AM239" s="72"/>
      <c r="AN239" s="72"/>
      <c r="AO239" s="72"/>
    </row>
    <row r="240" spans="1:41" x14ac:dyDescent="0.25">
      <c r="A240" t="s">
        <v>594</v>
      </c>
      <c r="B240" t="s">
        <v>287</v>
      </c>
      <c r="C240" t="s">
        <v>595</v>
      </c>
      <c r="D240" t="s">
        <v>86</v>
      </c>
      <c r="E240" t="s">
        <v>117</v>
      </c>
      <c r="F240" s="51" t="str">
        <f>IFERROR(VLOOKUP(D240,'Tabelas auxiliares'!$A$3:$B$61,2,FALSE),"")</f>
        <v>SUGEPE - CAPACITAÇÃO</v>
      </c>
      <c r="G240" s="51" t="str">
        <f>IFERROR(VLOOKUP($B240,'Tabelas auxiliares'!$A$65:$C$102,2,FALSE),"")</f>
        <v>Capacitação de servidores</v>
      </c>
      <c r="H240" s="51" t="str">
        <f>IFERROR(VLOOKUP($B240,'Tabelas auxiliares'!$A$65:$C$102,3,FALSE),"")</f>
        <v>CURSO EXTERNO / INSCRICOES PARA CURSO / CURSOS IN COMPANY</v>
      </c>
      <c r="I240" t="s">
        <v>1552</v>
      </c>
      <c r="J240" t="s">
        <v>1915</v>
      </c>
      <c r="K240" t="s">
        <v>1916</v>
      </c>
      <c r="L240" t="s">
        <v>1917</v>
      </c>
      <c r="M240" t="s">
        <v>1918</v>
      </c>
      <c r="N240" t="s">
        <v>1912</v>
      </c>
      <c r="O240" t="s">
        <v>167</v>
      </c>
      <c r="P240" t="s">
        <v>1913</v>
      </c>
      <c r="Q240" t="s">
        <v>168</v>
      </c>
      <c r="R240" t="s">
        <v>165</v>
      </c>
      <c r="S240" t="s">
        <v>119</v>
      </c>
      <c r="T240" t="s">
        <v>164</v>
      </c>
      <c r="U240" t="s">
        <v>1914</v>
      </c>
      <c r="V240" t="s">
        <v>1730</v>
      </c>
      <c r="W240" t="s">
        <v>1731</v>
      </c>
      <c r="X240" s="51" t="str">
        <f t="shared" si="6"/>
        <v>3</v>
      </c>
      <c r="Y240" s="51" t="str">
        <f>IF(T240="","",IF(AND(T240&lt;&gt;'Tabelas auxiliares'!$B$236,T240&lt;&gt;'Tabelas auxiliares'!$B$237,T240&lt;&gt;'Tabelas auxiliares'!$C$236,T240&lt;&gt;'Tabelas auxiliares'!$C$237,T240&lt;&gt;'Tabelas auxiliares'!$D$236),"FOLHA DE PESSOAL",IF(X240='Tabelas auxiliares'!$A$237,"CUSTEIO",IF(X240='Tabelas auxiliares'!$A$236,"INVESTIMENTO","ERRO - VERIFICAR"))))</f>
        <v>CUSTEIO</v>
      </c>
      <c r="Z240" s="64">
        <f t="shared" si="7"/>
        <v>3390</v>
      </c>
      <c r="AC240" s="44">
        <v>3390</v>
      </c>
      <c r="AD240" s="72"/>
      <c r="AE240" s="72"/>
      <c r="AF240" s="72"/>
      <c r="AG240" s="72"/>
      <c r="AH240" s="72"/>
      <c r="AI240" s="72"/>
      <c r="AJ240" s="72"/>
      <c r="AK240" s="72"/>
      <c r="AL240" s="72"/>
      <c r="AM240" s="72"/>
      <c r="AN240" s="72"/>
      <c r="AO240" s="72"/>
    </row>
    <row r="241" spans="1:41" x14ac:dyDescent="0.25">
      <c r="A241" t="s">
        <v>594</v>
      </c>
      <c r="B241" t="s">
        <v>287</v>
      </c>
      <c r="C241" t="s">
        <v>595</v>
      </c>
      <c r="D241" t="s">
        <v>86</v>
      </c>
      <c r="E241" t="s">
        <v>117</v>
      </c>
      <c r="F241" s="51" t="str">
        <f>IFERROR(VLOOKUP(D241,'Tabelas auxiliares'!$A$3:$B$61,2,FALSE),"")</f>
        <v>SUGEPE - CAPACITAÇÃO</v>
      </c>
      <c r="G241" s="51" t="str">
        <f>IFERROR(VLOOKUP($B241,'Tabelas auxiliares'!$A$65:$C$102,2,FALSE),"")</f>
        <v>Capacitação de servidores</v>
      </c>
      <c r="H241" s="51" t="str">
        <f>IFERROR(VLOOKUP($B241,'Tabelas auxiliares'!$A$65:$C$102,3,FALSE),"")</f>
        <v>CURSO EXTERNO / INSCRICOES PARA CURSO / CURSOS IN COMPANY</v>
      </c>
      <c r="I241" t="s">
        <v>1919</v>
      </c>
      <c r="J241" t="s">
        <v>1920</v>
      </c>
      <c r="K241" t="s">
        <v>1921</v>
      </c>
      <c r="L241" t="s">
        <v>1922</v>
      </c>
      <c r="M241" t="s">
        <v>1923</v>
      </c>
      <c r="N241" t="s">
        <v>1912</v>
      </c>
      <c r="O241" t="s">
        <v>167</v>
      </c>
      <c r="P241" t="s">
        <v>1913</v>
      </c>
      <c r="Q241" t="s">
        <v>168</v>
      </c>
      <c r="R241" t="s">
        <v>165</v>
      </c>
      <c r="S241" t="s">
        <v>119</v>
      </c>
      <c r="T241" t="s">
        <v>164</v>
      </c>
      <c r="U241" t="s">
        <v>1914</v>
      </c>
      <c r="V241" t="s">
        <v>1730</v>
      </c>
      <c r="W241" t="s">
        <v>1731</v>
      </c>
      <c r="X241" s="51" t="str">
        <f t="shared" si="6"/>
        <v>3</v>
      </c>
      <c r="Y241" s="51" t="str">
        <f>IF(T241="","",IF(AND(T241&lt;&gt;'Tabelas auxiliares'!$B$236,T241&lt;&gt;'Tabelas auxiliares'!$B$237,T241&lt;&gt;'Tabelas auxiliares'!$C$236,T241&lt;&gt;'Tabelas auxiliares'!$C$237,T241&lt;&gt;'Tabelas auxiliares'!$D$236),"FOLHA DE PESSOAL",IF(X241='Tabelas auxiliares'!$A$237,"CUSTEIO",IF(X241='Tabelas auxiliares'!$A$236,"INVESTIMENTO","ERRO - VERIFICAR"))))</f>
        <v>CUSTEIO</v>
      </c>
      <c r="Z241" s="64">
        <f t="shared" si="7"/>
        <v>3894</v>
      </c>
      <c r="AC241" s="44">
        <v>3894</v>
      </c>
      <c r="AD241" s="72"/>
      <c r="AE241" s="72"/>
      <c r="AF241" s="72"/>
      <c r="AG241" s="72"/>
      <c r="AH241" s="72"/>
      <c r="AI241" s="72"/>
      <c r="AJ241" s="72"/>
      <c r="AK241" s="72"/>
      <c r="AL241" s="72"/>
      <c r="AM241" s="72"/>
      <c r="AN241" s="72"/>
      <c r="AO241" s="72"/>
    </row>
    <row r="242" spans="1:41" x14ac:dyDescent="0.25">
      <c r="A242" t="s">
        <v>594</v>
      </c>
      <c r="B242" t="s">
        <v>287</v>
      </c>
      <c r="C242" t="s">
        <v>595</v>
      </c>
      <c r="D242" t="s">
        <v>86</v>
      </c>
      <c r="E242" t="s">
        <v>117</v>
      </c>
      <c r="F242" s="51" t="str">
        <f>IFERROR(VLOOKUP(D242,'Tabelas auxiliares'!$A$3:$B$61,2,FALSE),"")</f>
        <v>SUGEPE - CAPACITAÇÃO</v>
      </c>
      <c r="G242" s="51" t="str">
        <f>IFERROR(VLOOKUP($B242,'Tabelas auxiliares'!$A$65:$C$102,2,FALSE),"")</f>
        <v>Capacitação de servidores</v>
      </c>
      <c r="H242" s="51" t="str">
        <f>IFERROR(VLOOKUP($B242,'Tabelas auxiliares'!$A$65:$C$102,3,FALSE),"")</f>
        <v>CURSO EXTERNO / INSCRICOES PARA CURSO / CURSOS IN COMPANY</v>
      </c>
      <c r="I242" t="s">
        <v>1807</v>
      </c>
      <c r="J242" t="s">
        <v>1924</v>
      </c>
      <c r="K242" t="s">
        <v>1925</v>
      </c>
      <c r="L242" t="s">
        <v>1926</v>
      </c>
      <c r="M242" t="s">
        <v>1927</v>
      </c>
      <c r="N242" t="s">
        <v>1912</v>
      </c>
      <c r="O242" t="s">
        <v>167</v>
      </c>
      <c r="P242" t="s">
        <v>1913</v>
      </c>
      <c r="Q242" t="s">
        <v>168</v>
      </c>
      <c r="R242" t="s">
        <v>165</v>
      </c>
      <c r="S242" t="s">
        <v>119</v>
      </c>
      <c r="T242" t="s">
        <v>164</v>
      </c>
      <c r="U242" t="s">
        <v>1914</v>
      </c>
      <c r="V242" t="s">
        <v>1730</v>
      </c>
      <c r="W242" t="s">
        <v>1731</v>
      </c>
      <c r="X242" s="51" t="str">
        <f t="shared" si="6"/>
        <v>3</v>
      </c>
      <c r="Y242" s="51" t="str">
        <f>IF(T242="","",IF(AND(T242&lt;&gt;'Tabelas auxiliares'!$B$236,T242&lt;&gt;'Tabelas auxiliares'!$B$237,T242&lt;&gt;'Tabelas auxiliares'!$C$236,T242&lt;&gt;'Tabelas auxiliares'!$C$237,T242&lt;&gt;'Tabelas auxiliares'!$D$236),"FOLHA DE PESSOAL",IF(X242='Tabelas auxiliares'!$A$237,"CUSTEIO",IF(X242='Tabelas auxiliares'!$A$236,"INVESTIMENTO","ERRO - VERIFICAR"))))</f>
        <v>CUSTEIO</v>
      </c>
      <c r="Z242" s="64">
        <f t="shared" si="7"/>
        <v>2100</v>
      </c>
      <c r="AC242" s="44">
        <v>2100</v>
      </c>
      <c r="AD242" s="72"/>
      <c r="AE242" s="72"/>
      <c r="AF242" s="72"/>
      <c r="AG242" s="72"/>
      <c r="AH242" s="72"/>
      <c r="AI242" s="72"/>
      <c r="AJ242" s="72"/>
      <c r="AK242" s="72"/>
      <c r="AL242" s="72"/>
      <c r="AM242" s="72"/>
      <c r="AN242" s="72"/>
      <c r="AO242" s="72"/>
    </row>
    <row r="243" spans="1:41" x14ac:dyDescent="0.25">
      <c r="A243" t="s">
        <v>594</v>
      </c>
      <c r="B243" t="s">
        <v>287</v>
      </c>
      <c r="C243" t="s">
        <v>595</v>
      </c>
      <c r="D243" t="s">
        <v>86</v>
      </c>
      <c r="E243" t="s">
        <v>117</v>
      </c>
      <c r="F243" s="51" t="str">
        <f>IFERROR(VLOOKUP(D243,'Tabelas auxiliares'!$A$3:$B$61,2,FALSE),"")</f>
        <v>SUGEPE - CAPACITAÇÃO</v>
      </c>
      <c r="G243" s="51" t="str">
        <f>IFERROR(VLOOKUP($B243,'Tabelas auxiliares'!$A$65:$C$102,2,FALSE),"")</f>
        <v>Capacitação de servidores</v>
      </c>
      <c r="H243" s="51" t="str">
        <f>IFERROR(VLOOKUP($B243,'Tabelas auxiliares'!$A$65:$C$102,3,FALSE),"")</f>
        <v>CURSO EXTERNO / INSCRICOES PARA CURSO / CURSOS IN COMPANY</v>
      </c>
      <c r="I243" t="s">
        <v>621</v>
      </c>
      <c r="J243" t="s">
        <v>1928</v>
      </c>
      <c r="K243" t="s">
        <v>1929</v>
      </c>
      <c r="L243" t="s">
        <v>1930</v>
      </c>
      <c r="M243" t="s">
        <v>1931</v>
      </c>
      <c r="N243" t="s">
        <v>1912</v>
      </c>
      <c r="O243" t="s">
        <v>167</v>
      </c>
      <c r="P243" t="s">
        <v>1913</v>
      </c>
      <c r="Q243" t="s">
        <v>168</v>
      </c>
      <c r="R243" t="s">
        <v>165</v>
      </c>
      <c r="S243" t="s">
        <v>119</v>
      </c>
      <c r="T243" t="s">
        <v>164</v>
      </c>
      <c r="U243" t="s">
        <v>1914</v>
      </c>
      <c r="V243" t="s">
        <v>1730</v>
      </c>
      <c r="W243" t="s">
        <v>1731</v>
      </c>
      <c r="X243" s="51" t="str">
        <f t="shared" si="6"/>
        <v>3</v>
      </c>
      <c r="Y243" s="51" t="str">
        <f>IF(T243="","",IF(AND(T243&lt;&gt;'Tabelas auxiliares'!$B$236,T243&lt;&gt;'Tabelas auxiliares'!$B$237,T243&lt;&gt;'Tabelas auxiliares'!$C$236,T243&lt;&gt;'Tabelas auxiliares'!$C$237,T243&lt;&gt;'Tabelas auxiliares'!$D$236),"FOLHA DE PESSOAL",IF(X243='Tabelas auxiliares'!$A$237,"CUSTEIO",IF(X243='Tabelas auxiliares'!$A$236,"INVESTIMENTO","ERRO - VERIFICAR"))))</f>
        <v>CUSTEIO</v>
      </c>
      <c r="Z243" s="64">
        <f t="shared" si="7"/>
        <v>3890</v>
      </c>
      <c r="AC243" s="44">
        <v>3890</v>
      </c>
      <c r="AD243" s="72"/>
      <c r="AE243" s="72"/>
      <c r="AF243" s="72"/>
      <c r="AG243" s="72"/>
      <c r="AH243" s="72"/>
      <c r="AI243" s="72"/>
      <c r="AJ243" s="72"/>
      <c r="AK243" s="72"/>
      <c r="AL243" s="72"/>
      <c r="AM243" s="72"/>
      <c r="AN243" s="72"/>
      <c r="AO243" s="72"/>
    </row>
    <row r="244" spans="1:41" x14ac:dyDescent="0.25">
      <c r="A244" t="s">
        <v>594</v>
      </c>
      <c r="B244" t="s">
        <v>287</v>
      </c>
      <c r="C244" t="s">
        <v>595</v>
      </c>
      <c r="D244" t="s">
        <v>86</v>
      </c>
      <c r="E244" t="s">
        <v>117</v>
      </c>
      <c r="F244" s="51" t="str">
        <f>IFERROR(VLOOKUP(D244,'Tabelas auxiliares'!$A$3:$B$61,2,FALSE),"")</f>
        <v>SUGEPE - CAPACITAÇÃO</v>
      </c>
      <c r="G244" s="51" t="str">
        <f>IFERROR(VLOOKUP($B244,'Tabelas auxiliares'!$A$65:$C$102,2,FALSE),"")</f>
        <v>Capacitação de servidores</v>
      </c>
      <c r="H244" s="51" t="str">
        <f>IFERROR(VLOOKUP($B244,'Tabelas auxiliares'!$A$65:$C$102,3,FALSE),"")</f>
        <v>CURSO EXTERNO / INSCRICOES PARA CURSO / CURSOS IN COMPANY</v>
      </c>
      <c r="I244" t="s">
        <v>1732</v>
      </c>
      <c r="J244" t="s">
        <v>1932</v>
      </c>
      <c r="K244" t="s">
        <v>1933</v>
      </c>
      <c r="L244" t="s">
        <v>1934</v>
      </c>
      <c r="M244" t="s">
        <v>1935</v>
      </c>
      <c r="N244" t="s">
        <v>1912</v>
      </c>
      <c r="O244" t="s">
        <v>167</v>
      </c>
      <c r="P244" t="s">
        <v>1913</v>
      </c>
      <c r="Q244" t="s">
        <v>168</v>
      </c>
      <c r="R244" t="s">
        <v>165</v>
      </c>
      <c r="S244" t="s">
        <v>119</v>
      </c>
      <c r="T244" t="s">
        <v>164</v>
      </c>
      <c r="U244" t="s">
        <v>1914</v>
      </c>
      <c r="V244" t="s">
        <v>1730</v>
      </c>
      <c r="W244" t="s">
        <v>1731</v>
      </c>
      <c r="X244" s="51" t="str">
        <f t="shared" si="6"/>
        <v>3</v>
      </c>
      <c r="Y244" s="51" t="str">
        <f>IF(T244="","",IF(AND(T244&lt;&gt;'Tabelas auxiliares'!$B$236,T244&lt;&gt;'Tabelas auxiliares'!$B$237,T244&lt;&gt;'Tabelas auxiliares'!$C$236,T244&lt;&gt;'Tabelas auxiliares'!$C$237,T244&lt;&gt;'Tabelas auxiliares'!$D$236),"FOLHA DE PESSOAL",IF(X244='Tabelas auxiliares'!$A$237,"CUSTEIO",IF(X244='Tabelas auxiliares'!$A$236,"INVESTIMENTO","ERRO - VERIFICAR"))))</f>
        <v>CUSTEIO</v>
      </c>
      <c r="Z244" s="64">
        <f t="shared" si="7"/>
        <v>1500</v>
      </c>
      <c r="AA244" s="44">
        <v>1500</v>
      </c>
      <c r="AD244" s="72"/>
      <c r="AE244" s="72"/>
      <c r="AF244" s="72"/>
      <c r="AG244" s="72"/>
      <c r="AH244" s="72"/>
      <c r="AI244" s="72"/>
      <c r="AJ244" s="72"/>
      <c r="AK244" s="72"/>
      <c r="AL244" s="72"/>
      <c r="AM244" s="72"/>
      <c r="AN244" s="72"/>
      <c r="AO244" s="72"/>
    </row>
    <row r="245" spans="1:41" x14ac:dyDescent="0.25">
      <c r="A245" t="s">
        <v>594</v>
      </c>
      <c r="B245" t="s">
        <v>287</v>
      </c>
      <c r="C245" t="s">
        <v>595</v>
      </c>
      <c r="D245" t="s">
        <v>86</v>
      </c>
      <c r="E245" t="s">
        <v>117</v>
      </c>
      <c r="F245" s="51" t="str">
        <f>IFERROR(VLOOKUP(D245,'Tabelas auxiliares'!$A$3:$B$61,2,FALSE),"")</f>
        <v>SUGEPE - CAPACITAÇÃO</v>
      </c>
      <c r="G245" s="51" t="str">
        <f>IFERROR(VLOOKUP($B245,'Tabelas auxiliares'!$A$65:$C$102,2,FALSE),"")</f>
        <v>Capacitação de servidores</v>
      </c>
      <c r="H245" s="51" t="str">
        <f>IFERROR(VLOOKUP($B245,'Tabelas auxiliares'!$A$65:$C$102,3,FALSE),"")</f>
        <v>CURSO EXTERNO / INSCRICOES PARA CURSO / CURSOS IN COMPANY</v>
      </c>
      <c r="I245" t="s">
        <v>1732</v>
      </c>
      <c r="J245" t="s">
        <v>1936</v>
      </c>
      <c r="K245" t="s">
        <v>1937</v>
      </c>
      <c r="L245" t="s">
        <v>1938</v>
      </c>
      <c r="M245" t="s">
        <v>1939</v>
      </c>
      <c r="N245" t="s">
        <v>1912</v>
      </c>
      <c r="O245" t="s">
        <v>167</v>
      </c>
      <c r="P245" t="s">
        <v>1913</v>
      </c>
      <c r="Q245" t="s">
        <v>168</v>
      </c>
      <c r="R245" t="s">
        <v>165</v>
      </c>
      <c r="S245" t="s">
        <v>119</v>
      </c>
      <c r="T245" t="s">
        <v>164</v>
      </c>
      <c r="U245" t="s">
        <v>1914</v>
      </c>
      <c r="V245" t="s">
        <v>1730</v>
      </c>
      <c r="W245" t="s">
        <v>1731</v>
      </c>
      <c r="X245" s="51" t="str">
        <f t="shared" si="6"/>
        <v>3</v>
      </c>
      <c r="Y245" s="51" t="str">
        <f>IF(T245="","",IF(AND(T245&lt;&gt;'Tabelas auxiliares'!$B$236,T245&lt;&gt;'Tabelas auxiliares'!$B$237,T245&lt;&gt;'Tabelas auxiliares'!$C$236,T245&lt;&gt;'Tabelas auxiliares'!$C$237,T245&lt;&gt;'Tabelas auxiliares'!$D$236),"FOLHA DE PESSOAL",IF(X245='Tabelas auxiliares'!$A$237,"CUSTEIO",IF(X245='Tabelas auxiliares'!$A$236,"INVESTIMENTO","ERRO - VERIFICAR"))))</f>
        <v>CUSTEIO</v>
      </c>
      <c r="Z245" s="64">
        <f t="shared" si="7"/>
        <v>1500</v>
      </c>
      <c r="AA245" s="44">
        <v>1500</v>
      </c>
      <c r="AD245" s="72"/>
      <c r="AE245" s="72"/>
      <c r="AF245" s="72"/>
      <c r="AG245" s="72"/>
      <c r="AH245" s="72"/>
      <c r="AI245" s="72"/>
      <c r="AJ245" s="72"/>
      <c r="AK245" s="72"/>
      <c r="AL245" s="72"/>
      <c r="AM245" s="72"/>
      <c r="AN245" s="72"/>
      <c r="AO245" s="72"/>
    </row>
    <row r="246" spans="1:41" x14ac:dyDescent="0.25">
      <c r="A246" t="s">
        <v>594</v>
      </c>
      <c r="B246" t="s">
        <v>287</v>
      </c>
      <c r="C246" t="s">
        <v>595</v>
      </c>
      <c r="D246" t="s">
        <v>86</v>
      </c>
      <c r="E246" t="s">
        <v>117</v>
      </c>
      <c r="F246" s="51" t="str">
        <f>IFERROR(VLOOKUP(D246,'Tabelas auxiliares'!$A$3:$B$61,2,FALSE),"")</f>
        <v>SUGEPE - CAPACITAÇÃO</v>
      </c>
      <c r="G246" s="51" t="str">
        <f>IFERROR(VLOOKUP($B246,'Tabelas auxiliares'!$A$65:$C$102,2,FALSE),"")</f>
        <v>Capacitação de servidores</v>
      </c>
      <c r="H246" s="51" t="str">
        <f>IFERROR(VLOOKUP($B246,'Tabelas auxiliares'!$A$65:$C$102,3,FALSE),"")</f>
        <v>CURSO EXTERNO / INSCRICOES PARA CURSO / CURSOS IN COMPANY</v>
      </c>
      <c r="I246" t="s">
        <v>1732</v>
      </c>
      <c r="J246" t="s">
        <v>1940</v>
      </c>
      <c r="K246" t="s">
        <v>1941</v>
      </c>
      <c r="L246" t="s">
        <v>1942</v>
      </c>
      <c r="M246" t="s">
        <v>1918</v>
      </c>
      <c r="N246" t="s">
        <v>1912</v>
      </c>
      <c r="O246" t="s">
        <v>167</v>
      </c>
      <c r="P246" t="s">
        <v>1913</v>
      </c>
      <c r="Q246" t="s">
        <v>168</v>
      </c>
      <c r="R246" t="s">
        <v>165</v>
      </c>
      <c r="S246" t="s">
        <v>119</v>
      </c>
      <c r="T246" t="s">
        <v>164</v>
      </c>
      <c r="U246" t="s">
        <v>1914</v>
      </c>
      <c r="V246" t="s">
        <v>1730</v>
      </c>
      <c r="W246" t="s">
        <v>1731</v>
      </c>
      <c r="X246" s="51" t="str">
        <f t="shared" si="6"/>
        <v>3</v>
      </c>
      <c r="Y246" s="51" t="str">
        <f>IF(T246="","",IF(AND(T246&lt;&gt;'Tabelas auxiliares'!$B$236,T246&lt;&gt;'Tabelas auxiliares'!$B$237,T246&lt;&gt;'Tabelas auxiliares'!$C$236,T246&lt;&gt;'Tabelas auxiliares'!$C$237,T246&lt;&gt;'Tabelas auxiliares'!$D$236),"FOLHA DE PESSOAL",IF(X246='Tabelas auxiliares'!$A$237,"CUSTEIO",IF(X246='Tabelas auxiliares'!$A$236,"INVESTIMENTO","ERRO - VERIFICAR"))))</f>
        <v>CUSTEIO</v>
      </c>
      <c r="Z246" s="64">
        <f t="shared" si="7"/>
        <v>7080</v>
      </c>
      <c r="AC246" s="44">
        <v>7080</v>
      </c>
      <c r="AD246" s="72"/>
      <c r="AE246" s="72"/>
      <c r="AF246" s="72"/>
      <c r="AG246" s="72"/>
      <c r="AH246" s="72"/>
      <c r="AI246" s="72"/>
      <c r="AJ246" s="72"/>
      <c r="AK246" s="72"/>
      <c r="AL246" s="72"/>
      <c r="AM246" s="72"/>
      <c r="AN246" s="72"/>
      <c r="AO246" s="72"/>
    </row>
    <row r="247" spans="1:41" x14ac:dyDescent="0.25">
      <c r="A247" t="s">
        <v>594</v>
      </c>
      <c r="B247" t="s">
        <v>287</v>
      </c>
      <c r="C247" t="s">
        <v>595</v>
      </c>
      <c r="D247" t="s">
        <v>86</v>
      </c>
      <c r="E247" t="s">
        <v>117</v>
      </c>
      <c r="F247" s="51" t="str">
        <f>IFERROR(VLOOKUP(D247,'Tabelas auxiliares'!$A$3:$B$61,2,FALSE),"")</f>
        <v>SUGEPE - CAPACITAÇÃO</v>
      </c>
      <c r="G247" s="51" t="str">
        <f>IFERROR(VLOOKUP($B247,'Tabelas auxiliares'!$A$65:$C$102,2,FALSE),"")</f>
        <v>Capacitação de servidores</v>
      </c>
      <c r="H247" s="51" t="str">
        <f>IFERROR(VLOOKUP($B247,'Tabelas auxiliares'!$A$65:$C$102,3,FALSE),"")</f>
        <v>CURSO EXTERNO / INSCRICOES PARA CURSO / CURSOS IN COMPANY</v>
      </c>
      <c r="I247" t="s">
        <v>1462</v>
      </c>
      <c r="J247" t="s">
        <v>1943</v>
      </c>
      <c r="K247" t="s">
        <v>1944</v>
      </c>
      <c r="L247" t="s">
        <v>1945</v>
      </c>
      <c r="M247" t="s">
        <v>1946</v>
      </c>
      <c r="N247" t="s">
        <v>1912</v>
      </c>
      <c r="O247" t="s">
        <v>167</v>
      </c>
      <c r="P247" t="s">
        <v>1913</v>
      </c>
      <c r="Q247" t="s">
        <v>168</v>
      </c>
      <c r="R247" t="s">
        <v>165</v>
      </c>
      <c r="S247" t="s">
        <v>119</v>
      </c>
      <c r="T247" t="s">
        <v>164</v>
      </c>
      <c r="U247" t="s">
        <v>1914</v>
      </c>
      <c r="V247" t="s">
        <v>1730</v>
      </c>
      <c r="W247" t="s">
        <v>1731</v>
      </c>
      <c r="X247" s="51" t="str">
        <f t="shared" si="6"/>
        <v>3</v>
      </c>
      <c r="Y247" s="51" t="str">
        <f>IF(T247="","",IF(AND(T247&lt;&gt;'Tabelas auxiliares'!$B$236,T247&lt;&gt;'Tabelas auxiliares'!$B$237,T247&lt;&gt;'Tabelas auxiliares'!$C$236,T247&lt;&gt;'Tabelas auxiliares'!$C$237,T247&lt;&gt;'Tabelas auxiliares'!$D$236),"FOLHA DE PESSOAL",IF(X247='Tabelas auxiliares'!$A$237,"CUSTEIO",IF(X247='Tabelas auxiliares'!$A$236,"INVESTIMENTO","ERRO - VERIFICAR"))))</f>
        <v>CUSTEIO</v>
      </c>
      <c r="Z247" s="64">
        <f t="shared" si="7"/>
        <v>18650</v>
      </c>
      <c r="AC247" s="44">
        <v>18650</v>
      </c>
      <c r="AD247" s="72"/>
      <c r="AE247" s="72"/>
      <c r="AF247" s="72"/>
      <c r="AG247" s="72"/>
      <c r="AH247" s="72"/>
      <c r="AI247" s="72"/>
      <c r="AJ247" s="72"/>
      <c r="AK247" s="72"/>
      <c r="AL247" s="72"/>
      <c r="AM247" s="72"/>
      <c r="AN247" s="72"/>
      <c r="AO247" s="72"/>
    </row>
    <row r="248" spans="1:41" x14ac:dyDescent="0.25">
      <c r="A248" t="s">
        <v>594</v>
      </c>
      <c r="B248" t="s">
        <v>287</v>
      </c>
      <c r="C248" t="s">
        <v>595</v>
      </c>
      <c r="D248" t="s">
        <v>86</v>
      </c>
      <c r="E248" t="s">
        <v>117</v>
      </c>
      <c r="F248" s="51" t="str">
        <f>IFERROR(VLOOKUP(D248,'Tabelas auxiliares'!$A$3:$B$61,2,FALSE),"")</f>
        <v>SUGEPE - CAPACITAÇÃO</v>
      </c>
      <c r="G248" s="51" t="str">
        <f>IFERROR(VLOOKUP($B248,'Tabelas auxiliares'!$A$65:$C$102,2,FALSE),"")</f>
        <v>Capacitação de servidores</v>
      </c>
      <c r="H248" s="51" t="str">
        <f>IFERROR(VLOOKUP($B248,'Tabelas auxiliares'!$A$65:$C$102,3,FALSE),"")</f>
        <v>CURSO EXTERNO / INSCRICOES PARA CURSO / CURSOS IN COMPANY</v>
      </c>
      <c r="I248" t="s">
        <v>1947</v>
      </c>
      <c r="J248" t="s">
        <v>1948</v>
      </c>
      <c r="K248" t="s">
        <v>1949</v>
      </c>
      <c r="L248" t="s">
        <v>1950</v>
      </c>
      <c r="M248" t="s">
        <v>1951</v>
      </c>
      <c r="N248" t="s">
        <v>1912</v>
      </c>
      <c r="O248" t="s">
        <v>167</v>
      </c>
      <c r="P248" t="s">
        <v>1913</v>
      </c>
      <c r="Q248" t="s">
        <v>168</v>
      </c>
      <c r="R248" t="s">
        <v>165</v>
      </c>
      <c r="S248" t="s">
        <v>119</v>
      </c>
      <c r="T248" t="s">
        <v>164</v>
      </c>
      <c r="U248" t="s">
        <v>1914</v>
      </c>
      <c r="V248" t="s">
        <v>1730</v>
      </c>
      <c r="W248" t="s">
        <v>1731</v>
      </c>
      <c r="X248" s="51" t="str">
        <f t="shared" si="6"/>
        <v>3</v>
      </c>
      <c r="Y248" s="51" t="str">
        <f>IF(T248="","",IF(AND(T248&lt;&gt;'Tabelas auxiliares'!$B$236,T248&lt;&gt;'Tabelas auxiliares'!$B$237,T248&lt;&gt;'Tabelas auxiliares'!$C$236,T248&lt;&gt;'Tabelas auxiliares'!$C$237,T248&lt;&gt;'Tabelas auxiliares'!$D$236),"FOLHA DE PESSOAL",IF(X248='Tabelas auxiliares'!$A$237,"CUSTEIO",IF(X248='Tabelas auxiliares'!$A$236,"INVESTIMENTO","ERRO - VERIFICAR"))))</f>
        <v>CUSTEIO</v>
      </c>
      <c r="Z248" s="64">
        <f t="shared" si="7"/>
        <v>4180</v>
      </c>
      <c r="AC248" s="44">
        <v>4180</v>
      </c>
      <c r="AD248" s="72"/>
      <c r="AE248" s="72"/>
      <c r="AF248" s="72"/>
      <c r="AG248" s="72"/>
      <c r="AH248" s="72"/>
      <c r="AI248" s="72"/>
      <c r="AJ248" s="72"/>
      <c r="AK248" s="72"/>
      <c r="AL248" s="72"/>
      <c r="AM248" s="72"/>
      <c r="AN248" s="72"/>
      <c r="AO248" s="72"/>
    </row>
    <row r="249" spans="1:41" x14ac:dyDescent="0.25">
      <c r="A249" t="s">
        <v>594</v>
      </c>
      <c r="B249" t="s">
        <v>287</v>
      </c>
      <c r="C249" t="s">
        <v>595</v>
      </c>
      <c r="D249" t="s">
        <v>86</v>
      </c>
      <c r="E249" t="s">
        <v>117</v>
      </c>
      <c r="F249" s="51" t="str">
        <f>IFERROR(VLOOKUP(D249,'Tabelas auxiliares'!$A$3:$B$61,2,FALSE),"")</f>
        <v>SUGEPE - CAPACITAÇÃO</v>
      </c>
      <c r="G249" s="51" t="str">
        <f>IFERROR(VLOOKUP($B249,'Tabelas auxiliares'!$A$65:$C$102,2,FALSE),"")</f>
        <v>Capacitação de servidores</v>
      </c>
      <c r="H249" s="51" t="str">
        <f>IFERROR(VLOOKUP($B249,'Tabelas auxiliares'!$A$65:$C$102,3,FALSE),"")</f>
        <v>CURSO EXTERNO / INSCRICOES PARA CURSO / CURSOS IN COMPANY</v>
      </c>
      <c r="I249" t="s">
        <v>1952</v>
      </c>
      <c r="J249" t="s">
        <v>1953</v>
      </c>
      <c r="K249" t="s">
        <v>1954</v>
      </c>
      <c r="L249" t="s">
        <v>1955</v>
      </c>
      <c r="M249" t="s">
        <v>1956</v>
      </c>
      <c r="N249" t="s">
        <v>1912</v>
      </c>
      <c r="O249" t="s">
        <v>167</v>
      </c>
      <c r="P249" t="s">
        <v>1913</v>
      </c>
      <c r="Q249" t="s">
        <v>168</v>
      </c>
      <c r="R249" t="s">
        <v>165</v>
      </c>
      <c r="S249" t="s">
        <v>119</v>
      </c>
      <c r="T249" t="s">
        <v>164</v>
      </c>
      <c r="U249" t="s">
        <v>1914</v>
      </c>
      <c r="V249" t="s">
        <v>1730</v>
      </c>
      <c r="W249" t="s">
        <v>1731</v>
      </c>
      <c r="X249" s="51" t="str">
        <f t="shared" si="6"/>
        <v>3</v>
      </c>
      <c r="Y249" s="51" t="str">
        <f>IF(T249="","",IF(AND(T249&lt;&gt;'Tabelas auxiliares'!$B$236,T249&lt;&gt;'Tabelas auxiliares'!$B$237,T249&lt;&gt;'Tabelas auxiliares'!$C$236,T249&lt;&gt;'Tabelas auxiliares'!$C$237,T249&lt;&gt;'Tabelas auxiliares'!$D$236),"FOLHA DE PESSOAL",IF(X249='Tabelas auxiliares'!$A$237,"CUSTEIO",IF(X249='Tabelas auxiliares'!$A$236,"INVESTIMENTO","ERRO - VERIFICAR"))))</f>
        <v>CUSTEIO</v>
      </c>
      <c r="Z249" s="64">
        <f t="shared" si="7"/>
        <v>650</v>
      </c>
      <c r="AC249" s="44">
        <v>650</v>
      </c>
      <c r="AD249" s="72"/>
      <c r="AE249" s="72"/>
      <c r="AF249" s="72"/>
      <c r="AG249" s="72"/>
      <c r="AH249" s="72"/>
      <c r="AI249" s="72"/>
      <c r="AJ249" s="72"/>
      <c r="AK249" s="72"/>
      <c r="AL249" s="72"/>
      <c r="AM249" s="72"/>
      <c r="AN249" s="72"/>
      <c r="AO249" s="72"/>
    </row>
    <row r="250" spans="1:41" x14ac:dyDescent="0.25">
      <c r="A250" t="s">
        <v>594</v>
      </c>
      <c r="B250" t="s">
        <v>290</v>
      </c>
      <c r="C250" t="s">
        <v>595</v>
      </c>
      <c r="D250" t="s">
        <v>61</v>
      </c>
      <c r="E250" t="s">
        <v>117</v>
      </c>
      <c r="F250" s="51" t="str">
        <f>IFERROR(VLOOKUP(D250,'Tabelas auxiliares'!$A$3:$B$61,2,FALSE),"")</f>
        <v>PROAD - PRÓ-REITORIA DE ADMINISTRAÇÃO</v>
      </c>
      <c r="G250" s="51" t="str">
        <f>IFERROR(VLOOKUP($B250,'Tabelas auxiliares'!$A$65:$C$102,2,FALSE),"")</f>
        <v>Cursos e concursos</v>
      </c>
      <c r="H250" s="51" t="str">
        <f>IFERROR(VLOOKUP($B250,'Tabelas auxiliares'!$A$65:$C$102,3,FALSE),"")</f>
        <v>FOLHA DE PAGAMENTO (ENCARGOS DE CURSO E CONCURSO)</v>
      </c>
      <c r="I250" t="s">
        <v>605</v>
      </c>
      <c r="J250" t="s">
        <v>1957</v>
      </c>
      <c r="K250" t="s">
        <v>1958</v>
      </c>
      <c r="L250" t="s">
        <v>1959</v>
      </c>
      <c r="M250" t="s">
        <v>1960</v>
      </c>
      <c r="N250" t="s">
        <v>166</v>
      </c>
      <c r="O250" t="s">
        <v>167</v>
      </c>
      <c r="P250" t="s">
        <v>200</v>
      </c>
      <c r="Q250" t="s">
        <v>168</v>
      </c>
      <c r="R250" t="s">
        <v>165</v>
      </c>
      <c r="S250" t="s">
        <v>119</v>
      </c>
      <c r="T250" t="s">
        <v>164</v>
      </c>
      <c r="U250" t="s">
        <v>118</v>
      </c>
      <c r="V250" t="s">
        <v>1961</v>
      </c>
      <c r="W250" t="s">
        <v>1962</v>
      </c>
      <c r="X250" s="51" t="str">
        <f t="shared" si="6"/>
        <v>3</v>
      </c>
      <c r="Y250" s="51" t="str">
        <f>IF(T250="","",IF(AND(T250&lt;&gt;'Tabelas auxiliares'!$B$236,T250&lt;&gt;'Tabelas auxiliares'!$B$237,T250&lt;&gt;'Tabelas auxiliares'!$C$236,T250&lt;&gt;'Tabelas auxiliares'!$C$237,T250&lt;&gt;'Tabelas auxiliares'!$D$236),"FOLHA DE PESSOAL",IF(X250='Tabelas auxiliares'!$A$237,"CUSTEIO",IF(X250='Tabelas auxiliares'!$A$236,"INVESTIMENTO","ERRO - VERIFICAR"))))</f>
        <v>CUSTEIO</v>
      </c>
      <c r="Z250" s="64">
        <f t="shared" si="7"/>
        <v>15000</v>
      </c>
      <c r="AA250" s="44">
        <v>14418.4</v>
      </c>
      <c r="AC250" s="44">
        <v>581.6</v>
      </c>
      <c r="AD250" s="72"/>
      <c r="AE250" s="72"/>
      <c r="AF250" s="72"/>
      <c r="AG250" s="72"/>
      <c r="AH250" s="72"/>
      <c r="AI250" s="72"/>
      <c r="AJ250" s="72"/>
      <c r="AK250" s="72"/>
      <c r="AL250" s="72"/>
      <c r="AM250" s="72"/>
      <c r="AN250" s="72"/>
      <c r="AO250" s="72"/>
    </row>
    <row r="251" spans="1:41" x14ac:dyDescent="0.25">
      <c r="A251" t="s">
        <v>594</v>
      </c>
      <c r="B251" t="s">
        <v>290</v>
      </c>
      <c r="C251" t="s">
        <v>595</v>
      </c>
      <c r="D251" t="s">
        <v>88</v>
      </c>
      <c r="E251" t="s">
        <v>117</v>
      </c>
      <c r="F251" s="51" t="str">
        <f>IFERROR(VLOOKUP(D251,'Tabelas auxiliares'!$A$3:$B$61,2,FALSE),"")</f>
        <v>SUGEPE - SUPERINTENDÊNCIA DE GESTÃO DE PESSOAS</v>
      </c>
      <c r="G251" s="51" t="str">
        <f>IFERROR(VLOOKUP($B251,'Tabelas auxiliares'!$A$65:$C$102,2,FALSE),"")</f>
        <v>Cursos e concursos</v>
      </c>
      <c r="H251" s="51" t="str">
        <f>IFERROR(VLOOKUP($B251,'Tabelas auxiliares'!$A$65:$C$102,3,FALSE),"")</f>
        <v>FOLHA DE PAGAMENTO (ENCARGOS DE CURSO E CONCURSO)</v>
      </c>
      <c r="I251" t="s">
        <v>1963</v>
      </c>
      <c r="J251" t="s">
        <v>1964</v>
      </c>
      <c r="K251" t="s">
        <v>1965</v>
      </c>
      <c r="L251" t="s">
        <v>1966</v>
      </c>
      <c r="M251" t="s">
        <v>165</v>
      </c>
      <c r="N251" t="s">
        <v>166</v>
      </c>
      <c r="O251" t="s">
        <v>167</v>
      </c>
      <c r="P251" t="s">
        <v>200</v>
      </c>
      <c r="Q251" t="s">
        <v>168</v>
      </c>
      <c r="R251" t="s">
        <v>165</v>
      </c>
      <c r="S251" t="s">
        <v>119</v>
      </c>
      <c r="T251" t="s">
        <v>164</v>
      </c>
      <c r="U251" t="s">
        <v>118</v>
      </c>
      <c r="V251" t="s">
        <v>1967</v>
      </c>
      <c r="W251" t="s">
        <v>1968</v>
      </c>
      <c r="X251" s="51" t="str">
        <f t="shared" si="6"/>
        <v>3</v>
      </c>
      <c r="Y251" s="51" t="str">
        <f>IF(T251="","",IF(AND(T251&lt;&gt;'Tabelas auxiliares'!$B$236,T251&lt;&gt;'Tabelas auxiliares'!$B$237,T251&lt;&gt;'Tabelas auxiliares'!$C$236,T251&lt;&gt;'Tabelas auxiliares'!$C$237,T251&lt;&gt;'Tabelas auxiliares'!$D$236),"FOLHA DE PESSOAL",IF(X251='Tabelas auxiliares'!$A$237,"CUSTEIO",IF(X251='Tabelas auxiliares'!$A$236,"INVESTIMENTO","ERRO - VERIFICAR"))))</f>
        <v>CUSTEIO</v>
      </c>
      <c r="Z251" s="64">
        <f t="shared" si="7"/>
        <v>24000</v>
      </c>
      <c r="AA251" s="44">
        <v>21092</v>
      </c>
      <c r="AC251" s="44">
        <v>2908</v>
      </c>
      <c r="AD251" s="72"/>
      <c r="AE251" s="72"/>
      <c r="AF251" s="72"/>
      <c r="AG251" s="72"/>
      <c r="AH251" s="72"/>
      <c r="AI251" s="72"/>
      <c r="AJ251" s="72"/>
      <c r="AK251" s="72"/>
      <c r="AL251" s="72"/>
      <c r="AM251" s="72"/>
      <c r="AN251" s="72"/>
      <c r="AO251" s="72"/>
    </row>
    <row r="252" spans="1:41" x14ac:dyDescent="0.25">
      <c r="A252" t="s">
        <v>594</v>
      </c>
      <c r="B252" t="s">
        <v>290</v>
      </c>
      <c r="C252" t="s">
        <v>595</v>
      </c>
      <c r="D252" t="s">
        <v>88</v>
      </c>
      <c r="E252" t="s">
        <v>117</v>
      </c>
      <c r="F252" s="51" t="str">
        <f>IFERROR(VLOOKUP(D252,'Tabelas auxiliares'!$A$3:$B$61,2,FALSE),"")</f>
        <v>SUGEPE - SUPERINTENDÊNCIA DE GESTÃO DE PESSOAS</v>
      </c>
      <c r="G252" s="51" t="str">
        <f>IFERROR(VLOOKUP($B252,'Tabelas auxiliares'!$A$65:$C$102,2,FALSE),"")</f>
        <v>Cursos e concursos</v>
      </c>
      <c r="H252" s="51" t="str">
        <f>IFERROR(VLOOKUP($B252,'Tabelas auxiliares'!$A$65:$C$102,3,FALSE),"")</f>
        <v>FOLHA DE PAGAMENTO (ENCARGOS DE CURSO E CONCURSO)</v>
      </c>
      <c r="I252" t="s">
        <v>1379</v>
      </c>
      <c r="J252" t="s">
        <v>1969</v>
      </c>
      <c r="K252" t="s">
        <v>1970</v>
      </c>
      <c r="L252" t="s">
        <v>1971</v>
      </c>
      <c r="M252" t="s">
        <v>1972</v>
      </c>
      <c r="N252" t="s">
        <v>166</v>
      </c>
      <c r="O252" t="s">
        <v>167</v>
      </c>
      <c r="P252" t="s">
        <v>200</v>
      </c>
      <c r="Q252" t="s">
        <v>1973</v>
      </c>
      <c r="R252" t="s">
        <v>1972</v>
      </c>
      <c r="S252" t="s">
        <v>119</v>
      </c>
      <c r="T252" t="s">
        <v>164</v>
      </c>
      <c r="U252" t="s">
        <v>118</v>
      </c>
      <c r="V252" t="s">
        <v>1967</v>
      </c>
      <c r="W252" t="s">
        <v>1968</v>
      </c>
      <c r="X252" s="51" t="str">
        <f t="shared" si="6"/>
        <v>3</v>
      </c>
      <c r="Y252" s="51" t="str">
        <f>IF(T252="","",IF(AND(T252&lt;&gt;'Tabelas auxiliares'!$B$236,T252&lt;&gt;'Tabelas auxiliares'!$B$237,T252&lt;&gt;'Tabelas auxiliares'!$C$236,T252&lt;&gt;'Tabelas auxiliares'!$C$237,T252&lt;&gt;'Tabelas auxiliares'!$D$236),"FOLHA DE PESSOAL",IF(X252='Tabelas auxiliares'!$A$237,"CUSTEIO",IF(X252='Tabelas auxiliares'!$A$236,"INVESTIMENTO","ERRO - VERIFICAR"))))</f>
        <v>CUSTEIO</v>
      </c>
      <c r="Z252" s="64">
        <f t="shared" si="7"/>
        <v>781.38</v>
      </c>
      <c r="AA252" s="44">
        <v>781.38</v>
      </c>
      <c r="AD252" s="72"/>
      <c r="AE252" s="72"/>
      <c r="AF252" s="72"/>
      <c r="AG252" s="72"/>
      <c r="AH252" s="72"/>
      <c r="AI252" s="72"/>
      <c r="AJ252" s="72"/>
      <c r="AK252" s="72"/>
      <c r="AL252" s="72"/>
      <c r="AM252" s="72"/>
      <c r="AN252" s="72"/>
      <c r="AO252" s="72"/>
    </row>
    <row r="253" spans="1:41" x14ac:dyDescent="0.25">
      <c r="A253" t="s">
        <v>594</v>
      </c>
      <c r="B253" t="s">
        <v>290</v>
      </c>
      <c r="C253" t="s">
        <v>595</v>
      </c>
      <c r="D253" t="s">
        <v>88</v>
      </c>
      <c r="E253" t="s">
        <v>117</v>
      </c>
      <c r="F253" s="51" t="str">
        <f>IFERROR(VLOOKUP(D253,'Tabelas auxiliares'!$A$3:$B$61,2,FALSE),"")</f>
        <v>SUGEPE - SUPERINTENDÊNCIA DE GESTÃO DE PESSOAS</v>
      </c>
      <c r="G253" s="51" t="str">
        <f>IFERROR(VLOOKUP($B253,'Tabelas auxiliares'!$A$65:$C$102,2,FALSE),"")</f>
        <v>Cursos e concursos</v>
      </c>
      <c r="H253" s="51" t="str">
        <f>IFERROR(VLOOKUP($B253,'Tabelas auxiliares'!$A$65:$C$102,3,FALSE),"")</f>
        <v>FOLHA DE PAGAMENTO (ENCARGOS DE CURSO E CONCURSO)</v>
      </c>
      <c r="I253" t="s">
        <v>1379</v>
      </c>
      <c r="J253" t="s">
        <v>1969</v>
      </c>
      <c r="K253" t="s">
        <v>1974</v>
      </c>
      <c r="L253" t="s">
        <v>1975</v>
      </c>
      <c r="M253" t="s">
        <v>1972</v>
      </c>
      <c r="N253" t="s">
        <v>166</v>
      </c>
      <c r="O253" t="s">
        <v>167</v>
      </c>
      <c r="P253" t="s">
        <v>200</v>
      </c>
      <c r="Q253" t="s">
        <v>1973</v>
      </c>
      <c r="R253" t="s">
        <v>1972</v>
      </c>
      <c r="S253" t="s">
        <v>119</v>
      </c>
      <c r="T253" t="s">
        <v>164</v>
      </c>
      <c r="U253" t="s">
        <v>118</v>
      </c>
      <c r="V253" t="s">
        <v>1967</v>
      </c>
      <c r="W253" t="s">
        <v>1968</v>
      </c>
      <c r="X253" s="51" t="str">
        <f t="shared" si="6"/>
        <v>3</v>
      </c>
      <c r="Y253" s="51" t="str">
        <f>IF(T253="","",IF(AND(T253&lt;&gt;'Tabelas auxiliares'!$B$236,T253&lt;&gt;'Tabelas auxiliares'!$B$237,T253&lt;&gt;'Tabelas auxiliares'!$C$236,T253&lt;&gt;'Tabelas auxiliares'!$C$237,T253&lt;&gt;'Tabelas auxiliares'!$D$236),"FOLHA DE PESSOAL",IF(X253='Tabelas auxiliares'!$A$237,"CUSTEIO",IF(X253='Tabelas auxiliares'!$A$236,"INVESTIMENTO","ERRO - VERIFICAR"))))</f>
        <v>CUSTEIO</v>
      </c>
      <c r="Z253" s="64">
        <f t="shared" si="7"/>
        <v>729.77</v>
      </c>
      <c r="AC253" s="44">
        <v>729.77</v>
      </c>
      <c r="AD253" s="72"/>
      <c r="AE253" s="72"/>
      <c r="AF253" s="72"/>
      <c r="AG253" s="72"/>
      <c r="AH253" s="72"/>
      <c r="AI253" s="72"/>
      <c r="AJ253" s="72"/>
      <c r="AK253" s="72"/>
      <c r="AL253" s="72"/>
      <c r="AM253" s="72"/>
      <c r="AN253" s="72"/>
      <c r="AO253" s="72"/>
    </row>
    <row r="254" spans="1:41" x14ac:dyDescent="0.25">
      <c r="A254" t="s">
        <v>594</v>
      </c>
      <c r="B254" t="s">
        <v>290</v>
      </c>
      <c r="C254" t="s">
        <v>595</v>
      </c>
      <c r="D254" t="s">
        <v>88</v>
      </c>
      <c r="E254" t="s">
        <v>117</v>
      </c>
      <c r="F254" s="51" t="str">
        <f>IFERROR(VLOOKUP(D254,'Tabelas auxiliares'!$A$3:$B$61,2,FALSE),"")</f>
        <v>SUGEPE - SUPERINTENDÊNCIA DE GESTÃO DE PESSOAS</v>
      </c>
      <c r="G254" s="51" t="str">
        <f>IFERROR(VLOOKUP($B254,'Tabelas auxiliares'!$A$65:$C$102,2,FALSE),"")</f>
        <v>Cursos e concursos</v>
      </c>
      <c r="H254" s="51" t="str">
        <f>IFERROR(VLOOKUP($B254,'Tabelas auxiliares'!$A$65:$C$102,3,FALSE),"")</f>
        <v>FOLHA DE PAGAMENTO (ENCARGOS DE CURSO E CONCURSO)</v>
      </c>
      <c r="I254" t="s">
        <v>788</v>
      </c>
      <c r="J254" t="s">
        <v>1976</v>
      </c>
      <c r="K254" t="s">
        <v>1977</v>
      </c>
      <c r="L254" t="s">
        <v>1978</v>
      </c>
      <c r="M254" t="s">
        <v>1979</v>
      </c>
      <c r="N254" t="s">
        <v>166</v>
      </c>
      <c r="O254" t="s">
        <v>167</v>
      </c>
      <c r="P254" t="s">
        <v>200</v>
      </c>
      <c r="Q254" t="s">
        <v>1980</v>
      </c>
      <c r="R254" t="s">
        <v>1979</v>
      </c>
      <c r="S254" t="s">
        <v>119</v>
      </c>
      <c r="T254" t="s">
        <v>164</v>
      </c>
      <c r="U254" t="s">
        <v>118</v>
      </c>
      <c r="V254" t="s">
        <v>1967</v>
      </c>
      <c r="W254" t="s">
        <v>1968</v>
      </c>
      <c r="X254" s="51" t="str">
        <f t="shared" si="6"/>
        <v>3</v>
      </c>
      <c r="Y254" s="51" t="str">
        <f>IF(T254="","",IF(AND(T254&lt;&gt;'Tabelas auxiliares'!$B$236,T254&lt;&gt;'Tabelas auxiliares'!$B$237,T254&lt;&gt;'Tabelas auxiliares'!$C$236,T254&lt;&gt;'Tabelas auxiliares'!$C$237,T254&lt;&gt;'Tabelas auxiliares'!$D$236),"FOLHA DE PESSOAL",IF(X254='Tabelas auxiliares'!$A$237,"CUSTEIO",IF(X254='Tabelas auxiliares'!$A$236,"INVESTIMENTO","ERRO - VERIFICAR"))))</f>
        <v>CUSTEIO</v>
      </c>
      <c r="Z254" s="64">
        <f t="shared" si="7"/>
        <v>729.77</v>
      </c>
      <c r="AC254" s="44">
        <v>729.77</v>
      </c>
      <c r="AD254" s="72"/>
      <c r="AE254" s="72"/>
      <c r="AF254" s="72"/>
      <c r="AG254" s="72"/>
      <c r="AH254" s="72"/>
      <c r="AI254" s="72"/>
      <c r="AJ254" s="72"/>
      <c r="AK254" s="72"/>
      <c r="AL254" s="72"/>
      <c r="AM254" s="72"/>
      <c r="AN254" s="72"/>
      <c r="AO254" s="72"/>
    </row>
    <row r="255" spans="1:41" x14ac:dyDescent="0.25">
      <c r="A255" t="s">
        <v>594</v>
      </c>
      <c r="B255" t="s">
        <v>290</v>
      </c>
      <c r="C255" t="s">
        <v>595</v>
      </c>
      <c r="D255" t="s">
        <v>88</v>
      </c>
      <c r="E255" t="s">
        <v>117</v>
      </c>
      <c r="F255" s="51" t="str">
        <f>IFERROR(VLOOKUP(D255,'Tabelas auxiliares'!$A$3:$B$61,2,FALSE),"")</f>
        <v>SUGEPE - SUPERINTENDÊNCIA DE GESTÃO DE PESSOAS</v>
      </c>
      <c r="G255" s="51" t="str">
        <f>IFERROR(VLOOKUP($B255,'Tabelas auxiliares'!$A$65:$C$102,2,FALSE),"")</f>
        <v>Cursos e concursos</v>
      </c>
      <c r="H255" s="51" t="str">
        <f>IFERROR(VLOOKUP($B255,'Tabelas auxiliares'!$A$65:$C$102,3,FALSE),"")</f>
        <v>FOLHA DE PAGAMENTO (ENCARGOS DE CURSO E CONCURSO)</v>
      </c>
      <c r="I255" t="s">
        <v>1981</v>
      </c>
      <c r="J255" t="s">
        <v>1982</v>
      </c>
      <c r="K255" t="s">
        <v>1983</v>
      </c>
      <c r="L255" t="s">
        <v>1984</v>
      </c>
      <c r="M255" t="s">
        <v>1985</v>
      </c>
      <c r="N255" t="s">
        <v>166</v>
      </c>
      <c r="O255" t="s">
        <v>167</v>
      </c>
      <c r="P255" t="s">
        <v>200</v>
      </c>
      <c r="Q255" t="s">
        <v>1986</v>
      </c>
      <c r="R255" t="s">
        <v>1985</v>
      </c>
      <c r="S255" t="s">
        <v>119</v>
      </c>
      <c r="T255" t="s">
        <v>164</v>
      </c>
      <c r="U255" t="s">
        <v>118</v>
      </c>
      <c r="V255" t="s">
        <v>1967</v>
      </c>
      <c r="W255" t="s">
        <v>1968</v>
      </c>
      <c r="X255" s="51" t="str">
        <f t="shared" si="6"/>
        <v>3</v>
      </c>
      <c r="Y255" s="51" t="str">
        <f>IF(T255="","",IF(AND(T255&lt;&gt;'Tabelas auxiliares'!$B$236,T255&lt;&gt;'Tabelas auxiliares'!$B$237,T255&lt;&gt;'Tabelas auxiliares'!$C$236,T255&lt;&gt;'Tabelas auxiliares'!$C$237,T255&lt;&gt;'Tabelas auxiliares'!$D$236),"FOLHA DE PESSOAL",IF(X255='Tabelas auxiliares'!$A$237,"CUSTEIO",IF(X255='Tabelas auxiliares'!$A$236,"INVESTIMENTO","ERRO - VERIFICAR"))))</f>
        <v>CUSTEIO</v>
      </c>
      <c r="Z255" s="64">
        <f t="shared" si="7"/>
        <v>729.77</v>
      </c>
      <c r="AC255" s="44">
        <v>729.77</v>
      </c>
      <c r="AD255" s="72"/>
      <c r="AE255" s="72"/>
      <c r="AF255" s="72"/>
      <c r="AG255" s="72"/>
      <c r="AH255" s="72"/>
      <c r="AI255" s="72"/>
      <c r="AJ255" s="72"/>
      <c r="AK255" s="72"/>
      <c r="AL255" s="72"/>
      <c r="AM255" s="72"/>
      <c r="AN255" s="72"/>
      <c r="AO255" s="72"/>
    </row>
    <row r="256" spans="1:41" x14ac:dyDescent="0.25">
      <c r="A256" t="s">
        <v>594</v>
      </c>
      <c r="B256" t="s">
        <v>290</v>
      </c>
      <c r="C256" t="s">
        <v>595</v>
      </c>
      <c r="D256" t="s">
        <v>88</v>
      </c>
      <c r="E256" t="s">
        <v>117</v>
      </c>
      <c r="F256" s="51" t="str">
        <f>IFERROR(VLOOKUP(D256,'Tabelas auxiliares'!$A$3:$B$61,2,FALSE),"")</f>
        <v>SUGEPE - SUPERINTENDÊNCIA DE GESTÃO DE PESSOAS</v>
      </c>
      <c r="G256" s="51" t="str">
        <f>IFERROR(VLOOKUP($B256,'Tabelas auxiliares'!$A$65:$C$102,2,FALSE),"")</f>
        <v>Cursos e concursos</v>
      </c>
      <c r="H256" s="51" t="str">
        <f>IFERROR(VLOOKUP($B256,'Tabelas auxiliares'!$A$65:$C$102,3,FALSE),"")</f>
        <v>FOLHA DE PAGAMENTO (ENCARGOS DE CURSO E CONCURSO)</v>
      </c>
      <c r="I256" t="s">
        <v>1987</v>
      </c>
      <c r="J256" t="s">
        <v>1988</v>
      </c>
      <c r="K256" t="s">
        <v>1989</v>
      </c>
      <c r="L256" t="s">
        <v>1990</v>
      </c>
      <c r="M256" t="s">
        <v>1991</v>
      </c>
      <c r="N256" t="s">
        <v>166</v>
      </c>
      <c r="O256" t="s">
        <v>167</v>
      </c>
      <c r="P256" t="s">
        <v>200</v>
      </c>
      <c r="Q256" t="s">
        <v>1992</v>
      </c>
      <c r="R256" t="s">
        <v>1991</v>
      </c>
      <c r="S256" t="s">
        <v>119</v>
      </c>
      <c r="T256" t="s">
        <v>164</v>
      </c>
      <c r="U256" t="s">
        <v>118</v>
      </c>
      <c r="V256" t="s">
        <v>1967</v>
      </c>
      <c r="W256" t="s">
        <v>1968</v>
      </c>
      <c r="X256" s="51" t="str">
        <f t="shared" si="6"/>
        <v>3</v>
      </c>
      <c r="Y256" s="51" t="str">
        <f>IF(T256="","",IF(AND(T256&lt;&gt;'Tabelas auxiliares'!$B$236,T256&lt;&gt;'Tabelas auxiliares'!$B$237,T256&lt;&gt;'Tabelas auxiliares'!$C$236,T256&lt;&gt;'Tabelas auxiliares'!$C$237,T256&lt;&gt;'Tabelas auxiliares'!$D$236),"FOLHA DE PESSOAL",IF(X256='Tabelas auxiliares'!$A$237,"CUSTEIO",IF(X256='Tabelas auxiliares'!$A$236,"INVESTIMENTO","ERRO - VERIFICAR"))))</f>
        <v>CUSTEIO</v>
      </c>
      <c r="Z256" s="64">
        <f t="shared" si="7"/>
        <v>781.38</v>
      </c>
      <c r="AC256" s="44">
        <v>781.38</v>
      </c>
      <c r="AD256" s="72"/>
      <c r="AE256" s="72"/>
      <c r="AF256" s="72"/>
      <c r="AG256" s="72"/>
      <c r="AH256" s="72"/>
      <c r="AI256" s="72"/>
      <c r="AJ256" s="72"/>
      <c r="AK256" s="72"/>
      <c r="AL256" s="72"/>
      <c r="AM256" s="72"/>
      <c r="AN256" s="72"/>
      <c r="AO256" s="72"/>
    </row>
    <row r="257" spans="1:41" x14ac:dyDescent="0.25">
      <c r="A257" t="s">
        <v>594</v>
      </c>
      <c r="B257" t="s">
        <v>290</v>
      </c>
      <c r="C257" t="s">
        <v>595</v>
      </c>
      <c r="D257" t="s">
        <v>88</v>
      </c>
      <c r="E257" t="s">
        <v>117</v>
      </c>
      <c r="F257" s="51" t="str">
        <f>IFERROR(VLOOKUP(D257,'Tabelas auxiliares'!$A$3:$B$61,2,FALSE),"")</f>
        <v>SUGEPE - SUPERINTENDÊNCIA DE GESTÃO DE PESSOAS</v>
      </c>
      <c r="G257" s="51" t="str">
        <f>IFERROR(VLOOKUP($B257,'Tabelas auxiliares'!$A$65:$C$102,2,FALSE),"")</f>
        <v>Cursos e concursos</v>
      </c>
      <c r="H257" s="51" t="str">
        <f>IFERROR(VLOOKUP($B257,'Tabelas auxiliares'!$A$65:$C$102,3,FALSE),"")</f>
        <v>FOLHA DE PAGAMENTO (ENCARGOS DE CURSO E CONCURSO)</v>
      </c>
      <c r="I257" t="s">
        <v>1902</v>
      </c>
      <c r="J257" t="s">
        <v>1976</v>
      </c>
      <c r="K257" t="s">
        <v>1993</v>
      </c>
      <c r="L257" t="s">
        <v>1994</v>
      </c>
      <c r="M257" t="s">
        <v>1979</v>
      </c>
      <c r="N257" t="s">
        <v>166</v>
      </c>
      <c r="O257" t="s">
        <v>167</v>
      </c>
      <c r="P257" t="s">
        <v>200</v>
      </c>
      <c r="Q257" t="s">
        <v>1980</v>
      </c>
      <c r="R257" t="s">
        <v>1979</v>
      </c>
      <c r="S257" t="s">
        <v>119</v>
      </c>
      <c r="T257" t="s">
        <v>164</v>
      </c>
      <c r="U257" t="s">
        <v>118</v>
      </c>
      <c r="V257" t="s">
        <v>1967</v>
      </c>
      <c r="W257" t="s">
        <v>1968</v>
      </c>
      <c r="X257" s="51" t="str">
        <f t="shared" si="6"/>
        <v>3</v>
      </c>
      <c r="Y257" s="51" t="str">
        <f>IF(T257="","",IF(AND(T257&lt;&gt;'Tabelas auxiliares'!$B$236,T257&lt;&gt;'Tabelas auxiliares'!$B$237,T257&lt;&gt;'Tabelas auxiliares'!$C$236,T257&lt;&gt;'Tabelas auxiliares'!$C$237,T257&lt;&gt;'Tabelas auxiliares'!$D$236),"FOLHA DE PESSOAL",IF(X257='Tabelas auxiliares'!$A$237,"CUSTEIO",IF(X257='Tabelas auxiliares'!$A$236,"INVESTIMENTO","ERRO - VERIFICAR"))))</f>
        <v>CUSTEIO</v>
      </c>
      <c r="Z257" s="64">
        <f t="shared" si="7"/>
        <v>219.46</v>
      </c>
      <c r="AA257" s="44">
        <v>219.46</v>
      </c>
      <c r="AD257" s="72"/>
      <c r="AE257" s="72"/>
      <c r="AF257" s="72"/>
      <c r="AG257" s="72"/>
      <c r="AH257" s="72"/>
      <c r="AI257" s="72"/>
      <c r="AJ257" s="72"/>
      <c r="AK257" s="72"/>
      <c r="AL257" s="72"/>
      <c r="AM257" s="72"/>
      <c r="AN257" s="72"/>
      <c r="AO257" s="72"/>
    </row>
    <row r="258" spans="1:41" x14ac:dyDescent="0.25">
      <c r="A258" t="s">
        <v>594</v>
      </c>
      <c r="B258" t="s">
        <v>783</v>
      </c>
      <c r="C258" t="s">
        <v>595</v>
      </c>
      <c r="D258" t="s">
        <v>31</v>
      </c>
      <c r="E258" t="s">
        <v>117</v>
      </c>
      <c r="F258" s="51" t="str">
        <f>IFERROR(VLOOKUP(D258,'Tabelas auxiliares'!$A$3:$B$61,2,FALSE),"")</f>
        <v>ACI - SERVIÇOS GRÁFICOS * D.U.C</v>
      </c>
      <c r="G258" s="51" t="str">
        <f>IFERROR(VLOOKUP($B258,'Tabelas auxiliares'!$A$65:$C$102,2,FALSE),"")</f>
        <v/>
      </c>
      <c r="H258" s="51" t="str">
        <f>IFERROR(VLOOKUP($B258,'Tabelas auxiliares'!$A$65:$C$102,3,FALSE),"")</f>
        <v/>
      </c>
      <c r="I258" t="s">
        <v>1279</v>
      </c>
      <c r="J258" t="s">
        <v>1995</v>
      </c>
      <c r="K258" t="s">
        <v>1996</v>
      </c>
      <c r="L258" t="s">
        <v>1997</v>
      </c>
      <c r="M258" t="s">
        <v>1998</v>
      </c>
      <c r="N258" t="s">
        <v>166</v>
      </c>
      <c r="O258" t="s">
        <v>167</v>
      </c>
      <c r="P258" t="s">
        <v>200</v>
      </c>
      <c r="Q258" t="s">
        <v>168</v>
      </c>
      <c r="R258" t="s">
        <v>165</v>
      </c>
      <c r="S258" t="s">
        <v>119</v>
      </c>
      <c r="T258" t="s">
        <v>164</v>
      </c>
      <c r="U258" t="s">
        <v>118</v>
      </c>
      <c r="V258" t="s">
        <v>1853</v>
      </c>
      <c r="W258" t="s">
        <v>1854</v>
      </c>
      <c r="X258" s="51" t="str">
        <f t="shared" si="6"/>
        <v>3</v>
      </c>
      <c r="Y258" s="51" t="str">
        <f>IF(T258="","",IF(AND(T258&lt;&gt;'Tabelas auxiliares'!$B$236,T258&lt;&gt;'Tabelas auxiliares'!$B$237,T258&lt;&gt;'Tabelas auxiliares'!$C$236,T258&lt;&gt;'Tabelas auxiliares'!$C$237,T258&lt;&gt;'Tabelas auxiliares'!$D$236),"FOLHA DE PESSOAL",IF(X258='Tabelas auxiliares'!$A$237,"CUSTEIO",IF(X258='Tabelas auxiliares'!$A$236,"INVESTIMENTO","ERRO - VERIFICAR"))))</f>
        <v>CUSTEIO</v>
      </c>
      <c r="Z258" s="64">
        <f t="shared" si="7"/>
        <v>15000</v>
      </c>
      <c r="AA258" s="44">
        <v>15000</v>
      </c>
      <c r="AD258" s="72"/>
      <c r="AE258" s="72"/>
      <c r="AF258" s="72"/>
      <c r="AG258" s="72"/>
      <c r="AH258" s="72"/>
      <c r="AI258" s="72"/>
      <c r="AJ258" s="72"/>
      <c r="AK258" s="72"/>
      <c r="AL258" s="72"/>
      <c r="AM258" s="72"/>
      <c r="AN258" s="72"/>
      <c r="AO258" s="72"/>
    </row>
    <row r="259" spans="1:41" x14ac:dyDescent="0.25">
      <c r="A259" t="s">
        <v>594</v>
      </c>
      <c r="B259" t="s">
        <v>783</v>
      </c>
      <c r="C259" t="s">
        <v>595</v>
      </c>
      <c r="D259" t="s">
        <v>31</v>
      </c>
      <c r="E259" t="s">
        <v>117</v>
      </c>
      <c r="F259" s="51" t="str">
        <f>IFERROR(VLOOKUP(D259,'Tabelas auxiliares'!$A$3:$B$61,2,FALSE),"")</f>
        <v>ACI - SERVIÇOS GRÁFICOS * D.U.C</v>
      </c>
      <c r="G259" s="51" t="str">
        <f>IFERROR(VLOOKUP($B259,'Tabelas auxiliares'!$A$65:$C$102,2,FALSE),"")</f>
        <v/>
      </c>
      <c r="H259" s="51" t="str">
        <f>IFERROR(VLOOKUP($B259,'Tabelas auxiliares'!$A$65:$C$102,3,FALSE),"")</f>
        <v/>
      </c>
      <c r="I259" t="s">
        <v>1000</v>
      </c>
      <c r="J259" t="s">
        <v>1999</v>
      </c>
      <c r="K259" t="s">
        <v>2000</v>
      </c>
      <c r="L259" t="s">
        <v>2001</v>
      </c>
      <c r="M259" t="s">
        <v>2002</v>
      </c>
      <c r="N259" t="s">
        <v>166</v>
      </c>
      <c r="O259" t="s">
        <v>167</v>
      </c>
      <c r="P259" t="s">
        <v>200</v>
      </c>
      <c r="Q259" t="s">
        <v>168</v>
      </c>
      <c r="R259" t="s">
        <v>165</v>
      </c>
      <c r="S259" t="s">
        <v>119</v>
      </c>
      <c r="T259" t="s">
        <v>164</v>
      </c>
      <c r="U259" t="s">
        <v>118</v>
      </c>
      <c r="V259" t="s">
        <v>2003</v>
      </c>
      <c r="W259" t="s">
        <v>2004</v>
      </c>
      <c r="X259" s="51" t="str">
        <f t="shared" si="6"/>
        <v>3</v>
      </c>
      <c r="Y259" s="51" t="str">
        <f>IF(T259="","",IF(AND(T259&lt;&gt;'Tabelas auxiliares'!$B$236,T259&lt;&gt;'Tabelas auxiliares'!$B$237,T259&lt;&gt;'Tabelas auxiliares'!$C$236,T259&lt;&gt;'Tabelas auxiliares'!$C$237,T259&lt;&gt;'Tabelas auxiliares'!$D$236),"FOLHA DE PESSOAL",IF(X259='Tabelas auxiliares'!$A$237,"CUSTEIO",IF(X259='Tabelas auxiliares'!$A$236,"INVESTIMENTO","ERRO - VERIFICAR"))))</f>
        <v>CUSTEIO</v>
      </c>
      <c r="Z259" s="64">
        <f t="shared" si="7"/>
        <v>6421.3</v>
      </c>
      <c r="AA259" s="44">
        <v>6421.3</v>
      </c>
      <c r="AD259" s="72"/>
      <c r="AE259" s="72"/>
      <c r="AF259" s="72"/>
      <c r="AG259" s="72"/>
      <c r="AH259" s="72"/>
      <c r="AI259" s="72"/>
      <c r="AJ259" s="72"/>
      <c r="AK259" s="72"/>
      <c r="AL259" s="72"/>
      <c r="AM259" s="72"/>
      <c r="AN259" s="72"/>
      <c r="AO259" s="72"/>
    </row>
    <row r="260" spans="1:41" x14ac:dyDescent="0.25">
      <c r="A260" t="s">
        <v>594</v>
      </c>
      <c r="B260" t="s">
        <v>293</v>
      </c>
      <c r="C260" t="s">
        <v>595</v>
      </c>
      <c r="D260" t="s">
        <v>35</v>
      </c>
      <c r="E260" t="s">
        <v>117</v>
      </c>
      <c r="F260" s="51" t="str">
        <f>IFERROR(VLOOKUP(D260,'Tabelas auxiliares'!$A$3:$B$61,2,FALSE),"")</f>
        <v>PU - PREFEITURA UNIVERSITÁRIA</v>
      </c>
      <c r="G260" s="51" t="str">
        <f>IFERROR(VLOOKUP($B260,'Tabelas auxiliares'!$A$65:$C$102,2,FALSE),"")</f>
        <v>Equipamentos - Áreas comuns</v>
      </c>
      <c r="H260" s="51" t="str">
        <f>IFERROR(VLOOKUP($B260,'Tabelas auxiliares'!$A$65:$C$102,3,FALSE),"")</f>
        <v>MOBILIÁRIO / LINHA BRANCA / QUADROS DE AVISO / DISPLAYS / VENTILADORES / BEBEDOUROS / EQUIPAMENTO DE SOM / PROJETORES / CORTINAS E PERSIANAS/DRONER</v>
      </c>
      <c r="I260" t="s">
        <v>1587</v>
      </c>
      <c r="J260" t="s">
        <v>2005</v>
      </c>
      <c r="K260" t="s">
        <v>2006</v>
      </c>
      <c r="L260" t="s">
        <v>2007</v>
      </c>
      <c r="M260" t="s">
        <v>2008</v>
      </c>
      <c r="N260" t="s">
        <v>1506</v>
      </c>
      <c r="O260" t="s">
        <v>167</v>
      </c>
      <c r="P260" t="s">
        <v>1507</v>
      </c>
      <c r="Q260" t="s">
        <v>168</v>
      </c>
      <c r="R260" t="s">
        <v>165</v>
      </c>
      <c r="S260" t="s">
        <v>119</v>
      </c>
      <c r="T260" t="s">
        <v>164</v>
      </c>
      <c r="U260" t="s">
        <v>830</v>
      </c>
      <c r="V260" t="s">
        <v>2009</v>
      </c>
      <c r="W260" t="s">
        <v>2010</v>
      </c>
      <c r="X260" s="51" t="str">
        <f t="shared" ref="X260:X323" si="8">LEFT(V260,1)</f>
        <v>4</v>
      </c>
      <c r="Y260" s="51" t="str">
        <f>IF(T260="","",IF(AND(T260&lt;&gt;'Tabelas auxiliares'!$B$236,T260&lt;&gt;'Tabelas auxiliares'!$B$237,T260&lt;&gt;'Tabelas auxiliares'!$C$236,T260&lt;&gt;'Tabelas auxiliares'!$C$237,T260&lt;&gt;'Tabelas auxiliares'!$D$236),"FOLHA DE PESSOAL",IF(X260='Tabelas auxiliares'!$A$237,"CUSTEIO",IF(X260='Tabelas auxiliares'!$A$236,"INVESTIMENTO","ERRO - VERIFICAR"))))</f>
        <v>INVESTIMENTO</v>
      </c>
      <c r="Z260" s="64">
        <f t="shared" si="7"/>
        <v>6875.24</v>
      </c>
      <c r="AC260" s="44">
        <v>6875.24</v>
      </c>
      <c r="AD260" s="72"/>
      <c r="AE260" s="72"/>
      <c r="AF260" s="72"/>
      <c r="AG260" s="72"/>
      <c r="AH260" s="72"/>
      <c r="AI260" s="72"/>
      <c r="AJ260" s="72"/>
      <c r="AK260" s="72"/>
      <c r="AL260" s="72"/>
      <c r="AM260" s="72"/>
      <c r="AN260" s="72"/>
      <c r="AO260" s="72"/>
    </row>
    <row r="261" spans="1:41" x14ac:dyDescent="0.25">
      <c r="A261" t="s">
        <v>594</v>
      </c>
      <c r="B261" t="s">
        <v>293</v>
      </c>
      <c r="C261" t="s">
        <v>595</v>
      </c>
      <c r="D261" t="s">
        <v>150</v>
      </c>
      <c r="E261" t="s">
        <v>117</v>
      </c>
      <c r="F261" s="51" t="str">
        <f>IFERROR(VLOOKUP(D261,'Tabelas auxiliares'!$A$3:$B$61,2,FALSE),"")</f>
        <v>PU - MOBILIÁRIOS * D.U.C</v>
      </c>
      <c r="G261" s="51" t="str">
        <f>IFERROR(VLOOKUP($B261,'Tabelas auxiliares'!$A$65:$C$102,2,FALSE),"")</f>
        <v>Equipamentos - Áreas comuns</v>
      </c>
      <c r="H261" s="51" t="str">
        <f>IFERROR(VLOOKUP($B261,'Tabelas auxiliares'!$A$65:$C$102,3,FALSE),"")</f>
        <v>MOBILIÁRIO / LINHA BRANCA / QUADROS DE AVISO / DISPLAYS / VENTILADORES / BEBEDOUROS / EQUIPAMENTO DE SOM / PROJETORES / CORTINAS E PERSIANAS/DRONER</v>
      </c>
      <c r="I261" t="s">
        <v>629</v>
      </c>
      <c r="J261" t="s">
        <v>2011</v>
      </c>
      <c r="K261" t="s">
        <v>2012</v>
      </c>
      <c r="L261" t="s">
        <v>880</v>
      </c>
      <c r="M261" t="s">
        <v>2013</v>
      </c>
      <c r="N261" t="s">
        <v>1506</v>
      </c>
      <c r="O261" t="s">
        <v>167</v>
      </c>
      <c r="P261" t="s">
        <v>1507</v>
      </c>
      <c r="Q261" t="s">
        <v>168</v>
      </c>
      <c r="R261" t="s">
        <v>165</v>
      </c>
      <c r="S261" t="s">
        <v>119</v>
      </c>
      <c r="T261" t="s">
        <v>164</v>
      </c>
      <c r="U261" t="s">
        <v>830</v>
      </c>
      <c r="V261" t="s">
        <v>2014</v>
      </c>
      <c r="W261" t="s">
        <v>2015</v>
      </c>
      <c r="X261" s="51" t="str">
        <f t="shared" si="8"/>
        <v>4</v>
      </c>
      <c r="Y261" s="51" t="str">
        <f>IF(T261="","",IF(AND(T261&lt;&gt;'Tabelas auxiliares'!$B$236,T261&lt;&gt;'Tabelas auxiliares'!$B$237,T261&lt;&gt;'Tabelas auxiliares'!$C$236,T261&lt;&gt;'Tabelas auxiliares'!$C$237,T261&lt;&gt;'Tabelas auxiliares'!$D$236),"FOLHA DE PESSOAL",IF(X261='Tabelas auxiliares'!$A$237,"CUSTEIO",IF(X261='Tabelas auxiliares'!$A$236,"INVESTIMENTO","ERRO - VERIFICAR"))))</f>
        <v>INVESTIMENTO</v>
      </c>
      <c r="Z261" s="64">
        <f t="shared" ref="Z261:Z324" si="9">IF(AA261+AB261+AC261&lt;&gt;0,AA261+AB261+AC261,"")</f>
        <v>1850</v>
      </c>
      <c r="AC261" s="44">
        <v>1850</v>
      </c>
      <c r="AD261" s="72"/>
      <c r="AE261" s="72"/>
      <c r="AF261" s="72"/>
      <c r="AG261" s="72"/>
      <c r="AH261" s="72"/>
      <c r="AI261" s="72"/>
      <c r="AJ261" s="72"/>
      <c r="AK261" s="72"/>
      <c r="AL261" s="72"/>
      <c r="AM261" s="72"/>
      <c r="AN261" s="72"/>
      <c r="AO261" s="72"/>
    </row>
    <row r="262" spans="1:41" x14ac:dyDescent="0.25">
      <c r="A262" t="s">
        <v>594</v>
      </c>
      <c r="B262" t="s">
        <v>293</v>
      </c>
      <c r="C262" t="s">
        <v>595</v>
      </c>
      <c r="D262" t="s">
        <v>150</v>
      </c>
      <c r="E262" t="s">
        <v>117</v>
      </c>
      <c r="F262" s="51" t="str">
        <f>IFERROR(VLOOKUP(D262,'Tabelas auxiliares'!$A$3:$B$61,2,FALSE),"")</f>
        <v>PU - MOBILIÁRIOS * D.U.C</v>
      </c>
      <c r="G262" s="51" t="str">
        <f>IFERROR(VLOOKUP($B262,'Tabelas auxiliares'!$A$65:$C$102,2,FALSE),"")</f>
        <v>Equipamentos - Áreas comuns</v>
      </c>
      <c r="H262" s="51" t="str">
        <f>IFERROR(VLOOKUP($B262,'Tabelas auxiliares'!$A$65:$C$102,3,FALSE),"")</f>
        <v>MOBILIÁRIO / LINHA BRANCA / QUADROS DE AVISO / DISPLAYS / VENTILADORES / BEBEDOUROS / EQUIPAMENTO DE SOM / PROJETORES / CORTINAS E PERSIANAS/DRONER</v>
      </c>
      <c r="I262" t="s">
        <v>1233</v>
      </c>
      <c r="J262" t="s">
        <v>2016</v>
      </c>
      <c r="K262" t="s">
        <v>2017</v>
      </c>
      <c r="L262" t="s">
        <v>2018</v>
      </c>
      <c r="M262" t="s">
        <v>2019</v>
      </c>
      <c r="N262" t="s">
        <v>1506</v>
      </c>
      <c r="O262" t="s">
        <v>167</v>
      </c>
      <c r="P262" t="s">
        <v>1507</v>
      </c>
      <c r="Q262" t="s">
        <v>168</v>
      </c>
      <c r="R262" t="s">
        <v>165</v>
      </c>
      <c r="S262" t="s">
        <v>119</v>
      </c>
      <c r="T262" t="s">
        <v>164</v>
      </c>
      <c r="U262" t="s">
        <v>830</v>
      </c>
      <c r="V262" t="s">
        <v>2020</v>
      </c>
      <c r="W262" t="s">
        <v>2021</v>
      </c>
      <c r="X262" s="51" t="str">
        <f t="shared" si="8"/>
        <v>4</v>
      </c>
      <c r="Y262" s="51" t="str">
        <f>IF(T262="","",IF(AND(T262&lt;&gt;'Tabelas auxiliares'!$B$236,T262&lt;&gt;'Tabelas auxiliares'!$B$237,T262&lt;&gt;'Tabelas auxiliares'!$C$236,T262&lt;&gt;'Tabelas auxiliares'!$C$237,T262&lt;&gt;'Tabelas auxiliares'!$D$236),"FOLHA DE PESSOAL",IF(X262='Tabelas auxiliares'!$A$237,"CUSTEIO",IF(X262='Tabelas auxiliares'!$A$236,"INVESTIMENTO","ERRO - VERIFICAR"))))</f>
        <v>INVESTIMENTO</v>
      </c>
      <c r="Z262" s="64">
        <f t="shared" si="9"/>
        <v>45345.36</v>
      </c>
      <c r="AA262" s="44">
        <v>740.16</v>
      </c>
      <c r="AC262" s="44">
        <v>44605.2</v>
      </c>
      <c r="AD262" s="72"/>
      <c r="AE262" s="72"/>
      <c r="AF262" s="72"/>
      <c r="AG262" s="72"/>
      <c r="AH262" s="72"/>
      <c r="AI262" s="72"/>
      <c r="AJ262" s="72"/>
      <c r="AK262" s="72"/>
      <c r="AL262" s="72"/>
      <c r="AM262" s="72"/>
      <c r="AN262" s="72"/>
      <c r="AO262" s="72"/>
    </row>
    <row r="263" spans="1:41" x14ac:dyDescent="0.25">
      <c r="A263" t="s">
        <v>594</v>
      </c>
      <c r="B263" t="s">
        <v>293</v>
      </c>
      <c r="C263" t="s">
        <v>595</v>
      </c>
      <c r="D263" t="s">
        <v>150</v>
      </c>
      <c r="E263" t="s">
        <v>117</v>
      </c>
      <c r="F263" s="51" t="str">
        <f>IFERROR(VLOOKUP(D263,'Tabelas auxiliares'!$A$3:$B$61,2,FALSE),"")</f>
        <v>PU - MOBILIÁRIOS * D.U.C</v>
      </c>
      <c r="G263" s="51" t="str">
        <f>IFERROR(VLOOKUP($B263,'Tabelas auxiliares'!$A$65:$C$102,2,FALSE),"")</f>
        <v>Equipamentos - Áreas comuns</v>
      </c>
      <c r="H263" s="51" t="str">
        <f>IFERROR(VLOOKUP($B263,'Tabelas auxiliares'!$A$65:$C$102,3,FALSE),"")</f>
        <v>MOBILIÁRIO / LINHA BRANCA / QUADROS DE AVISO / DISPLAYS / VENTILADORES / BEBEDOUROS / EQUIPAMENTO DE SOM / PROJETORES / CORTINAS E PERSIANAS/DRONER</v>
      </c>
      <c r="I263" t="s">
        <v>1233</v>
      </c>
      <c r="J263" t="s">
        <v>2016</v>
      </c>
      <c r="K263" t="s">
        <v>2022</v>
      </c>
      <c r="L263" t="s">
        <v>2018</v>
      </c>
      <c r="M263" t="s">
        <v>2023</v>
      </c>
      <c r="N263" t="s">
        <v>1506</v>
      </c>
      <c r="O263" t="s">
        <v>167</v>
      </c>
      <c r="P263" t="s">
        <v>1507</v>
      </c>
      <c r="Q263" t="s">
        <v>168</v>
      </c>
      <c r="R263" t="s">
        <v>165</v>
      </c>
      <c r="S263" t="s">
        <v>119</v>
      </c>
      <c r="T263" t="s">
        <v>164</v>
      </c>
      <c r="U263" t="s">
        <v>830</v>
      </c>
      <c r="V263" t="s">
        <v>2020</v>
      </c>
      <c r="W263" t="s">
        <v>2021</v>
      </c>
      <c r="X263" s="51" t="str">
        <f t="shared" si="8"/>
        <v>4</v>
      </c>
      <c r="Y263" s="51" t="str">
        <f>IF(T263="","",IF(AND(T263&lt;&gt;'Tabelas auxiliares'!$B$236,T263&lt;&gt;'Tabelas auxiliares'!$B$237,T263&lt;&gt;'Tabelas auxiliares'!$C$236,T263&lt;&gt;'Tabelas auxiliares'!$C$237,T263&lt;&gt;'Tabelas auxiliares'!$D$236),"FOLHA DE PESSOAL",IF(X263='Tabelas auxiliares'!$A$237,"CUSTEIO",IF(X263='Tabelas auxiliares'!$A$236,"INVESTIMENTO","ERRO - VERIFICAR"))))</f>
        <v>INVESTIMENTO</v>
      </c>
      <c r="Z263" s="64">
        <f t="shared" si="9"/>
        <v>44427.9</v>
      </c>
      <c r="AC263" s="44">
        <v>44427.9</v>
      </c>
      <c r="AD263" s="72"/>
      <c r="AE263" s="72"/>
      <c r="AF263" s="72"/>
      <c r="AG263" s="72"/>
      <c r="AH263" s="72"/>
      <c r="AI263" s="72"/>
      <c r="AJ263" s="72"/>
      <c r="AK263" s="72"/>
      <c r="AL263" s="72"/>
      <c r="AM263" s="72"/>
      <c r="AN263" s="72"/>
      <c r="AO263" s="72"/>
    </row>
    <row r="264" spans="1:41" x14ac:dyDescent="0.25">
      <c r="A264" t="s">
        <v>594</v>
      </c>
      <c r="B264" t="s">
        <v>293</v>
      </c>
      <c r="C264" t="s">
        <v>595</v>
      </c>
      <c r="D264" t="s">
        <v>150</v>
      </c>
      <c r="E264" t="s">
        <v>117</v>
      </c>
      <c r="F264" s="51" t="str">
        <f>IFERROR(VLOOKUP(D264,'Tabelas auxiliares'!$A$3:$B$61,2,FALSE),"")</f>
        <v>PU - MOBILIÁRIOS * D.U.C</v>
      </c>
      <c r="G264" s="51" t="str">
        <f>IFERROR(VLOOKUP($B264,'Tabelas auxiliares'!$A$65:$C$102,2,FALSE),"")</f>
        <v>Equipamentos - Áreas comuns</v>
      </c>
      <c r="H264" s="51" t="str">
        <f>IFERROR(VLOOKUP($B264,'Tabelas auxiliares'!$A$65:$C$102,3,FALSE),"")</f>
        <v>MOBILIÁRIO / LINHA BRANCA / QUADROS DE AVISO / DISPLAYS / VENTILADORES / BEBEDOUROS / EQUIPAMENTO DE SOM / PROJETORES / CORTINAS E PERSIANAS/DRONER</v>
      </c>
      <c r="I264" t="s">
        <v>1700</v>
      </c>
      <c r="J264" t="s">
        <v>2024</v>
      </c>
      <c r="K264" t="s">
        <v>2025</v>
      </c>
      <c r="L264" t="s">
        <v>2026</v>
      </c>
      <c r="M264" t="s">
        <v>2027</v>
      </c>
      <c r="N264" t="s">
        <v>1506</v>
      </c>
      <c r="O264" t="s">
        <v>167</v>
      </c>
      <c r="P264" t="s">
        <v>1507</v>
      </c>
      <c r="Q264" t="s">
        <v>168</v>
      </c>
      <c r="R264" t="s">
        <v>165</v>
      </c>
      <c r="S264" t="s">
        <v>119</v>
      </c>
      <c r="T264" t="s">
        <v>164</v>
      </c>
      <c r="U264" t="s">
        <v>830</v>
      </c>
      <c r="V264" t="s">
        <v>2020</v>
      </c>
      <c r="W264" t="s">
        <v>2021</v>
      </c>
      <c r="X264" s="51" t="str">
        <f t="shared" si="8"/>
        <v>4</v>
      </c>
      <c r="Y264" s="51" t="str">
        <f>IF(T264="","",IF(AND(T264&lt;&gt;'Tabelas auxiliares'!$B$236,T264&lt;&gt;'Tabelas auxiliares'!$B$237,T264&lt;&gt;'Tabelas auxiliares'!$C$236,T264&lt;&gt;'Tabelas auxiliares'!$C$237,T264&lt;&gt;'Tabelas auxiliares'!$D$236),"FOLHA DE PESSOAL",IF(X264='Tabelas auxiliares'!$A$237,"CUSTEIO",IF(X264='Tabelas auxiliares'!$A$236,"INVESTIMENTO","ERRO - VERIFICAR"))))</f>
        <v>INVESTIMENTO</v>
      </c>
      <c r="Z264" s="64">
        <f t="shared" si="9"/>
        <v>15800</v>
      </c>
      <c r="AC264" s="44">
        <v>15800</v>
      </c>
      <c r="AD264" s="72"/>
      <c r="AE264" s="72"/>
      <c r="AF264" s="72"/>
      <c r="AG264" s="72"/>
      <c r="AH264" s="72"/>
      <c r="AI264" s="72"/>
      <c r="AJ264" s="72"/>
      <c r="AK264" s="72"/>
      <c r="AL264" s="72"/>
      <c r="AM264" s="72"/>
      <c r="AN264" s="72"/>
      <c r="AO264" s="72"/>
    </row>
    <row r="265" spans="1:41" x14ac:dyDescent="0.25">
      <c r="A265" t="s">
        <v>594</v>
      </c>
      <c r="B265" t="s">
        <v>293</v>
      </c>
      <c r="C265" t="s">
        <v>595</v>
      </c>
      <c r="D265" t="s">
        <v>150</v>
      </c>
      <c r="E265" t="s">
        <v>117</v>
      </c>
      <c r="F265" s="51" t="str">
        <f>IFERROR(VLOOKUP(D265,'Tabelas auxiliares'!$A$3:$B$61,2,FALSE),"")</f>
        <v>PU - MOBILIÁRIOS * D.U.C</v>
      </c>
      <c r="G265" s="51" t="str">
        <f>IFERROR(VLOOKUP($B265,'Tabelas auxiliares'!$A$65:$C$102,2,FALSE),"")</f>
        <v>Equipamentos - Áreas comuns</v>
      </c>
      <c r="H265" s="51" t="str">
        <f>IFERROR(VLOOKUP($B265,'Tabelas auxiliares'!$A$65:$C$102,3,FALSE),"")</f>
        <v>MOBILIÁRIO / LINHA BRANCA / QUADROS DE AVISO / DISPLAYS / VENTILADORES / BEBEDOUROS / EQUIPAMENTO DE SOM / PROJETORES / CORTINAS E PERSIANAS/DRONER</v>
      </c>
      <c r="I265" t="s">
        <v>1807</v>
      </c>
      <c r="J265" t="s">
        <v>2016</v>
      </c>
      <c r="K265" t="s">
        <v>2028</v>
      </c>
      <c r="L265" t="s">
        <v>2029</v>
      </c>
      <c r="M265" t="s">
        <v>2019</v>
      </c>
      <c r="N265" t="s">
        <v>1506</v>
      </c>
      <c r="O265" t="s">
        <v>167</v>
      </c>
      <c r="P265" t="s">
        <v>1507</v>
      </c>
      <c r="Q265" t="s">
        <v>168</v>
      </c>
      <c r="R265" t="s">
        <v>165</v>
      </c>
      <c r="S265" t="s">
        <v>119</v>
      </c>
      <c r="T265" t="s">
        <v>164</v>
      </c>
      <c r="U265" t="s">
        <v>830</v>
      </c>
      <c r="V265" t="s">
        <v>2020</v>
      </c>
      <c r="W265" t="s">
        <v>2021</v>
      </c>
      <c r="X265" s="51" t="str">
        <f t="shared" si="8"/>
        <v>4</v>
      </c>
      <c r="Y265" s="51" t="str">
        <f>IF(T265="","",IF(AND(T265&lt;&gt;'Tabelas auxiliares'!$B$236,T265&lt;&gt;'Tabelas auxiliares'!$B$237,T265&lt;&gt;'Tabelas auxiliares'!$C$236,T265&lt;&gt;'Tabelas auxiliares'!$C$237,T265&lt;&gt;'Tabelas auxiliares'!$D$236),"FOLHA DE PESSOAL",IF(X265='Tabelas auxiliares'!$A$237,"CUSTEIO",IF(X265='Tabelas auxiliares'!$A$236,"INVESTIMENTO","ERRO - VERIFICAR"))))</f>
        <v>INVESTIMENTO</v>
      </c>
      <c r="Z265" s="64">
        <f t="shared" si="9"/>
        <v>3218</v>
      </c>
      <c r="AC265" s="44">
        <v>3218</v>
      </c>
      <c r="AD265" s="72"/>
      <c r="AE265" s="72"/>
      <c r="AF265" s="72"/>
      <c r="AG265" s="72"/>
      <c r="AH265" s="72"/>
      <c r="AI265" s="72"/>
      <c r="AJ265" s="72"/>
      <c r="AK265" s="72"/>
      <c r="AL265" s="72"/>
      <c r="AM265" s="72"/>
      <c r="AN265" s="72"/>
      <c r="AO265" s="72"/>
    </row>
    <row r="266" spans="1:41" x14ac:dyDescent="0.25">
      <c r="A266" t="s">
        <v>594</v>
      </c>
      <c r="B266" t="s">
        <v>293</v>
      </c>
      <c r="C266" t="s">
        <v>595</v>
      </c>
      <c r="D266" t="s">
        <v>150</v>
      </c>
      <c r="E266" t="s">
        <v>117</v>
      </c>
      <c r="F266" s="51" t="str">
        <f>IFERROR(VLOOKUP(D266,'Tabelas auxiliares'!$A$3:$B$61,2,FALSE),"")</f>
        <v>PU - MOBILIÁRIOS * D.U.C</v>
      </c>
      <c r="G266" s="51" t="str">
        <f>IFERROR(VLOOKUP($B266,'Tabelas auxiliares'!$A$65:$C$102,2,FALSE),"")</f>
        <v>Equipamentos - Áreas comuns</v>
      </c>
      <c r="H266" s="51" t="str">
        <f>IFERROR(VLOOKUP($B266,'Tabelas auxiliares'!$A$65:$C$102,3,FALSE),"")</f>
        <v>MOBILIÁRIO / LINHA BRANCA / QUADROS DE AVISO / DISPLAYS / VENTILADORES / BEBEDOUROS / EQUIPAMENTO DE SOM / PROJETORES / CORTINAS E PERSIANAS/DRONER</v>
      </c>
      <c r="I266" t="s">
        <v>1603</v>
      </c>
      <c r="J266" t="s">
        <v>2030</v>
      </c>
      <c r="K266" t="s">
        <v>2031</v>
      </c>
      <c r="L266" t="s">
        <v>2032</v>
      </c>
      <c r="M266" t="s">
        <v>2033</v>
      </c>
      <c r="N266" t="s">
        <v>1506</v>
      </c>
      <c r="O266" t="s">
        <v>167</v>
      </c>
      <c r="P266" t="s">
        <v>1507</v>
      </c>
      <c r="Q266" t="s">
        <v>168</v>
      </c>
      <c r="R266" t="s">
        <v>165</v>
      </c>
      <c r="S266" t="s">
        <v>119</v>
      </c>
      <c r="T266" t="s">
        <v>164</v>
      </c>
      <c r="U266" t="s">
        <v>830</v>
      </c>
      <c r="V266" t="s">
        <v>2034</v>
      </c>
      <c r="W266" t="s">
        <v>2035</v>
      </c>
      <c r="X266" s="51" t="str">
        <f t="shared" si="8"/>
        <v>4</v>
      </c>
      <c r="Y266" s="51" t="str">
        <f>IF(T266="","",IF(AND(T266&lt;&gt;'Tabelas auxiliares'!$B$236,T266&lt;&gt;'Tabelas auxiliares'!$B$237,T266&lt;&gt;'Tabelas auxiliares'!$C$236,T266&lt;&gt;'Tabelas auxiliares'!$C$237,T266&lt;&gt;'Tabelas auxiliares'!$D$236),"FOLHA DE PESSOAL",IF(X266='Tabelas auxiliares'!$A$237,"CUSTEIO",IF(X266='Tabelas auxiliares'!$A$236,"INVESTIMENTO","ERRO - VERIFICAR"))))</f>
        <v>INVESTIMENTO</v>
      </c>
      <c r="Z266" s="64">
        <f t="shared" si="9"/>
        <v>20958</v>
      </c>
      <c r="AC266" s="44">
        <v>20958</v>
      </c>
      <c r="AD266" s="72"/>
      <c r="AE266" s="72"/>
      <c r="AF266" s="72"/>
      <c r="AG266" s="72"/>
      <c r="AH266" s="72"/>
      <c r="AI266" s="72"/>
      <c r="AJ266" s="72"/>
      <c r="AK266" s="72"/>
      <c r="AL266" s="72"/>
      <c r="AM266" s="72"/>
      <c r="AN266" s="72"/>
      <c r="AO266" s="72"/>
    </row>
    <row r="267" spans="1:41" x14ac:dyDescent="0.25">
      <c r="A267" t="s">
        <v>594</v>
      </c>
      <c r="B267" t="s">
        <v>293</v>
      </c>
      <c r="C267" t="s">
        <v>595</v>
      </c>
      <c r="D267" t="s">
        <v>150</v>
      </c>
      <c r="E267" t="s">
        <v>117</v>
      </c>
      <c r="F267" s="51" t="str">
        <f>IFERROR(VLOOKUP(D267,'Tabelas auxiliares'!$A$3:$B$61,2,FALSE),"")</f>
        <v>PU - MOBILIÁRIOS * D.U.C</v>
      </c>
      <c r="G267" s="51" t="str">
        <f>IFERROR(VLOOKUP($B267,'Tabelas auxiliares'!$A$65:$C$102,2,FALSE),"")</f>
        <v>Equipamentos - Áreas comuns</v>
      </c>
      <c r="H267" s="51" t="str">
        <f>IFERROR(VLOOKUP($B267,'Tabelas auxiliares'!$A$65:$C$102,3,FALSE),"")</f>
        <v>MOBILIÁRIO / LINHA BRANCA / QUADROS DE AVISO / DISPLAYS / VENTILADORES / BEBEDOUROS / EQUIPAMENTO DE SOM / PROJETORES / CORTINAS E PERSIANAS/DRONER</v>
      </c>
      <c r="I267" t="s">
        <v>2036</v>
      </c>
      <c r="J267" t="s">
        <v>2016</v>
      </c>
      <c r="K267" t="s">
        <v>2037</v>
      </c>
      <c r="L267" t="s">
        <v>2018</v>
      </c>
      <c r="M267" t="s">
        <v>2023</v>
      </c>
      <c r="N267" t="s">
        <v>1506</v>
      </c>
      <c r="O267" t="s">
        <v>167</v>
      </c>
      <c r="P267" t="s">
        <v>1507</v>
      </c>
      <c r="Q267" t="s">
        <v>168</v>
      </c>
      <c r="R267" t="s">
        <v>165</v>
      </c>
      <c r="S267" t="s">
        <v>119</v>
      </c>
      <c r="T267" t="s">
        <v>164</v>
      </c>
      <c r="U267" t="s">
        <v>830</v>
      </c>
      <c r="V267" t="s">
        <v>2020</v>
      </c>
      <c r="W267" t="s">
        <v>2021</v>
      </c>
      <c r="X267" s="51" t="str">
        <f t="shared" si="8"/>
        <v>4</v>
      </c>
      <c r="Y267" s="51" t="str">
        <f>IF(T267="","",IF(AND(T267&lt;&gt;'Tabelas auxiliares'!$B$236,T267&lt;&gt;'Tabelas auxiliares'!$B$237,T267&lt;&gt;'Tabelas auxiliares'!$C$236,T267&lt;&gt;'Tabelas auxiliares'!$C$237,T267&lt;&gt;'Tabelas auxiliares'!$D$236),"FOLHA DE PESSOAL",IF(X267='Tabelas auxiliares'!$A$237,"CUSTEIO",IF(X267='Tabelas auxiliares'!$A$236,"INVESTIMENTO","ERRO - VERIFICAR"))))</f>
        <v>INVESTIMENTO</v>
      </c>
      <c r="Z267" s="64">
        <f t="shared" si="9"/>
        <v>24970.5</v>
      </c>
      <c r="AC267" s="44">
        <v>24970.5</v>
      </c>
      <c r="AD267" s="72"/>
      <c r="AE267" s="72"/>
      <c r="AF267" s="72"/>
      <c r="AG267" s="72"/>
      <c r="AH267" s="72"/>
      <c r="AI267" s="72"/>
      <c r="AJ267" s="72"/>
      <c r="AK267" s="72"/>
      <c r="AL267" s="72"/>
      <c r="AM267" s="72"/>
      <c r="AN267" s="72"/>
      <c r="AO267" s="72"/>
    </row>
    <row r="268" spans="1:41" x14ac:dyDescent="0.25">
      <c r="A268" t="s">
        <v>594</v>
      </c>
      <c r="B268" t="s">
        <v>293</v>
      </c>
      <c r="C268" t="s">
        <v>595</v>
      </c>
      <c r="D268" t="s">
        <v>150</v>
      </c>
      <c r="E268" t="s">
        <v>117</v>
      </c>
      <c r="F268" s="51" t="str">
        <f>IFERROR(VLOOKUP(D268,'Tabelas auxiliares'!$A$3:$B$61,2,FALSE),"")</f>
        <v>PU - MOBILIÁRIOS * D.U.C</v>
      </c>
      <c r="G268" s="51" t="str">
        <f>IFERROR(VLOOKUP($B268,'Tabelas auxiliares'!$A$65:$C$102,2,FALSE),"")</f>
        <v>Equipamentos - Áreas comuns</v>
      </c>
      <c r="H268" s="51" t="str">
        <f>IFERROR(VLOOKUP($B268,'Tabelas auxiliares'!$A$65:$C$102,3,FALSE),"")</f>
        <v>MOBILIÁRIO / LINHA BRANCA / QUADROS DE AVISO / DISPLAYS / VENTILADORES / BEBEDOUROS / EQUIPAMENTO DE SOM / PROJETORES / CORTINAS E PERSIANAS/DRONER</v>
      </c>
      <c r="I268" t="s">
        <v>1279</v>
      </c>
      <c r="J268" t="s">
        <v>2016</v>
      </c>
      <c r="K268" t="s">
        <v>2038</v>
      </c>
      <c r="L268" t="s">
        <v>2029</v>
      </c>
      <c r="M268" t="s">
        <v>2019</v>
      </c>
      <c r="N268" t="s">
        <v>1506</v>
      </c>
      <c r="O268" t="s">
        <v>167</v>
      </c>
      <c r="P268" t="s">
        <v>1507</v>
      </c>
      <c r="Q268" t="s">
        <v>168</v>
      </c>
      <c r="R268" t="s">
        <v>165</v>
      </c>
      <c r="S268" t="s">
        <v>597</v>
      </c>
      <c r="T268" t="s">
        <v>164</v>
      </c>
      <c r="U268" t="s">
        <v>830</v>
      </c>
      <c r="V268" t="s">
        <v>2020</v>
      </c>
      <c r="W268" t="s">
        <v>2021</v>
      </c>
      <c r="X268" s="51" t="str">
        <f t="shared" si="8"/>
        <v>4</v>
      </c>
      <c r="Y268" s="51" t="str">
        <f>IF(T268="","",IF(AND(T268&lt;&gt;'Tabelas auxiliares'!$B$236,T268&lt;&gt;'Tabelas auxiliares'!$B$237,T268&lt;&gt;'Tabelas auxiliares'!$C$236,T268&lt;&gt;'Tabelas auxiliares'!$C$237,T268&lt;&gt;'Tabelas auxiliares'!$D$236),"FOLHA DE PESSOAL",IF(X268='Tabelas auxiliares'!$A$237,"CUSTEIO",IF(X268='Tabelas auxiliares'!$A$236,"INVESTIMENTO","ERRO - VERIFICAR"))))</f>
        <v>INVESTIMENTO</v>
      </c>
      <c r="Z268" s="64">
        <f t="shared" si="9"/>
        <v>127639.75</v>
      </c>
      <c r="AA268" s="44">
        <v>127639.75</v>
      </c>
      <c r="AD268" s="72"/>
      <c r="AE268" s="72"/>
      <c r="AF268" s="72"/>
      <c r="AG268" s="72"/>
      <c r="AH268" s="72"/>
      <c r="AI268" s="72"/>
      <c r="AJ268" s="72"/>
      <c r="AK268" s="72"/>
      <c r="AL268" s="72"/>
      <c r="AM268" s="72"/>
      <c r="AN268" s="72"/>
      <c r="AO268" s="72"/>
    </row>
    <row r="269" spans="1:41" x14ac:dyDescent="0.25">
      <c r="A269" t="s">
        <v>594</v>
      </c>
      <c r="B269" t="s">
        <v>293</v>
      </c>
      <c r="C269" t="s">
        <v>595</v>
      </c>
      <c r="D269" t="s">
        <v>150</v>
      </c>
      <c r="E269" t="s">
        <v>117</v>
      </c>
      <c r="F269" s="51" t="str">
        <f>IFERROR(VLOOKUP(D269,'Tabelas auxiliares'!$A$3:$B$61,2,FALSE),"")</f>
        <v>PU - MOBILIÁRIOS * D.U.C</v>
      </c>
      <c r="G269" s="51" t="str">
        <f>IFERROR(VLOOKUP($B269,'Tabelas auxiliares'!$A$65:$C$102,2,FALSE),"")</f>
        <v>Equipamentos - Áreas comuns</v>
      </c>
      <c r="H269" s="51" t="str">
        <f>IFERROR(VLOOKUP($B269,'Tabelas auxiliares'!$A$65:$C$102,3,FALSE),"")</f>
        <v>MOBILIÁRIO / LINHA BRANCA / QUADROS DE AVISO / DISPLAYS / VENTILADORES / BEBEDOUROS / EQUIPAMENTO DE SOM / PROJETORES / CORTINAS E PERSIANAS/DRONER</v>
      </c>
      <c r="I269" t="s">
        <v>1279</v>
      </c>
      <c r="J269" t="s">
        <v>2016</v>
      </c>
      <c r="K269" t="s">
        <v>2039</v>
      </c>
      <c r="L269" t="s">
        <v>2029</v>
      </c>
      <c r="M269" t="s">
        <v>2023</v>
      </c>
      <c r="N269" t="s">
        <v>1506</v>
      </c>
      <c r="O269" t="s">
        <v>167</v>
      </c>
      <c r="P269" t="s">
        <v>1507</v>
      </c>
      <c r="Q269" t="s">
        <v>168</v>
      </c>
      <c r="R269" t="s">
        <v>165</v>
      </c>
      <c r="S269" t="s">
        <v>597</v>
      </c>
      <c r="T269" t="s">
        <v>164</v>
      </c>
      <c r="U269" t="s">
        <v>830</v>
      </c>
      <c r="V269" t="s">
        <v>2020</v>
      </c>
      <c r="W269" t="s">
        <v>2021</v>
      </c>
      <c r="X269" s="51" t="str">
        <f t="shared" si="8"/>
        <v>4</v>
      </c>
      <c r="Y269" s="51" t="str">
        <f>IF(T269="","",IF(AND(T269&lt;&gt;'Tabelas auxiliares'!$B$236,T269&lt;&gt;'Tabelas auxiliares'!$B$237,T269&lt;&gt;'Tabelas auxiliares'!$C$236,T269&lt;&gt;'Tabelas auxiliares'!$C$237,T269&lt;&gt;'Tabelas auxiliares'!$D$236),"FOLHA DE PESSOAL",IF(X269='Tabelas auxiliares'!$A$237,"CUSTEIO",IF(X269='Tabelas auxiliares'!$A$236,"INVESTIMENTO","ERRO - VERIFICAR"))))</f>
        <v>INVESTIMENTO</v>
      </c>
      <c r="Z269" s="64">
        <f t="shared" si="9"/>
        <v>353831.32</v>
      </c>
      <c r="AA269" s="44">
        <v>353831.32</v>
      </c>
      <c r="AD269" s="72"/>
      <c r="AE269" s="72"/>
      <c r="AF269" s="72"/>
      <c r="AG269" s="72"/>
      <c r="AH269" s="72"/>
      <c r="AI269" s="72"/>
      <c r="AJ269" s="72"/>
      <c r="AK269" s="72"/>
      <c r="AL269" s="72"/>
      <c r="AM269" s="72"/>
      <c r="AN269" s="72"/>
      <c r="AO269" s="72"/>
    </row>
    <row r="270" spans="1:41" x14ac:dyDescent="0.25">
      <c r="A270" t="s">
        <v>594</v>
      </c>
      <c r="B270" t="s">
        <v>293</v>
      </c>
      <c r="C270" t="s">
        <v>595</v>
      </c>
      <c r="D270" t="s">
        <v>150</v>
      </c>
      <c r="E270" t="s">
        <v>117</v>
      </c>
      <c r="F270" s="51" t="str">
        <f>IFERROR(VLOOKUP(D270,'Tabelas auxiliares'!$A$3:$B$61,2,FALSE),"")</f>
        <v>PU - MOBILIÁRIOS * D.U.C</v>
      </c>
      <c r="G270" s="51" t="str">
        <f>IFERROR(VLOOKUP($B270,'Tabelas auxiliares'!$A$65:$C$102,2,FALSE),"")</f>
        <v>Equipamentos - Áreas comuns</v>
      </c>
      <c r="H270" s="51" t="str">
        <f>IFERROR(VLOOKUP($B270,'Tabelas auxiliares'!$A$65:$C$102,3,FALSE),"")</f>
        <v>MOBILIÁRIO / LINHA BRANCA / QUADROS DE AVISO / DISPLAYS / VENTILADORES / BEBEDOUROS / EQUIPAMENTO DE SOM / PROJETORES / CORTINAS E PERSIANAS/DRONER</v>
      </c>
      <c r="I270" t="s">
        <v>1279</v>
      </c>
      <c r="J270" t="s">
        <v>2030</v>
      </c>
      <c r="K270" t="s">
        <v>2040</v>
      </c>
      <c r="L270" t="s">
        <v>2041</v>
      </c>
      <c r="M270" t="s">
        <v>2033</v>
      </c>
      <c r="N270" t="s">
        <v>1506</v>
      </c>
      <c r="O270" t="s">
        <v>167</v>
      </c>
      <c r="P270" t="s">
        <v>1507</v>
      </c>
      <c r="Q270" t="s">
        <v>168</v>
      </c>
      <c r="R270" t="s">
        <v>165</v>
      </c>
      <c r="S270" t="s">
        <v>597</v>
      </c>
      <c r="T270" t="s">
        <v>164</v>
      </c>
      <c r="U270" t="s">
        <v>830</v>
      </c>
      <c r="V270" t="s">
        <v>2034</v>
      </c>
      <c r="W270" t="s">
        <v>2035</v>
      </c>
      <c r="X270" s="51" t="str">
        <f t="shared" si="8"/>
        <v>4</v>
      </c>
      <c r="Y270" s="51" t="str">
        <f>IF(T270="","",IF(AND(T270&lt;&gt;'Tabelas auxiliares'!$B$236,T270&lt;&gt;'Tabelas auxiliares'!$B$237,T270&lt;&gt;'Tabelas auxiliares'!$C$236,T270&lt;&gt;'Tabelas auxiliares'!$C$237,T270&lt;&gt;'Tabelas auxiliares'!$D$236),"FOLHA DE PESSOAL",IF(X270='Tabelas auxiliares'!$A$237,"CUSTEIO",IF(X270='Tabelas auxiliares'!$A$236,"INVESTIMENTO","ERRO - VERIFICAR"))))</f>
        <v>INVESTIMENTO</v>
      </c>
      <c r="Z270" s="64">
        <f t="shared" si="9"/>
        <v>3992</v>
      </c>
      <c r="AA270" s="44">
        <v>3992</v>
      </c>
      <c r="AD270" s="72"/>
      <c r="AE270" s="72"/>
      <c r="AF270" s="72"/>
      <c r="AG270" s="72"/>
      <c r="AH270" s="72"/>
      <c r="AI270" s="72"/>
      <c r="AJ270" s="72"/>
      <c r="AK270" s="72"/>
      <c r="AL270" s="72"/>
      <c r="AM270" s="72"/>
      <c r="AN270" s="72"/>
      <c r="AO270" s="72"/>
    </row>
    <row r="271" spans="1:41" x14ac:dyDescent="0.25">
      <c r="A271" t="s">
        <v>594</v>
      </c>
      <c r="B271" t="s">
        <v>296</v>
      </c>
      <c r="C271" t="s">
        <v>780</v>
      </c>
      <c r="D271" t="s">
        <v>41</v>
      </c>
      <c r="E271" t="s">
        <v>117</v>
      </c>
      <c r="F271" s="51" t="str">
        <f>IFERROR(VLOOKUP(D271,'Tabelas auxiliares'!$A$3:$B$61,2,FALSE),"")</f>
        <v>CECS - CENTRO DE ENG., MODELAGEM E CIÊNCIAS SOCIAIS APLICADAS</v>
      </c>
      <c r="G271" s="51" t="str">
        <f>IFERROR(VLOOKUP($B271,'Tabelas auxiliares'!$A$65:$C$102,2,FALSE),"")</f>
        <v>Equipamentos - Laboratórios</v>
      </c>
      <c r="H271" s="51" t="str">
        <f>IFERROR(VLOOKUP($B271,'Tabelas auxiliares'!$A$65:$C$102,3,FALSE),"")</f>
        <v>AQUISICAO POR IMPORTACAO / EQUIPAMENTOS NOVOS / MANUTENÇÃO DE EQUIPAMENTOS LABORATORIAIS</v>
      </c>
      <c r="I271" t="s">
        <v>1501</v>
      </c>
      <c r="J271" t="s">
        <v>2042</v>
      </c>
      <c r="K271" t="s">
        <v>2043</v>
      </c>
      <c r="L271" t="s">
        <v>2044</v>
      </c>
      <c r="M271" t="s">
        <v>2045</v>
      </c>
      <c r="N271" t="s">
        <v>1506</v>
      </c>
      <c r="O271" t="s">
        <v>167</v>
      </c>
      <c r="P271" t="s">
        <v>1507</v>
      </c>
      <c r="Q271" t="s">
        <v>168</v>
      </c>
      <c r="R271" t="s">
        <v>165</v>
      </c>
      <c r="S271" t="s">
        <v>597</v>
      </c>
      <c r="T271" t="s">
        <v>164</v>
      </c>
      <c r="U271" t="s">
        <v>830</v>
      </c>
      <c r="V271" t="s">
        <v>2014</v>
      </c>
      <c r="W271" t="s">
        <v>2015</v>
      </c>
      <c r="X271" s="51" t="str">
        <f t="shared" si="8"/>
        <v>4</v>
      </c>
      <c r="Y271" s="51" t="str">
        <f>IF(T271="","",IF(AND(T271&lt;&gt;'Tabelas auxiliares'!$B$236,T271&lt;&gt;'Tabelas auxiliares'!$B$237,T271&lt;&gt;'Tabelas auxiliares'!$C$236,T271&lt;&gt;'Tabelas auxiliares'!$C$237,T271&lt;&gt;'Tabelas auxiliares'!$D$236),"FOLHA DE PESSOAL",IF(X271='Tabelas auxiliares'!$A$237,"CUSTEIO",IF(X271='Tabelas auxiliares'!$A$236,"INVESTIMENTO","ERRO - VERIFICAR"))))</f>
        <v>INVESTIMENTO</v>
      </c>
      <c r="Z271" s="64">
        <f t="shared" si="9"/>
        <v>14000</v>
      </c>
      <c r="AB271" s="44">
        <v>14000</v>
      </c>
      <c r="AD271" s="72"/>
      <c r="AE271" s="72"/>
      <c r="AF271" s="72"/>
      <c r="AG271" s="72"/>
      <c r="AH271" s="72"/>
      <c r="AI271" s="72"/>
      <c r="AJ271" s="72"/>
      <c r="AK271" s="72"/>
      <c r="AL271" s="72"/>
      <c r="AM271" s="72"/>
      <c r="AN271" s="72"/>
      <c r="AO271" s="72"/>
    </row>
    <row r="272" spans="1:41" x14ac:dyDescent="0.25">
      <c r="A272" t="s">
        <v>594</v>
      </c>
      <c r="B272" t="s">
        <v>296</v>
      </c>
      <c r="C272" t="s">
        <v>780</v>
      </c>
      <c r="D272" t="s">
        <v>49</v>
      </c>
      <c r="E272" t="s">
        <v>117</v>
      </c>
      <c r="F272" s="51" t="str">
        <f>IFERROR(VLOOKUP(D272,'Tabelas auxiliares'!$A$3:$B$61,2,FALSE),"")</f>
        <v>CCNH - CENTRO DE CIÊNCIAS NATURAIS E HUMANAS</v>
      </c>
      <c r="G272" s="51" t="str">
        <f>IFERROR(VLOOKUP($B272,'Tabelas auxiliares'!$A$65:$C$102,2,FALSE),"")</f>
        <v>Equipamentos - Laboratórios</v>
      </c>
      <c r="H272" s="51" t="str">
        <f>IFERROR(VLOOKUP($B272,'Tabelas auxiliares'!$A$65:$C$102,3,FALSE),"")</f>
        <v>AQUISICAO POR IMPORTACAO / EQUIPAMENTOS NOVOS / MANUTENÇÃO DE EQUIPAMENTOS LABORATORIAIS</v>
      </c>
      <c r="I272" t="s">
        <v>2046</v>
      </c>
      <c r="J272" t="s">
        <v>2047</v>
      </c>
      <c r="K272" t="s">
        <v>2048</v>
      </c>
      <c r="L272" t="s">
        <v>2049</v>
      </c>
      <c r="M272" t="s">
        <v>2050</v>
      </c>
      <c r="N272" t="s">
        <v>1506</v>
      </c>
      <c r="O272" t="s">
        <v>167</v>
      </c>
      <c r="P272" t="s">
        <v>1507</v>
      </c>
      <c r="Q272" t="s">
        <v>168</v>
      </c>
      <c r="R272" t="s">
        <v>165</v>
      </c>
      <c r="S272" t="s">
        <v>119</v>
      </c>
      <c r="T272" t="s">
        <v>164</v>
      </c>
      <c r="U272" t="s">
        <v>830</v>
      </c>
      <c r="V272" t="s">
        <v>2051</v>
      </c>
      <c r="W272" t="s">
        <v>2052</v>
      </c>
      <c r="X272" s="51" t="str">
        <f t="shared" si="8"/>
        <v>4</v>
      </c>
      <c r="Y272" s="51" t="str">
        <f>IF(T272="","",IF(AND(T272&lt;&gt;'Tabelas auxiliares'!$B$236,T272&lt;&gt;'Tabelas auxiliares'!$B$237,T272&lt;&gt;'Tabelas auxiliares'!$C$236,T272&lt;&gt;'Tabelas auxiliares'!$C$237,T272&lt;&gt;'Tabelas auxiliares'!$D$236),"FOLHA DE PESSOAL",IF(X272='Tabelas auxiliares'!$A$237,"CUSTEIO",IF(X272='Tabelas auxiliares'!$A$236,"INVESTIMENTO","ERRO - VERIFICAR"))))</f>
        <v>INVESTIMENTO</v>
      </c>
      <c r="Z272" s="64">
        <f t="shared" si="9"/>
        <v>831.07</v>
      </c>
      <c r="AA272" s="44">
        <v>831.07</v>
      </c>
      <c r="AD272" s="72"/>
      <c r="AE272" s="72"/>
      <c r="AF272" s="72"/>
      <c r="AG272" s="72"/>
      <c r="AH272" s="72"/>
      <c r="AI272" s="72"/>
      <c r="AJ272" s="72"/>
      <c r="AK272" s="72"/>
      <c r="AL272" s="72"/>
      <c r="AM272" s="72"/>
      <c r="AN272" s="72"/>
      <c r="AO272" s="72"/>
    </row>
    <row r="273" spans="1:41" x14ac:dyDescent="0.25">
      <c r="A273" t="s">
        <v>594</v>
      </c>
      <c r="B273" t="s">
        <v>296</v>
      </c>
      <c r="C273" t="s">
        <v>780</v>
      </c>
      <c r="D273" t="s">
        <v>49</v>
      </c>
      <c r="E273" t="s">
        <v>117</v>
      </c>
      <c r="F273" s="51" t="str">
        <f>IFERROR(VLOOKUP(D273,'Tabelas auxiliares'!$A$3:$B$61,2,FALSE),"")</f>
        <v>CCNH - CENTRO DE CIÊNCIAS NATURAIS E HUMANAS</v>
      </c>
      <c r="G273" s="51" t="str">
        <f>IFERROR(VLOOKUP($B273,'Tabelas auxiliares'!$A$65:$C$102,2,FALSE),"")</f>
        <v>Equipamentos - Laboratórios</v>
      </c>
      <c r="H273" s="51" t="str">
        <f>IFERROR(VLOOKUP($B273,'Tabelas auxiliares'!$A$65:$C$102,3,FALSE),"")</f>
        <v>AQUISICAO POR IMPORTACAO / EQUIPAMENTOS NOVOS / MANUTENÇÃO DE EQUIPAMENTOS LABORATORIAIS</v>
      </c>
      <c r="I273" t="s">
        <v>2046</v>
      </c>
      <c r="J273" t="s">
        <v>2047</v>
      </c>
      <c r="K273" t="s">
        <v>2053</v>
      </c>
      <c r="L273" t="s">
        <v>2049</v>
      </c>
      <c r="M273" t="s">
        <v>2054</v>
      </c>
      <c r="N273" t="s">
        <v>1506</v>
      </c>
      <c r="O273" t="s">
        <v>167</v>
      </c>
      <c r="P273" t="s">
        <v>1507</v>
      </c>
      <c r="Q273" t="s">
        <v>168</v>
      </c>
      <c r="R273" t="s">
        <v>165</v>
      </c>
      <c r="S273" t="s">
        <v>119</v>
      </c>
      <c r="T273" t="s">
        <v>164</v>
      </c>
      <c r="U273" t="s">
        <v>830</v>
      </c>
      <c r="V273" t="s">
        <v>2051</v>
      </c>
      <c r="W273" t="s">
        <v>2052</v>
      </c>
      <c r="X273" s="51" t="str">
        <f t="shared" si="8"/>
        <v>4</v>
      </c>
      <c r="Y273" s="51" t="str">
        <f>IF(T273="","",IF(AND(T273&lt;&gt;'Tabelas auxiliares'!$B$236,T273&lt;&gt;'Tabelas auxiliares'!$B$237,T273&lt;&gt;'Tabelas auxiliares'!$C$236,T273&lt;&gt;'Tabelas auxiliares'!$C$237,T273&lt;&gt;'Tabelas auxiliares'!$D$236),"FOLHA DE PESSOAL",IF(X273='Tabelas auxiliares'!$A$237,"CUSTEIO",IF(X273='Tabelas auxiliares'!$A$236,"INVESTIMENTO","ERRO - VERIFICAR"))))</f>
        <v>INVESTIMENTO</v>
      </c>
      <c r="Z273" s="64">
        <f t="shared" si="9"/>
        <v>4280</v>
      </c>
      <c r="AA273" s="44">
        <v>4280</v>
      </c>
      <c r="AD273" s="72"/>
      <c r="AE273" s="72"/>
      <c r="AF273" s="72"/>
      <c r="AG273" s="72"/>
      <c r="AH273" s="72"/>
      <c r="AI273" s="72"/>
      <c r="AJ273" s="72"/>
      <c r="AK273" s="72"/>
      <c r="AL273" s="72"/>
      <c r="AM273" s="72"/>
      <c r="AN273" s="72"/>
      <c r="AO273" s="72"/>
    </row>
    <row r="274" spans="1:41" x14ac:dyDescent="0.25">
      <c r="A274" t="s">
        <v>594</v>
      </c>
      <c r="B274" t="s">
        <v>296</v>
      </c>
      <c r="C274" t="s">
        <v>595</v>
      </c>
      <c r="D274" t="s">
        <v>15</v>
      </c>
      <c r="E274" t="s">
        <v>117</v>
      </c>
      <c r="F274" s="51" t="str">
        <f>IFERROR(VLOOKUP(D274,'Tabelas auxiliares'!$A$3:$B$61,2,FALSE),"")</f>
        <v>PROPES - PRÓ-REITORIA DE PESQUISA / CEM</v>
      </c>
      <c r="G274" s="51" t="str">
        <f>IFERROR(VLOOKUP($B274,'Tabelas auxiliares'!$A$65:$C$102,2,FALSE),"")</f>
        <v>Equipamentos - Laboratórios</v>
      </c>
      <c r="H274" s="51" t="str">
        <f>IFERROR(VLOOKUP($B274,'Tabelas auxiliares'!$A$65:$C$102,3,FALSE),"")</f>
        <v>AQUISICAO POR IMPORTACAO / EQUIPAMENTOS NOVOS / MANUTENÇÃO DE EQUIPAMENTOS LABORATORIAIS</v>
      </c>
      <c r="I274" t="s">
        <v>2055</v>
      </c>
      <c r="J274" t="s">
        <v>2056</v>
      </c>
      <c r="K274" t="s">
        <v>2057</v>
      </c>
      <c r="L274" t="s">
        <v>2058</v>
      </c>
      <c r="M274" t="s">
        <v>2059</v>
      </c>
      <c r="N274" t="s">
        <v>166</v>
      </c>
      <c r="O274" t="s">
        <v>167</v>
      </c>
      <c r="P274" t="s">
        <v>200</v>
      </c>
      <c r="Q274" t="s">
        <v>168</v>
      </c>
      <c r="R274" t="s">
        <v>165</v>
      </c>
      <c r="S274" t="s">
        <v>1118</v>
      </c>
      <c r="T274" t="s">
        <v>164</v>
      </c>
      <c r="U274" t="s">
        <v>118</v>
      </c>
      <c r="V274" t="s">
        <v>1508</v>
      </c>
      <c r="W274" t="s">
        <v>1509</v>
      </c>
      <c r="X274" s="51" t="str">
        <f t="shared" si="8"/>
        <v>4</v>
      </c>
      <c r="Y274" s="51" t="str">
        <f>IF(T274="","",IF(AND(T274&lt;&gt;'Tabelas auxiliares'!$B$236,T274&lt;&gt;'Tabelas auxiliares'!$B$237,T274&lt;&gt;'Tabelas auxiliares'!$C$236,T274&lt;&gt;'Tabelas auxiliares'!$C$237,T274&lt;&gt;'Tabelas auxiliares'!$D$236),"FOLHA DE PESSOAL",IF(X274='Tabelas auxiliares'!$A$237,"CUSTEIO",IF(X274='Tabelas auxiliares'!$A$236,"INVESTIMENTO","ERRO - VERIFICAR"))))</f>
        <v>INVESTIMENTO</v>
      </c>
      <c r="Z274" s="64">
        <f t="shared" si="9"/>
        <v>194263.24</v>
      </c>
      <c r="AC274" s="44">
        <v>194263.24</v>
      </c>
      <c r="AD274" s="72"/>
      <c r="AE274" s="72"/>
      <c r="AF274" s="72"/>
      <c r="AG274" s="72"/>
      <c r="AH274" s="72"/>
      <c r="AI274" s="72"/>
      <c r="AJ274" s="72"/>
      <c r="AK274" s="72"/>
      <c r="AL274" s="72"/>
      <c r="AM274" s="72"/>
      <c r="AN274" s="72"/>
      <c r="AO274" s="72"/>
    </row>
    <row r="275" spans="1:41" x14ac:dyDescent="0.25">
      <c r="A275" t="s">
        <v>594</v>
      </c>
      <c r="B275" t="s">
        <v>296</v>
      </c>
      <c r="C275" t="s">
        <v>595</v>
      </c>
      <c r="D275" t="s">
        <v>15</v>
      </c>
      <c r="E275" t="s">
        <v>117</v>
      </c>
      <c r="F275" s="51" t="str">
        <f>IFERROR(VLOOKUP(D275,'Tabelas auxiliares'!$A$3:$B$61,2,FALSE),"")</f>
        <v>PROPES - PRÓ-REITORIA DE PESQUISA / CEM</v>
      </c>
      <c r="G275" s="51" t="str">
        <f>IFERROR(VLOOKUP($B275,'Tabelas auxiliares'!$A$65:$C$102,2,FALSE),"")</f>
        <v>Equipamentos - Laboratórios</v>
      </c>
      <c r="H275" s="51" t="str">
        <f>IFERROR(VLOOKUP($B275,'Tabelas auxiliares'!$A$65:$C$102,3,FALSE),"")</f>
        <v>AQUISICAO POR IMPORTACAO / EQUIPAMENTOS NOVOS / MANUTENÇÃO DE EQUIPAMENTOS LABORATORIAIS</v>
      </c>
      <c r="I275" t="s">
        <v>1110</v>
      </c>
      <c r="J275" t="s">
        <v>2060</v>
      </c>
      <c r="K275" t="s">
        <v>2061</v>
      </c>
      <c r="L275" t="s">
        <v>2062</v>
      </c>
      <c r="M275" t="s">
        <v>2063</v>
      </c>
      <c r="N275" t="s">
        <v>1506</v>
      </c>
      <c r="O275" t="s">
        <v>167</v>
      </c>
      <c r="P275" t="s">
        <v>1507</v>
      </c>
      <c r="Q275" t="s">
        <v>168</v>
      </c>
      <c r="R275" t="s">
        <v>165</v>
      </c>
      <c r="S275" t="s">
        <v>119</v>
      </c>
      <c r="T275" t="s">
        <v>164</v>
      </c>
      <c r="U275" t="s">
        <v>830</v>
      </c>
      <c r="V275" t="s">
        <v>1508</v>
      </c>
      <c r="W275" t="s">
        <v>1509</v>
      </c>
      <c r="X275" s="51" t="str">
        <f t="shared" si="8"/>
        <v>4</v>
      </c>
      <c r="Y275" s="51" t="str">
        <f>IF(T275="","",IF(AND(T275&lt;&gt;'Tabelas auxiliares'!$B$236,T275&lt;&gt;'Tabelas auxiliares'!$B$237,T275&lt;&gt;'Tabelas auxiliares'!$C$236,T275&lt;&gt;'Tabelas auxiliares'!$C$237,T275&lt;&gt;'Tabelas auxiliares'!$D$236),"FOLHA DE PESSOAL",IF(X275='Tabelas auxiliares'!$A$237,"CUSTEIO",IF(X275='Tabelas auxiliares'!$A$236,"INVESTIMENTO","ERRO - VERIFICAR"))))</f>
        <v>INVESTIMENTO</v>
      </c>
      <c r="Z275" s="64">
        <f t="shared" si="9"/>
        <v>134152.91</v>
      </c>
      <c r="AA275" s="44">
        <v>14152.91</v>
      </c>
      <c r="AC275" s="44">
        <v>120000</v>
      </c>
      <c r="AD275" s="72"/>
      <c r="AE275" s="72"/>
      <c r="AF275" s="72"/>
      <c r="AG275" s="72"/>
      <c r="AH275" s="72"/>
      <c r="AI275" s="72"/>
      <c r="AJ275" s="72"/>
      <c r="AK275" s="72"/>
      <c r="AL275" s="72"/>
      <c r="AM275" s="72"/>
      <c r="AN275" s="72"/>
      <c r="AO275" s="72"/>
    </row>
    <row r="276" spans="1:41" x14ac:dyDescent="0.25">
      <c r="A276" t="s">
        <v>594</v>
      </c>
      <c r="B276" t="s">
        <v>296</v>
      </c>
      <c r="C276" t="s">
        <v>595</v>
      </c>
      <c r="D276" t="s">
        <v>15</v>
      </c>
      <c r="E276" t="s">
        <v>117</v>
      </c>
      <c r="F276" s="51" t="str">
        <f>IFERROR(VLOOKUP(D276,'Tabelas auxiliares'!$A$3:$B$61,2,FALSE),"")</f>
        <v>PROPES - PRÓ-REITORIA DE PESQUISA / CEM</v>
      </c>
      <c r="G276" s="51" t="str">
        <f>IFERROR(VLOOKUP($B276,'Tabelas auxiliares'!$A$65:$C$102,2,FALSE),"")</f>
        <v>Equipamentos - Laboratórios</v>
      </c>
      <c r="H276" s="51" t="str">
        <f>IFERROR(VLOOKUP($B276,'Tabelas auxiliares'!$A$65:$C$102,3,FALSE),"")</f>
        <v>AQUISICAO POR IMPORTACAO / EQUIPAMENTOS NOVOS / MANUTENÇÃO DE EQUIPAMENTOS LABORATORIAIS</v>
      </c>
      <c r="I276" t="s">
        <v>987</v>
      </c>
      <c r="J276" t="s">
        <v>2064</v>
      </c>
      <c r="K276" t="s">
        <v>2065</v>
      </c>
      <c r="L276" t="s">
        <v>2066</v>
      </c>
      <c r="M276" t="s">
        <v>2067</v>
      </c>
      <c r="N276" t="s">
        <v>1506</v>
      </c>
      <c r="O276" t="s">
        <v>167</v>
      </c>
      <c r="P276" t="s">
        <v>1507</v>
      </c>
      <c r="Q276" t="s">
        <v>168</v>
      </c>
      <c r="R276" t="s">
        <v>165</v>
      </c>
      <c r="S276" t="s">
        <v>119</v>
      </c>
      <c r="T276" t="s">
        <v>164</v>
      </c>
      <c r="U276" t="s">
        <v>830</v>
      </c>
      <c r="V276" t="s">
        <v>1508</v>
      </c>
      <c r="W276" t="s">
        <v>1509</v>
      </c>
      <c r="X276" s="51" t="str">
        <f t="shared" si="8"/>
        <v>4</v>
      </c>
      <c r="Y276" s="51" t="str">
        <f>IF(T276="","",IF(AND(T276&lt;&gt;'Tabelas auxiliares'!$B$236,T276&lt;&gt;'Tabelas auxiliares'!$B$237,T276&lt;&gt;'Tabelas auxiliares'!$C$236,T276&lt;&gt;'Tabelas auxiliares'!$C$237,T276&lt;&gt;'Tabelas auxiliares'!$D$236),"FOLHA DE PESSOAL",IF(X276='Tabelas auxiliares'!$A$237,"CUSTEIO",IF(X276='Tabelas auxiliares'!$A$236,"INVESTIMENTO","ERRO - VERIFICAR"))))</f>
        <v>INVESTIMENTO</v>
      </c>
      <c r="Z276" s="64">
        <f t="shared" si="9"/>
        <v>8542.85</v>
      </c>
      <c r="AC276" s="44">
        <v>8542.85</v>
      </c>
      <c r="AD276" s="72"/>
      <c r="AE276" s="72"/>
      <c r="AF276" s="72"/>
      <c r="AG276" s="72"/>
      <c r="AH276" s="72"/>
      <c r="AI276" s="72"/>
      <c r="AJ276" s="72"/>
      <c r="AK276" s="72"/>
      <c r="AL276" s="72"/>
      <c r="AM276" s="72"/>
      <c r="AN276" s="72"/>
      <c r="AO276" s="72"/>
    </row>
    <row r="277" spans="1:41" x14ac:dyDescent="0.25">
      <c r="A277" t="s">
        <v>594</v>
      </c>
      <c r="B277" t="s">
        <v>296</v>
      </c>
      <c r="C277" t="s">
        <v>595</v>
      </c>
      <c r="D277" t="s">
        <v>41</v>
      </c>
      <c r="E277" t="s">
        <v>117</v>
      </c>
      <c r="F277" s="51" t="str">
        <f>IFERROR(VLOOKUP(D277,'Tabelas auxiliares'!$A$3:$B$61,2,FALSE),"")</f>
        <v>CECS - CENTRO DE ENG., MODELAGEM E CIÊNCIAS SOCIAIS APLICADAS</v>
      </c>
      <c r="G277" s="51" t="str">
        <f>IFERROR(VLOOKUP($B277,'Tabelas auxiliares'!$A$65:$C$102,2,FALSE),"")</f>
        <v>Equipamentos - Laboratórios</v>
      </c>
      <c r="H277" s="51" t="str">
        <f>IFERROR(VLOOKUP($B277,'Tabelas auxiliares'!$A$65:$C$102,3,FALSE),"")</f>
        <v>AQUISICAO POR IMPORTACAO / EQUIPAMENTOS NOVOS / MANUTENÇÃO DE EQUIPAMENTOS LABORATORIAIS</v>
      </c>
      <c r="I277" t="s">
        <v>614</v>
      </c>
      <c r="J277" t="s">
        <v>2068</v>
      </c>
      <c r="K277" t="s">
        <v>2069</v>
      </c>
      <c r="L277" t="s">
        <v>2070</v>
      </c>
      <c r="M277" t="s">
        <v>2071</v>
      </c>
      <c r="N277" t="s">
        <v>1506</v>
      </c>
      <c r="O277" t="s">
        <v>167</v>
      </c>
      <c r="P277" t="s">
        <v>1507</v>
      </c>
      <c r="Q277" t="s">
        <v>168</v>
      </c>
      <c r="R277" t="s">
        <v>165</v>
      </c>
      <c r="S277" t="s">
        <v>119</v>
      </c>
      <c r="T277" t="s">
        <v>164</v>
      </c>
      <c r="U277" t="s">
        <v>830</v>
      </c>
      <c r="V277" t="s">
        <v>1508</v>
      </c>
      <c r="W277" t="s">
        <v>1509</v>
      </c>
      <c r="X277" s="51" t="str">
        <f t="shared" si="8"/>
        <v>4</v>
      </c>
      <c r="Y277" s="51" t="str">
        <f>IF(T277="","",IF(AND(T277&lt;&gt;'Tabelas auxiliares'!$B$236,T277&lt;&gt;'Tabelas auxiliares'!$B$237,T277&lt;&gt;'Tabelas auxiliares'!$C$236,T277&lt;&gt;'Tabelas auxiliares'!$C$237,T277&lt;&gt;'Tabelas auxiliares'!$D$236),"FOLHA DE PESSOAL",IF(X277='Tabelas auxiliares'!$A$237,"CUSTEIO",IF(X277='Tabelas auxiliares'!$A$236,"INVESTIMENTO","ERRO - VERIFICAR"))))</f>
        <v>INVESTIMENTO</v>
      </c>
      <c r="Z277" s="64">
        <f t="shared" si="9"/>
        <v>58000</v>
      </c>
      <c r="AC277" s="44">
        <v>58000</v>
      </c>
      <c r="AD277" s="72"/>
      <c r="AE277" s="72"/>
      <c r="AF277" s="72"/>
      <c r="AG277" s="72"/>
      <c r="AH277" s="72"/>
      <c r="AI277" s="72"/>
      <c r="AJ277" s="72"/>
      <c r="AK277" s="72"/>
      <c r="AL277" s="72"/>
      <c r="AM277" s="72"/>
      <c r="AN277" s="72"/>
      <c r="AO277" s="72"/>
    </row>
    <row r="278" spans="1:41" x14ac:dyDescent="0.25">
      <c r="A278" t="s">
        <v>594</v>
      </c>
      <c r="B278" t="s">
        <v>296</v>
      </c>
      <c r="C278" t="s">
        <v>595</v>
      </c>
      <c r="D278" t="s">
        <v>41</v>
      </c>
      <c r="E278" t="s">
        <v>117</v>
      </c>
      <c r="F278" s="51" t="str">
        <f>IFERROR(VLOOKUP(D278,'Tabelas auxiliares'!$A$3:$B$61,2,FALSE),"")</f>
        <v>CECS - CENTRO DE ENG., MODELAGEM E CIÊNCIAS SOCIAIS APLICADAS</v>
      </c>
      <c r="G278" s="51" t="str">
        <f>IFERROR(VLOOKUP($B278,'Tabelas auxiliares'!$A$65:$C$102,2,FALSE),"")</f>
        <v>Equipamentos - Laboratórios</v>
      </c>
      <c r="H278" s="51" t="str">
        <f>IFERROR(VLOOKUP($B278,'Tabelas auxiliares'!$A$65:$C$102,3,FALSE),"")</f>
        <v>AQUISICAO POR IMPORTACAO / EQUIPAMENTOS NOVOS / MANUTENÇÃO DE EQUIPAMENTOS LABORATORIAIS</v>
      </c>
      <c r="I278" t="s">
        <v>614</v>
      </c>
      <c r="J278" t="s">
        <v>2068</v>
      </c>
      <c r="K278" t="s">
        <v>2072</v>
      </c>
      <c r="L278" t="s">
        <v>2070</v>
      </c>
      <c r="M278" t="s">
        <v>2073</v>
      </c>
      <c r="N278" t="s">
        <v>1506</v>
      </c>
      <c r="O278" t="s">
        <v>167</v>
      </c>
      <c r="P278" t="s">
        <v>1507</v>
      </c>
      <c r="Q278" t="s">
        <v>168</v>
      </c>
      <c r="R278" t="s">
        <v>165</v>
      </c>
      <c r="S278" t="s">
        <v>119</v>
      </c>
      <c r="T278" t="s">
        <v>164</v>
      </c>
      <c r="U278" t="s">
        <v>830</v>
      </c>
      <c r="V278" t="s">
        <v>1508</v>
      </c>
      <c r="W278" t="s">
        <v>1509</v>
      </c>
      <c r="X278" s="51" t="str">
        <f t="shared" si="8"/>
        <v>4</v>
      </c>
      <c r="Y278" s="51" t="str">
        <f>IF(T278="","",IF(AND(T278&lt;&gt;'Tabelas auxiliares'!$B$236,T278&lt;&gt;'Tabelas auxiliares'!$B$237,T278&lt;&gt;'Tabelas auxiliares'!$C$236,T278&lt;&gt;'Tabelas auxiliares'!$C$237,T278&lt;&gt;'Tabelas auxiliares'!$D$236),"FOLHA DE PESSOAL",IF(X278='Tabelas auxiliares'!$A$237,"CUSTEIO",IF(X278='Tabelas auxiliares'!$A$236,"INVESTIMENTO","ERRO - VERIFICAR"))))</f>
        <v>INVESTIMENTO</v>
      </c>
      <c r="Z278" s="64">
        <f t="shared" si="9"/>
        <v>3529.43</v>
      </c>
      <c r="AC278" s="44">
        <v>3529.43</v>
      </c>
      <c r="AD278" s="72"/>
      <c r="AE278" s="72"/>
      <c r="AF278" s="72"/>
      <c r="AG278" s="72"/>
      <c r="AH278" s="72"/>
      <c r="AI278" s="72"/>
      <c r="AJ278" s="72"/>
      <c r="AK278" s="72"/>
      <c r="AL278" s="72"/>
      <c r="AM278" s="72"/>
      <c r="AN278" s="72"/>
      <c r="AO278" s="72"/>
    </row>
    <row r="279" spans="1:41" x14ac:dyDescent="0.25">
      <c r="A279" t="s">
        <v>594</v>
      </c>
      <c r="B279" t="s">
        <v>296</v>
      </c>
      <c r="C279" t="s">
        <v>595</v>
      </c>
      <c r="D279" t="s">
        <v>41</v>
      </c>
      <c r="E279" t="s">
        <v>117</v>
      </c>
      <c r="F279" s="51" t="str">
        <f>IFERROR(VLOOKUP(D279,'Tabelas auxiliares'!$A$3:$B$61,2,FALSE),"")</f>
        <v>CECS - CENTRO DE ENG., MODELAGEM E CIÊNCIAS SOCIAIS APLICADAS</v>
      </c>
      <c r="G279" s="51" t="str">
        <f>IFERROR(VLOOKUP($B279,'Tabelas auxiliares'!$A$65:$C$102,2,FALSE),"")</f>
        <v>Equipamentos - Laboratórios</v>
      </c>
      <c r="H279" s="51" t="str">
        <f>IFERROR(VLOOKUP($B279,'Tabelas auxiliares'!$A$65:$C$102,3,FALSE),"")</f>
        <v>AQUISICAO POR IMPORTACAO / EQUIPAMENTOS NOVOS / MANUTENÇÃO DE EQUIPAMENTOS LABORATORIAIS</v>
      </c>
      <c r="I279" t="s">
        <v>1362</v>
      </c>
      <c r="J279" t="s">
        <v>2074</v>
      </c>
      <c r="K279" t="s">
        <v>2075</v>
      </c>
      <c r="L279" t="s">
        <v>829</v>
      </c>
      <c r="M279" t="s">
        <v>2076</v>
      </c>
      <c r="N279" t="s">
        <v>1506</v>
      </c>
      <c r="O279" t="s">
        <v>167</v>
      </c>
      <c r="P279" t="s">
        <v>1507</v>
      </c>
      <c r="Q279" t="s">
        <v>168</v>
      </c>
      <c r="R279" t="s">
        <v>165</v>
      </c>
      <c r="S279" t="s">
        <v>119</v>
      </c>
      <c r="T279" t="s">
        <v>164</v>
      </c>
      <c r="U279" t="s">
        <v>830</v>
      </c>
      <c r="V279" t="s">
        <v>2009</v>
      </c>
      <c r="W279" t="s">
        <v>2010</v>
      </c>
      <c r="X279" s="51" t="str">
        <f t="shared" si="8"/>
        <v>4</v>
      </c>
      <c r="Y279" s="51" t="str">
        <f>IF(T279="","",IF(AND(T279&lt;&gt;'Tabelas auxiliares'!$B$236,T279&lt;&gt;'Tabelas auxiliares'!$B$237,T279&lt;&gt;'Tabelas auxiliares'!$C$236,T279&lt;&gt;'Tabelas auxiliares'!$C$237,T279&lt;&gt;'Tabelas auxiliares'!$D$236),"FOLHA DE PESSOAL",IF(X279='Tabelas auxiliares'!$A$237,"CUSTEIO",IF(X279='Tabelas auxiliares'!$A$236,"INVESTIMENTO","ERRO - VERIFICAR"))))</f>
        <v>INVESTIMENTO</v>
      </c>
      <c r="Z279" s="64">
        <f t="shared" si="9"/>
        <v>1910.54</v>
      </c>
      <c r="AC279" s="44">
        <v>1910.54</v>
      </c>
      <c r="AD279" s="72"/>
      <c r="AE279" s="72"/>
      <c r="AF279" s="72"/>
      <c r="AG279" s="72"/>
      <c r="AH279" s="72"/>
      <c r="AI279" s="72"/>
      <c r="AJ279" s="72"/>
      <c r="AK279" s="72"/>
      <c r="AL279" s="72"/>
      <c r="AM279" s="72"/>
      <c r="AN279" s="72"/>
      <c r="AO279" s="72"/>
    </row>
    <row r="280" spans="1:41" x14ac:dyDescent="0.25">
      <c r="A280" t="s">
        <v>594</v>
      </c>
      <c r="B280" t="s">
        <v>296</v>
      </c>
      <c r="C280" t="s">
        <v>595</v>
      </c>
      <c r="D280" t="s">
        <v>41</v>
      </c>
      <c r="E280" t="s">
        <v>117</v>
      </c>
      <c r="F280" s="51" t="str">
        <f>IFERROR(VLOOKUP(D280,'Tabelas auxiliares'!$A$3:$B$61,2,FALSE),"")</f>
        <v>CECS - CENTRO DE ENG., MODELAGEM E CIÊNCIAS SOCIAIS APLICADAS</v>
      </c>
      <c r="G280" s="51" t="str">
        <f>IFERROR(VLOOKUP($B280,'Tabelas auxiliares'!$A$65:$C$102,2,FALSE),"")</f>
        <v>Equipamentos - Laboratórios</v>
      </c>
      <c r="H280" s="51" t="str">
        <f>IFERROR(VLOOKUP($B280,'Tabelas auxiliares'!$A$65:$C$102,3,FALSE),"")</f>
        <v>AQUISICAO POR IMPORTACAO / EQUIPAMENTOS NOVOS / MANUTENÇÃO DE EQUIPAMENTOS LABORATORIAIS</v>
      </c>
      <c r="I280" t="s">
        <v>1362</v>
      </c>
      <c r="J280" t="s">
        <v>2074</v>
      </c>
      <c r="K280" t="s">
        <v>2077</v>
      </c>
      <c r="L280" t="s">
        <v>829</v>
      </c>
      <c r="M280" t="s">
        <v>2078</v>
      </c>
      <c r="N280" t="s">
        <v>1506</v>
      </c>
      <c r="O280" t="s">
        <v>167</v>
      </c>
      <c r="P280" t="s">
        <v>1507</v>
      </c>
      <c r="Q280" t="s">
        <v>168</v>
      </c>
      <c r="R280" t="s">
        <v>165</v>
      </c>
      <c r="S280" t="s">
        <v>119</v>
      </c>
      <c r="T280" t="s">
        <v>164</v>
      </c>
      <c r="U280" t="s">
        <v>830</v>
      </c>
      <c r="V280" t="s">
        <v>2079</v>
      </c>
      <c r="W280" t="s">
        <v>2080</v>
      </c>
      <c r="X280" s="51" t="str">
        <f t="shared" si="8"/>
        <v>4</v>
      </c>
      <c r="Y280" s="51" t="str">
        <f>IF(T280="","",IF(AND(T280&lt;&gt;'Tabelas auxiliares'!$B$236,T280&lt;&gt;'Tabelas auxiliares'!$B$237,T280&lt;&gt;'Tabelas auxiliares'!$C$236,T280&lt;&gt;'Tabelas auxiliares'!$C$237,T280&lt;&gt;'Tabelas auxiliares'!$D$236),"FOLHA DE PESSOAL",IF(X280='Tabelas auxiliares'!$A$237,"CUSTEIO",IF(X280='Tabelas auxiliares'!$A$236,"INVESTIMENTO","ERRO - VERIFICAR"))))</f>
        <v>INVESTIMENTO</v>
      </c>
      <c r="Z280" s="64">
        <f t="shared" si="9"/>
        <v>6933.32</v>
      </c>
      <c r="AC280" s="44">
        <v>6933.32</v>
      </c>
      <c r="AD280" s="72"/>
      <c r="AE280" s="72"/>
      <c r="AF280" s="72"/>
      <c r="AG280" s="72"/>
      <c r="AH280" s="72"/>
      <c r="AI280" s="72"/>
      <c r="AJ280" s="72"/>
      <c r="AK280" s="72"/>
      <c r="AL280" s="72"/>
      <c r="AM280" s="72"/>
      <c r="AN280" s="72"/>
      <c r="AO280" s="72"/>
    </row>
    <row r="281" spans="1:41" x14ac:dyDescent="0.25">
      <c r="A281" t="s">
        <v>594</v>
      </c>
      <c r="B281" t="s">
        <v>296</v>
      </c>
      <c r="C281" t="s">
        <v>595</v>
      </c>
      <c r="D281" t="s">
        <v>41</v>
      </c>
      <c r="E281" t="s">
        <v>117</v>
      </c>
      <c r="F281" s="51" t="str">
        <f>IFERROR(VLOOKUP(D281,'Tabelas auxiliares'!$A$3:$B$61,2,FALSE),"")</f>
        <v>CECS - CENTRO DE ENG., MODELAGEM E CIÊNCIAS SOCIAIS APLICADAS</v>
      </c>
      <c r="G281" s="51" t="str">
        <f>IFERROR(VLOOKUP($B281,'Tabelas auxiliares'!$A$65:$C$102,2,FALSE),"")</f>
        <v>Equipamentos - Laboratórios</v>
      </c>
      <c r="H281" s="51" t="str">
        <f>IFERROR(VLOOKUP($B281,'Tabelas auxiliares'!$A$65:$C$102,3,FALSE),"")</f>
        <v>AQUISICAO POR IMPORTACAO / EQUIPAMENTOS NOVOS / MANUTENÇÃO DE EQUIPAMENTOS LABORATORIAIS</v>
      </c>
      <c r="I281" t="s">
        <v>1362</v>
      </c>
      <c r="J281" t="s">
        <v>2074</v>
      </c>
      <c r="K281" t="s">
        <v>2077</v>
      </c>
      <c r="L281" t="s">
        <v>829</v>
      </c>
      <c r="M281" t="s">
        <v>2078</v>
      </c>
      <c r="N281" t="s">
        <v>1506</v>
      </c>
      <c r="O281" t="s">
        <v>167</v>
      </c>
      <c r="P281" t="s">
        <v>1507</v>
      </c>
      <c r="Q281" t="s">
        <v>168</v>
      </c>
      <c r="R281" t="s">
        <v>165</v>
      </c>
      <c r="S281" t="s">
        <v>119</v>
      </c>
      <c r="T281" t="s">
        <v>164</v>
      </c>
      <c r="U281" t="s">
        <v>830</v>
      </c>
      <c r="V281" t="s">
        <v>2081</v>
      </c>
      <c r="W281" t="s">
        <v>2082</v>
      </c>
      <c r="X281" s="51" t="str">
        <f t="shared" si="8"/>
        <v>4</v>
      </c>
      <c r="Y281" s="51" t="str">
        <f>IF(T281="","",IF(AND(T281&lt;&gt;'Tabelas auxiliares'!$B$236,T281&lt;&gt;'Tabelas auxiliares'!$B$237,T281&lt;&gt;'Tabelas auxiliares'!$C$236,T281&lt;&gt;'Tabelas auxiliares'!$C$237,T281&lt;&gt;'Tabelas auxiliares'!$D$236),"FOLHA DE PESSOAL",IF(X281='Tabelas auxiliares'!$A$237,"CUSTEIO",IF(X281='Tabelas auxiliares'!$A$236,"INVESTIMENTO","ERRO - VERIFICAR"))))</f>
        <v>INVESTIMENTO</v>
      </c>
      <c r="Z281" s="64">
        <f t="shared" si="9"/>
        <v>1608</v>
      </c>
      <c r="AC281" s="44">
        <v>1608</v>
      </c>
      <c r="AD281" s="72"/>
      <c r="AE281" s="72"/>
      <c r="AF281" s="72"/>
      <c r="AG281" s="72"/>
      <c r="AH281" s="72"/>
      <c r="AI281" s="72"/>
      <c r="AJ281" s="72"/>
      <c r="AK281" s="72"/>
      <c r="AL281" s="72"/>
      <c r="AM281" s="72"/>
      <c r="AN281" s="72"/>
      <c r="AO281" s="72"/>
    </row>
    <row r="282" spans="1:41" x14ac:dyDescent="0.25">
      <c r="A282" t="s">
        <v>594</v>
      </c>
      <c r="B282" t="s">
        <v>296</v>
      </c>
      <c r="C282" t="s">
        <v>595</v>
      </c>
      <c r="D282" t="s">
        <v>41</v>
      </c>
      <c r="E282" t="s">
        <v>117</v>
      </c>
      <c r="F282" s="51" t="str">
        <f>IFERROR(VLOOKUP(D282,'Tabelas auxiliares'!$A$3:$B$61,2,FALSE),"")</f>
        <v>CECS - CENTRO DE ENG., MODELAGEM E CIÊNCIAS SOCIAIS APLICADAS</v>
      </c>
      <c r="G282" s="51" t="str">
        <f>IFERROR(VLOOKUP($B282,'Tabelas auxiliares'!$A$65:$C$102,2,FALSE),"")</f>
        <v>Equipamentos - Laboratórios</v>
      </c>
      <c r="H282" s="51" t="str">
        <f>IFERROR(VLOOKUP($B282,'Tabelas auxiliares'!$A$65:$C$102,3,FALSE),"")</f>
        <v>AQUISICAO POR IMPORTACAO / EQUIPAMENTOS NOVOS / MANUTENÇÃO DE EQUIPAMENTOS LABORATORIAIS</v>
      </c>
      <c r="I282" t="s">
        <v>1362</v>
      </c>
      <c r="J282" t="s">
        <v>2074</v>
      </c>
      <c r="K282" t="s">
        <v>2083</v>
      </c>
      <c r="L282" t="s">
        <v>829</v>
      </c>
      <c r="M282" t="s">
        <v>2084</v>
      </c>
      <c r="N282" t="s">
        <v>1506</v>
      </c>
      <c r="O282" t="s">
        <v>167</v>
      </c>
      <c r="P282" t="s">
        <v>1507</v>
      </c>
      <c r="Q282" t="s">
        <v>168</v>
      </c>
      <c r="R282" t="s">
        <v>165</v>
      </c>
      <c r="S282" t="s">
        <v>119</v>
      </c>
      <c r="T282" t="s">
        <v>164</v>
      </c>
      <c r="U282" t="s">
        <v>830</v>
      </c>
      <c r="V282" t="s">
        <v>2085</v>
      </c>
      <c r="W282" t="s">
        <v>2086</v>
      </c>
      <c r="X282" s="51" t="str">
        <f t="shared" si="8"/>
        <v>4</v>
      </c>
      <c r="Y282" s="51" t="str">
        <f>IF(T282="","",IF(AND(T282&lt;&gt;'Tabelas auxiliares'!$B$236,T282&lt;&gt;'Tabelas auxiliares'!$B$237,T282&lt;&gt;'Tabelas auxiliares'!$C$236,T282&lt;&gt;'Tabelas auxiliares'!$C$237,T282&lt;&gt;'Tabelas auxiliares'!$D$236),"FOLHA DE PESSOAL",IF(X282='Tabelas auxiliares'!$A$237,"CUSTEIO",IF(X282='Tabelas auxiliares'!$A$236,"INVESTIMENTO","ERRO - VERIFICAR"))))</f>
        <v>INVESTIMENTO</v>
      </c>
      <c r="Z282" s="64">
        <f t="shared" si="9"/>
        <v>710</v>
      </c>
      <c r="AC282" s="44">
        <v>710</v>
      </c>
      <c r="AD282" s="72"/>
      <c r="AE282" s="72"/>
      <c r="AF282" s="72"/>
      <c r="AG282" s="72"/>
      <c r="AH282" s="72"/>
      <c r="AI282" s="72"/>
      <c r="AJ282" s="72"/>
      <c r="AK282" s="72"/>
      <c r="AL282" s="72"/>
      <c r="AM282" s="72"/>
      <c r="AN282" s="72"/>
      <c r="AO282" s="72"/>
    </row>
    <row r="283" spans="1:41" x14ac:dyDescent="0.25">
      <c r="A283" t="s">
        <v>594</v>
      </c>
      <c r="B283" t="s">
        <v>296</v>
      </c>
      <c r="C283" t="s">
        <v>595</v>
      </c>
      <c r="D283" t="s">
        <v>41</v>
      </c>
      <c r="E283" t="s">
        <v>117</v>
      </c>
      <c r="F283" s="51" t="str">
        <f>IFERROR(VLOOKUP(D283,'Tabelas auxiliares'!$A$3:$B$61,2,FALSE),"")</f>
        <v>CECS - CENTRO DE ENG., MODELAGEM E CIÊNCIAS SOCIAIS APLICADAS</v>
      </c>
      <c r="G283" s="51" t="str">
        <f>IFERROR(VLOOKUP($B283,'Tabelas auxiliares'!$A$65:$C$102,2,FALSE),"")</f>
        <v>Equipamentos - Laboratórios</v>
      </c>
      <c r="H283" s="51" t="str">
        <f>IFERROR(VLOOKUP($B283,'Tabelas auxiliares'!$A$65:$C$102,3,FALSE),"")</f>
        <v>AQUISICAO POR IMPORTACAO / EQUIPAMENTOS NOVOS / MANUTENÇÃO DE EQUIPAMENTOS LABORATORIAIS</v>
      </c>
      <c r="I283" t="s">
        <v>1362</v>
      </c>
      <c r="J283" t="s">
        <v>2074</v>
      </c>
      <c r="K283" t="s">
        <v>2087</v>
      </c>
      <c r="L283" t="s">
        <v>829</v>
      </c>
      <c r="M283" t="s">
        <v>2088</v>
      </c>
      <c r="N283" t="s">
        <v>1506</v>
      </c>
      <c r="O283" t="s">
        <v>167</v>
      </c>
      <c r="P283" t="s">
        <v>1507</v>
      </c>
      <c r="Q283" t="s">
        <v>168</v>
      </c>
      <c r="R283" t="s">
        <v>165</v>
      </c>
      <c r="S283" t="s">
        <v>119</v>
      </c>
      <c r="T283" t="s">
        <v>164</v>
      </c>
      <c r="U283" t="s">
        <v>830</v>
      </c>
      <c r="V283" t="s">
        <v>2081</v>
      </c>
      <c r="W283" t="s">
        <v>2082</v>
      </c>
      <c r="X283" s="51" t="str">
        <f t="shared" si="8"/>
        <v>4</v>
      </c>
      <c r="Y283" s="51" t="str">
        <f>IF(T283="","",IF(AND(T283&lt;&gt;'Tabelas auxiliares'!$B$236,T283&lt;&gt;'Tabelas auxiliares'!$B$237,T283&lt;&gt;'Tabelas auxiliares'!$C$236,T283&lt;&gt;'Tabelas auxiliares'!$C$237,T283&lt;&gt;'Tabelas auxiliares'!$D$236),"FOLHA DE PESSOAL",IF(X283='Tabelas auxiliares'!$A$237,"CUSTEIO",IF(X283='Tabelas auxiliares'!$A$236,"INVESTIMENTO","ERRO - VERIFICAR"))))</f>
        <v>INVESTIMENTO</v>
      </c>
      <c r="Z283" s="64">
        <f t="shared" si="9"/>
        <v>5802.36</v>
      </c>
      <c r="AC283" s="44">
        <v>5802.36</v>
      </c>
      <c r="AD283" s="72"/>
      <c r="AE283" s="72"/>
      <c r="AF283" s="72"/>
      <c r="AG283" s="72"/>
      <c r="AH283" s="72"/>
      <c r="AI283" s="72"/>
      <c r="AJ283" s="72"/>
      <c r="AK283" s="72"/>
      <c r="AL283" s="72"/>
      <c r="AM283" s="72"/>
      <c r="AN283" s="72"/>
      <c r="AO283" s="72"/>
    </row>
    <row r="284" spans="1:41" x14ac:dyDescent="0.25">
      <c r="A284" t="s">
        <v>594</v>
      </c>
      <c r="B284" t="s">
        <v>296</v>
      </c>
      <c r="C284" t="s">
        <v>595</v>
      </c>
      <c r="D284" t="s">
        <v>41</v>
      </c>
      <c r="E284" t="s">
        <v>117</v>
      </c>
      <c r="F284" s="51" t="str">
        <f>IFERROR(VLOOKUP(D284,'Tabelas auxiliares'!$A$3:$B$61,2,FALSE),"")</f>
        <v>CECS - CENTRO DE ENG., MODELAGEM E CIÊNCIAS SOCIAIS APLICADAS</v>
      </c>
      <c r="G284" s="51" t="str">
        <f>IFERROR(VLOOKUP($B284,'Tabelas auxiliares'!$A$65:$C$102,2,FALSE),"")</f>
        <v>Equipamentos - Laboratórios</v>
      </c>
      <c r="H284" s="51" t="str">
        <f>IFERROR(VLOOKUP($B284,'Tabelas auxiliares'!$A$65:$C$102,3,FALSE),"")</f>
        <v>AQUISICAO POR IMPORTACAO / EQUIPAMENTOS NOVOS / MANUTENÇÃO DE EQUIPAMENTOS LABORATORIAIS</v>
      </c>
      <c r="I284" t="s">
        <v>1362</v>
      </c>
      <c r="J284" t="s">
        <v>2074</v>
      </c>
      <c r="K284" t="s">
        <v>2089</v>
      </c>
      <c r="L284" t="s">
        <v>829</v>
      </c>
      <c r="M284" t="s">
        <v>2090</v>
      </c>
      <c r="N284" t="s">
        <v>1506</v>
      </c>
      <c r="O284" t="s">
        <v>167</v>
      </c>
      <c r="P284" t="s">
        <v>1507</v>
      </c>
      <c r="Q284" t="s">
        <v>168</v>
      </c>
      <c r="R284" t="s">
        <v>165</v>
      </c>
      <c r="S284" t="s">
        <v>119</v>
      </c>
      <c r="T284" t="s">
        <v>164</v>
      </c>
      <c r="U284" t="s">
        <v>830</v>
      </c>
      <c r="V284" t="s">
        <v>2014</v>
      </c>
      <c r="W284" t="s">
        <v>2015</v>
      </c>
      <c r="X284" s="51" t="str">
        <f t="shared" si="8"/>
        <v>4</v>
      </c>
      <c r="Y284" s="51" t="str">
        <f>IF(T284="","",IF(AND(T284&lt;&gt;'Tabelas auxiliares'!$B$236,T284&lt;&gt;'Tabelas auxiliares'!$B$237,T284&lt;&gt;'Tabelas auxiliares'!$C$236,T284&lt;&gt;'Tabelas auxiliares'!$C$237,T284&lt;&gt;'Tabelas auxiliares'!$D$236),"FOLHA DE PESSOAL",IF(X284='Tabelas auxiliares'!$A$237,"CUSTEIO",IF(X284='Tabelas auxiliares'!$A$236,"INVESTIMENTO","ERRO - VERIFICAR"))))</f>
        <v>INVESTIMENTO</v>
      </c>
      <c r="Z284" s="64">
        <f t="shared" si="9"/>
        <v>757.96</v>
      </c>
      <c r="AB284" s="44">
        <v>757.96</v>
      </c>
      <c r="AD284" s="72"/>
      <c r="AE284" s="72"/>
      <c r="AF284" s="72"/>
      <c r="AG284" s="72"/>
      <c r="AH284" s="72"/>
      <c r="AI284" s="72"/>
      <c r="AJ284" s="72"/>
      <c r="AK284" s="72"/>
      <c r="AL284" s="72"/>
      <c r="AM284" s="72"/>
      <c r="AN284" s="72"/>
      <c r="AO284" s="72"/>
    </row>
    <row r="285" spans="1:41" x14ac:dyDescent="0.25">
      <c r="A285" t="s">
        <v>594</v>
      </c>
      <c r="B285" t="s">
        <v>296</v>
      </c>
      <c r="C285" t="s">
        <v>595</v>
      </c>
      <c r="D285" t="s">
        <v>41</v>
      </c>
      <c r="E285" t="s">
        <v>117</v>
      </c>
      <c r="F285" s="51" t="str">
        <f>IFERROR(VLOOKUP(D285,'Tabelas auxiliares'!$A$3:$B$61,2,FALSE),"")</f>
        <v>CECS - CENTRO DE ENG., MODELAGEM E CIÊNCIAS SOCIAIS APLICADAS</v>
      </c>
      <c r="G285" s="51" t="str">
        <f>IFERROR(VLOOKUP($B285,'Tabelas auxiliares'!$A$65:$C$102,2,FALSE),"")</f>
        <v>Equipamentos - Laboratórios</v>
      </c>
      <c r="H285" s="51" t="str">
        <f>IFERROR(VLOOKUP($B285,'Tabelas auxiliares'!$A$65:$C$102,3,FALSE),"")</f>
        <v>AQUISICAO POR IMPORTACAO / EQUIPAMENTOS NOVOS / MANUTENÇÃO DE EQUIPAMENTOS LABORATORIAIS</v>
      </c>
      <c r="I285" t="s">
        <v>1362</v>
      </c>
      <c r="J285" t="s">
        <v>2074</v>
      </c>
      <c r="K285" t="s">
        <v>2089</v>
      </c>
      <c r="L285" t="s">
        <v>829</v>
      </c>
      <c r="M285" t="s">
        <v>2090</v>
      </c>
      <c r="N285" t="s">
        <v>1506</v>
      </c>
      <c r="O285" t="s">
        <v>167</v>
      </c>
      <c r="P285" t="s">
        <v>1507</v>
      </c>
      <c r="Q285" t="s">
        <v>168</v>
      </c>
      <c r="R285" t="s">
        <v>165</v>
      </c>
      <c r="S285" t="s">
        <v>119</v>
      </c>
      <c r="T285" t="s">
        <v>164</v>
      </c>
      <c r="U285" t="s">
        <v>830</v>
      </c>
      <c r="V285" t="s">
        <v>2081</v>
      </c>
      <c r="W285" t="s">
        <v>2082</v>
      </c>
      <c r="X285" s="51" t="str">
        <f t="shared" si="8"/>
        <v>4</v>
      </c>
      <c r="Y285" s="51" t="str">
        <f>IF(T285="","",IF(AND(T285&lt;&gt;'Tabelas auxiliares'!$B$236,T285&lt;&gt;'Tabelas auxiliares'!$B$237,T285&lt;&gt;'Tabelas auxiliares'!$C$236,T285&lt;&gt;'Tabelas auxiliares'!$C$237,T285&lt;&gt;'Tabelas auxiliares'!$D$236),"FOLHA DE PESSOAL",IF(X285='Tabelas auxiliares'!$A$237,"CUSTEIO",IF(X285='Tabelas auxiliares'!$A$236,"INVESTIMENTO","ERRO - VERIFICAR"))))</f>
        <v>INVESTIMENTO</v>
      </c>
      <c r="Z285" s="64">
        <f t="shared" si="9"/>
        <v>2653.57</v>
      </c>
      <c r="AB285" s="44">
        <v>2653.57</v>
      </c>
      <c r="AD285" s="72"/>
      <c r="AE285" s="72"/>
      <c r="AF285" s="72"/>
      <c r="AG285" s="72"/>
      <c r="AH285" s="72"/>
      <c r="AI285" s="72"/>
      <c r="AJ285" s="72"/>
      <c r="AK285" s="72"/>
      <c r="AL285" s="72"/>
      <c r="AM285" s="72"/>
      <c r="AN285" s="72"/>
      <c r="AO285" s="72"/>
    </row>
    <row r="286" spans="1:41" x14ac:dyDescent="0.25">
      <c r="A286" t="s">
        <v>594</v>
      </c>
      <c r="B286" t="s">
        <v>296</v>
      </c>
      <c r="C286" t="s">
        <v>595</v>
      </c>
      <c r="D286" t="s">
        <v>41</v>
      </c>
      <c r="E286" t="s">
        <v>117</v>
      </c>
      <c r="F286" s="51" t="str">
        <f>IFERROR(VLOOKUP(D286,'Tabelas auxiliares'!$A$3:$B$61,2,FALSE),"")</f>
        <v>CECS - CENTRO DE ENG., MODELAGEM E CIÊNCIAS SOCIAIS APLICADAS</v>
      </c>
      <c r="G286" s="51" t="str">
        <f>IFERROR(VLOOKUP($B286,'Tabelas auxiliares'!$A$65:$C$102,2,FALSE),"")</f>
        <v>Equipamentos - Laboratórios</v>
      </c>
      <c r="H286" s="51" t="str">
        <f>IFERROR(VLOOKUP($B286,'Tabelas auxiliares'!$A$65:$C$102,3,FALSE),"")</f>
        <v>AQUISICAO POR IMPORTACAO / EQUIPAMENTOS NOVOS / MANUTENÇÃO DE EQUIPAMENTOS LABORATORIAIS</v>
      </c>
      <c r="I286" t="s">
        <v>859</v>
      </c>
      <c r="J286" t="s">
        <v>2091</v>
      </c>
      <c r="K286" t="s">
        <v>2092</v>
      </c>
      <c r="L286" t="s">
        <v>2093</v>
      </c>
      <c r="M286" t="s">
        <v>2094</v>
      </c>
      <c r="N286" t="s">
        <v>1506</v>
      </c>
      <c r="O286" t="s">
        <v>167</v>
      </c>
      <c r="P286" t="s">
        <v>1507</v>
      </c>
      <c r="Q286" t="s">
        <v>168</v>
      </c>
      <c r="R286" t="s">
        <v>165</v>
      </c>
      <c r="S286" t="s">
        <v>119</v>
      </c>
      <c r="T286" t="s">
        <v>164</v>
      </c>
      <c r="U286" t="s">
        <v>830</v>
      </c>
      <c r="V286" t="s">
        <v>2085</v>
      </c>
      <c r="W286" t="s">
        <v>2086</v>
      </c>
      <c r="X286" s="51" t="str">
        <f t="shared" si="8"/>
        <v>4</v>
      </c>
      <c r="Y286" s="51" t="str">
        <f>IF(T286="","",IF(AND(T286&lt;&gt;'Tabelas auxiliares'!$B$236,T286&lt;&gt;'Tabelas auxiliares'!$B$237,T286&lt;&gt;'Tabelas auxiliares'!$C$236,T286&lt;&gt;'Tabelas auxiliares'!$C$237,T286&lt;&gt;'Tabelas auxiliares'!$D$236),"FOLHA DE PESSOAL",IF(X286='Tabelas auxiliares'!$A$237,"CUSTEIO",IF(X286='Tabelas auxiliares'!$A$236,"INVESTIMENTO","ERRO - VERIFICAR"))))</f>
        <v>INVESTIMENTO</v>
      </c>
      <c r="Z286" s="64">
        <f t="shared" si="9"/>
        <v>7835</v>
      </c>
      <c r="AA286" s="44">
        <v>7835</v>
      </c>
      <c r="AD286" s="72"/>
      <c r="AE286" s="72"/>
      <c r="AF286" s="72"/>
      <c r="AG286" s="72"/>
      <c r="AH286" s="72"/>
      <c r="AI286" s="72"/>
      <c r="AJ286" s="72"/>
      <c r="AK286" s="72"/>
      <c r="AL286" s="72"/>
      <c r="AM286" s="72"/>
      <c r="AN286" s="72"/>
      <c r="AO286" s="72"/>
    </row>
    <row r="287" spans="1:41" x14ac:dyDescent="0.25">
      <c r="A287" t="s">
        <v>594</v>
      </c>
      <c r="B287" t="s">
        <v>296</v>
      </c>
      <c r="C287" t="s">
        <v>595</v>
      </c>
      <c r="D287" t="s">
        <v>41</v>
      </c>
      <c r="E287" t="s">
        <v>117</v>
      </c>
      <c r="F287" s="51" t="str">
        <f>IFERROR(VLOOKUP(D287,'Tabelas auxiliares'!$A$3:$B$61,2,FALSE),"")</f>
        <v>CECS - CENTRO DE ENG., MODELAGEM E CIÊNCIAS SOCIAIS APLICADAS</v>
      </c>
      <c r="G287" s="51" t="str">
        <f>IFERROR(VLOOKUP($B287,'Tabelas auxiliares'!$A$65:$C$102,2,FALSE),"")</f>
        <v>Equipamentos - Laboratórios</v>
      </c>
      <c r="H287" s="51" t="str">
        <f>IFERROR(VLOOKUP($B287,'Tabelas auxiliares'!$A$65:$C$102,3,FALSE),"")</f>
        <v>AQUISICAO POR IMPORTACAO / EQUIPAMENTOS NOVOS / MANUTENÇÃO DE EQUIPAMENTOS LABORATORIAIS</v>
      </c>
      <c r="I287" t="s">
        <v>859</v>
      </c>
      <c r="J287" t="s">
        <v>2091</v>
      </c>
      <c r="K287" t="s">
        <v>2092</v>
      </c>
      <c r="L287" t="s">
        <v>2093</v>
      </c>
      <c r="M287" t="s">
        <v>2094</v>
      </c>
      <c r="N287" t="s">
        <v>1506</v>
      </c>
      <c r="O287" t="s">
        <v>167</v>
      </c>
      <c r="P287" t="s">
        <v>1507</v>
      </c>
      <c r="Q287" t="s">
        <v>168</v>
      </c>
      <c r="R287" t="s">
        <v>165</v>
      </c>
      <c r="S287" t="s">
        <v>119</v>
      </c>
      <c r="T287" t="s">
        <v>164</v>
      </c>
      <c r="U287" t="s">
        <v>830</v>
      </c>
      <c r="V287" t="s">
        <v>1508</v>
      </c>
      <c r="W287" t="s">
        <v>1509</v>
      </c>
      <c r="X287" s="51" t="str">
        <f t="shared" si="8"/>
        <v>4</v>
      </c>
      <c r="Y287" s="51" t="str">
        <f>IF(T287="","",IF(AND(T287&lt;&gt;'Tabelas auxiliares'!$B$236,T287&lt;&gt;'Tabelas auxiliares'!$B$237,T287&lt;&gt;'Tabelas auxiliares'!$C$236,T287&lt;&gt;'Tabelas auxiliares'!$C$237,T287&lt;&gt;'Tabelas auxiliares'!$D$236),"FOLHA DE PESSOAL",IF(X287='Tabelas auxiliares'!$A$237,"CUSTEIO",IF(X287='Tabelas auxiliares'!$A$236,"INVESTIMENTO","ERRO - VERIFICAR"))))</f>
        <v>INVESTIMENTO</v>
      </c>
      <c r="Z287" s="64">
        <f t="shared" si="9"/>
        <v>15300</v>
      </c>
      <c r="AA287" s="44">
        <v>15300</v>
      </c>
      <c r="AD287" s="72"/>
      <c r="AE287" s="72"/>
      <c r="AF287" s="72"/>
      <c r="AG287" s="72"/>
      <c r="AH287" s="72"/>
      <c r="AI287" s="72"/>
      <c r="AJ287" s="72"/>
      <c r="AK287" s="72"/>
      <c r="AL287" s="72"/>
      <c r="AM287" s="72"/>
      <c r="AN287" s="72"/>
      <c r="AO287" s="72"/>
    </row>
    <row r="288" spans="1:41" x14ac:dyDescent="0.25">
      <c r="A288" t="s">
        <v>594</v>
      </c>
      <c r="B288" t="s">
        <v>296</v>
      </c>
      <c r="C288" t="s">
        <v>595</v>
      </c>
      <c r="D288" t="s">
        <v>41</v>
      </c>
      <c r="E288" t="s">
        <v>117</v>
      </c>
      <c r="F288" s="51" t="str">
        <f>IFERROR(VLOOKUP(D288,'Tabelas auxiliares'!$A$3:$B$61,2,FALSE),"")</f>
        <v>CECS - CENTRO DE ENG., MODELAGEM E CIÊNCIAS SOCIAIS APLICADAS</v>
      </c>
      <c r="G288" s="51" t="str">
        <f>IFERROR(VLOOKUP($B288,'Tabelas auxiliares'!$A$65:$C$102,2,FALSE),"")</f>
        <v>Equipamentos - Laboratórios</v>
      </c>
      <c r="H288" s="51" t="str">
        <f>IFERROR(VLOOKUP($B288,'Tabelas auxiliares'!$A$65:$C$102,3,FALSE),"")</f>
        <v>AQUISICAO POR IMPORTACAO / EQUIPAMENTOS NOVOS / MANUTENÇÃO DE EQUIPAMENTOS LABORATORIAIS</v>
      </c>
      <c r="I288" t="s">
        <v>859</v>
      </c>
      <c r="J288" t="s">
        <v>2095</v>
      </c>
      <c r="K288" t="s">
        <v>2096</v>
      </c>
      <c r="L288" t="s">
        <v>2044</v>
      </c>
      <c r="M288" t="s">
        <v>2097</v>
      </c>
      <c r="N288" t="s">
        <v>1506</v>
      </c>
      <c r="O288" t="s">
        <v>167</v>
      </c>
      <c r="P288" t="s">
        <v>1507</v>
      </c>
      <c r="Q288" t="s">
        <v>168</v>
      </c>
      <c r="R288" t="s">
        <v>165</v>
      </c>
      <c r="S288" t="s">
        <v>119</v>
      </c>
      <c r="T288" t="s">
        <v>164</v>
      </c>
      <c r="U288" t="s">
        <v>830</v>
      </c>
      <c r="V288" t="s">
        <v>1508</v>
      </c>
      <c r="W288" t="s">
        <v>1509</v>
      </c>
      <c r="X288" s="51" t="str">
        <f t="shared" si="8"/>
        <v>4</v>
      </c>
      <c r="Y288" s="51" t="str">
        <f>IF(T288="","",IF(AND(T288&lt;&gt;'Tabelas auxiliares'!$B$236,T288&lt;&gt;'Tabelas auxiliares'!$B$237,T288&lt;&gt;'Tabelas auxiliares'!$C$236,T288&lt;&gt;'Tabelas auxiliares'!$C$237,T288&lt;&gt;'Tabelas auxiliares'!$D$236),"FOLHA DE PESSOAL",IF(X288='Tabelas auxiliares'!$A$237,"CUSTEIO",IF(X288='Tabelas auxiliares'!$A$236,"INVESTIMENTO","ERRO - VERIFICAR"))))</f>
        <v>INVESTIMENTO</v>
      </c>
      <c r="Z288" s="64">
        <f t="shared" si="9"/>
        <v>940.5</v>
      </c>
      <c r="AA288" s="44">
        <v>940.5</v>
      </c>
      <c r="AD288" s="72"/>
      <c r="AE288" s="72"/>
      <c r="AF288" s="72"/>
      <c r="AG288" s="72"/>
      <c r="AH288" s="72"/>
      <c r="AI288" s="72"/>
      <c r="AJ288" s="72"/>
      <c r="AK288" s="72"/>
      <c r="AL288" s="72"/>
      <c r="AM288" s="72"/>
      <c r="AN288" s="72"/>
      <c r="AO288" s="72"/>
    </row>
    <row r="289" spans="1:41" x14ac:dyDescent="0.25">
      <c r="A289" t="s">
        <v>594</v>
      </c>
      <c r="B289" t="s">
        <v>296</v>
      </c>
      <c r="C289" t="s">
        <v>595</v>
      </c>
      <c r="D289" t="s">
        <v>41</v>
      </c>
      <c r="E289" t="s">
        <v>117</v>
      </c>
      <c r="F289" s="51" t="str">
        <f>IFERROR(VLOOKUP(D289,'Tabelas auxiliares'!$A$3:$B$61,2,FALSE),"")</f>
        <v>CECS - CENTRO DE ENG., MODELAGEM E CIÊNCIAS SOCIAIS APLICADAS</v>
      </c>
      <c r="G289" s="51" t="str">
        <f>IFERROR(VLOOKUP($B289,'Tabelas auxiliares'!$A$65:$C$102,2,FALSE),"")</f>
        <v>Equipamentos - Laboratórios</v>
      </c>
      <c r="H289" s="51" t="str">
        <f>IFERROR(VLOOKUP($B289,'Tabelas auxiliares'!$A$65:$C$102,3,FALSE),"")</f>
        <v>AQUISICAO POR IMPORTACAO / EQUIPAMENTOS NOVOS / MANUTENÇÃO DE EQUIPAMENTOS LABORATORIAIS</v>
      </c>
      <c r="I289" t="s">
        <v>859</v>
      </c>
      <c r="J289" t="s">
        <v>2095</v>
      </c>
      <c r="K289" t="s">
        <v>2098</v>
      </c>
      <c r="L289" t="s">
        <v>2044</v>
      </c>
      <c r="M289" t="s">
        <v>2099</v>
      </c>
      <c r="N289" t="s">
        <v>1506</v>
      </c>
      <c r="O289" t="s">
        <v>167</v>
      </c>
      <c r="P289" t="s">
        <v>1507</v>
      </c>
      <c r="Q289" t="s">
        <v>168</v>
      </c>
      <c r="R289" t="s">
        <v>165</v>
      </c>
      <c r="S289" t="s">
        <v>119</v>
      </c>
      <c r="T289" t="s">
        <v>164</v>
      </c>
      <c r="U289" t="s">
        <v>830</v>
      </c>
      <c r="V289" t="s">
        <v>2085</v>
      </c>
      <c r="W289" t="s">
        <v>2086</v>
      </c>
      <c r="X289" s="51" t="str">
        <f t="shared" si="8"/>
        <v>4</v>
      </c>
      <c r="Y289" s="51" t="str">
        <f>IF(T289="","",IF(AND(T289&lt;&gt;'Tabelas auxiliares'!$B$236,T289&lt;&gt;'Tabelas auxiliares'!$B$237,T289&lt;&gt;'Tabelas auxiliares'!$C$236,T289&lt;&gt;'Tabelas auxiliares'!$C$237,T289&lt;&gt;'Tabelas auxiliares'!$D$236),"FOLHA DE PESSOAL",IF(X289='Tabelas auxiliares'!$A$237,"CUSTEIO",IF(X289='Tabelas auxiliares'!$A$236,"INVESTIMENTO","ERRO - VERIFICAR"))))</f>
        <v>INVESTIMENTO</v>
      </c>
      <c r="Z289" s="64">
        <f t="shared" si="9"/>
        <v>2240</v>
      </c>
      <c r="AA289" s="44">
        <v>2240</v>
      </c>
      <c r="AD289" s="72"/>
      <c r="AE289" s="72"/>
      <c r="AF289" s="72"/>
      <c r="AG289" s="72"/>
      <c r="AH289" s="72"/>
      <c r="AI289" s="72"/>
      <c r="AJ289" s="72"/>
      <c r="AK289" s="72"/>
      <c r="AL289" s="72"/>
      <c r="AM289" s="72"/>
      <c r="AN289" s="72"/>
      <c r="AO289" s="72"/>
    </row>
    <row r="290" spans="1:41" x14ac:dyDescent="0.25">
      <c r="A290" t="s">
        <v>594</v>
      </c>
      <c r="B290" t="s">
        <v>296</v>
      </c>
      <c r="C290" t="s">
        <v>595</v>
      </c>
      <c r="D290" t="s">
        <v>41</v>
      </c>
      <c r="E290" t="s">
        <v>117</v>
      </c>
      <c r="F290" s="51" t="str">
        <f>IFERROR(VLOOKUP(D290,'Tabelas auxiliares'!$A$3:$B$61,2,FALSE),"")</f>
        <v>CECS - CENTRO DE ENG., MODELAGEM E CIÊNCIAS SOCIAIS APLICADAS</v>
      </c>
      <c r="G290" s="51" t="str">
        <f>IFERROR(VLOOKUP($B290,'Tabelas auxiliares'!$A$65:$C$102,2,FALSE),"")</f>
        <v>Equipamentos - Laboratórios</v>
      </c>
      <c r="H290" s="51" t="str">
        <f>IFERROR(VLOOKUP($B290,'Tabelas auxiliares'!$A$65:$C$102,3,FALSE),"")</f>
        <v>AQUISICAO POR IMPORTACAO / EQUIPAMENTOS NOVOS / MANUTENÇÃO DE EQUIPAMENTOS LABORATORIAIS</v>
      </c>
      <c r="I290" t="s">
        <v>859</v>
      </c>
      <c r="J290" t="s">
        <v>2095</v>
      </c>
      <c r="K290" t="s">
        <v>2100</v>
      </c>
      <c r="L290" t="s">
        <v>2044</v>
      </c>
      <c r="M290" t="s">
        <v>2101</v>
      </c>
      <c r="N290" t="s">
        <v>1506</v>
      </c>
      <c r="O290" t="s">
        <v>167</v>
      </c>
      <c r="P290" t="s">
        <v>1507</v>
      </c>
      <c r="Q290" t="s">
        <v>168</v>
      </c>
      <c r="R290" t="s">
        <v>165</v>
      </c>
      <c r="S290" t="s">
        <v>119</v>
      </c>
      <c r="T290" t="s">
        <v>164</v>
      </c>
      <c r="U290" t="s">
        <v>830</v>
      </c>
      <c r="V290" t="s">
        <v>2085</v>
      </c>
      <c r="W290" t="s">
        <v>2086</v>
      </c>
      <c r="X290" s="51" t="str">
        <f t="shared" si="8"/>
        <v>4</v>
      </c>
      <c r="Y290" s="51" t="str">
        <f>IF(T290="","",IF(AND(T290&lt;&gt;'Tabelas auxiliares'!$B$236,T290&lt;&gt;'Tabelas auxiliares'!$B$237,T290&lt;&gt;'Tabelas auxiliares'!$C$236,T290&lt;&gt;'Tabelas auxiliares'!$C$237,T290&lt;&gt;'Tabelas auxiliares'!$D$236),"FOLHA DE PESSOAL",IF(X290='Tabelas auxiliares'!$A$237,"CUSTEIO",IF(X290='Tabelas auxiliares'!$A$236,"INVESTIMENTO","ERRO - VERIFICAR"))))</f>
        <v>INVESTIMENTO</v>
      </c>
      <c r="Z290" s="64">
        <f t="shared" si="9"/>
        <v>14700</v>
      </c>
      <c r="AA290" s="44">
        <v>14700</v>
      </c>
      <c r="AD290" s="72"/>
      <c r="AE290" s="72"/>
      <c r="AF290" s="72"/>
      <c r="AG290" s="72"/>
      <c r="AH290" s="72"/>
      <c r="AI290" s="72"/>
      <c r="AJ290" s="72"/>
      <c r="AK290" s="72"/>
      <c r="AL290" s="72"/>
      <c r="AM290" s="72"/>
      <c r="AN290" s="72"/>
      <c r="AO290" s="72"/>
    </row>
    <row r="291" spans="1:41" x14ac:dyDescent="0.25">
      <c r="A291" t="s">
        <v>594</v>
      </c>
      <c r="B291" t="s">
        <v>296</v>
      </c>
      <c r="C291" t="s">
        <v>595</v>
      </c>
      <c r="D291" t="s">
        <v>41</v>
      </c>
      <c r="E291" t="s">
        <v>117</v>
      </c>
      <c r="F291" s="51" t="str">
        <f>IFERROR(VLOOKUP(D291,'Tabelas auxiliares'!$A$3:$B$61,2,FALSE),"")</f>
        <v>CECS - CENTRO DE ENG., MODELAGEM E CIÊNCIAS SOCIAIS APLICADAS</v>
      </c>
      <c r="G291" s="51" t="str">
        <f>IFERROR(VLOOKUP($B291,'Tabelas auxiliares'!$A$65:$C$102,2,FALSE),"")</f>
        <v>Equipamentos - Laboratórios</v>
      </c>
      <c r="H291" s="51" t="str">
        <f>IFERROR(VLOOKUP($B291,'Tabelas auxiliares'!$A$65:$C$102,3,FALSE),"")</f>
        <v>AQUISICAO POR IMPORTACAO / EQUIPAMENTOS NOVOS / MANUTENÇÃO DE EQUIPAMENTOS LABORATORIAIS</v>
      </c>
      <c r="I291" t="s">
        <v>859</v>
      </c>
      <c r="J291" t="s">
        <v>2095</v>
      </c>
      <c r="K291" t="s">
        <v>2102</v>
      </c>
      <c r="L291" t="s">
        <v>2044</v>
      </c>
      <c r="M291" t="s">
        <v>2103</v>
      </c>
      <c r="N291" t="s">
        <v>1506</v>
      </c>
      <c r="O291" t="s">
        <v>167</v>
      </c>
      <c r="P291" t="s">
        <v>1507</v>
      </c>
      <c r="Q291" t="s">
        <v>168</v>
      </c>
      <c r="R291" t="s">
        <v>165</v>
      </c>
      <c r="S291" t="s">
        <v>119</v>
      </c>
      <c r="T291" t="s">
        <v>164</v>
      </c>
      <c r="U291" t="s">
        <v>830</v>
      </c>
      <c r="V291" t="s">
        <v>1508</v>
      </c>
      <c r="W291" t="s">
        <v>1509</v>
      </c>
      <c r="X291" s="51" t="str">
        <f t="shared" si="8"/>
        <v>4</v>
      </c>
      <c r="Y291" s="51" t="str">
        <f>IF(T291="","",IF(AND(T291&lt;&gt;'Tabelas auxiliares'!$B$236,T291&lt;&gt;'Tabelas auxiliares'!$B$237,T291&lt;&gt;'Tabelas auxiliares'!$C$236,T291&lt;&gt;'Tabelas auxiliares'!$C$237,T291&lt;&gt;'Tabelas auxiliares'!$D$236),"FOLHA DE PESSOAL",IF(X291='Tabelas auxiliares'!$A$237,"CUSTEIO",IF(X291='Tabelas auxiliares'!$A$236,"INVESTIMENTO","ERRO - VERIFICAR"))))</f>
        <v>INVESTIMENTO</v>
      </c>
      <c r="Z291" s="64">
        <f t="shared" si="9"/>
        <v>5320</v>
      </c>
      <c r="AA291" s="44">
        <v>5320</v>
      </c>
      <c r="AD291" s="72"/>
      <c r="AE291" s="72"/>
      <c r="AF291" s="72"/>
      <c r="AG291" s="72"/>
      <c r="AH291" s="72"/>
      <c r="AI291" s="72"/>
      <c r="AJ291" s="72"/>
      <c r="AK291" s="72"/>
      <c r="AL291" s="72"/>
      <c r="AM291" s="72"/>
      <c r="AN291" s="72"/>
      <c r="AO291" s="72"/>
    </row>
    <row r="292" spans="1:41" x14ac:dyDescent="0.25">
      <c r="A292" t="s">
        <v>594</v>
      </c>
      <c r="B292" t="s">
        <v>296</v>
      </c>
      <c r="C292" t="s">
        <v>595</v>
      </c>
      <c r="D292" t="s">
        <v>45</v>
      </c>
      <c r="E292" t="s">
        <v>117</v>
      </c>
      <c r="F292" s="51" t="str">
        <f>IFERROR(VLOOKUP(D292,'Tabelas auxiliares'!$A$3:$B$61,2,FALSE),"")</f>
        <v>CMCC - CENTRO DE MATEMÁTICA, COMPUTAÇÃO E COGNIÇÃO</v>
      </c>
      <c r="G292" s="51" t="str">
        <f>IFERROR(VLOOKUP($B292,'Tabelas auxiliares'!$A$65:$C$102,2,FALSE),"")</f>
        <v>Equipamentos - Laboratórios</v>
      </c>
      <c r="H292" s="51" t="str">
        <f>IFERROR(VLOOKUP($B292,'Tabelas auxiliares'!$A$65:$C$102,3,FALSE),"")</f>
        <v>AQUISICAO POR IMPORTACAO / EQUIPAMENTOS NOVOS / MANUTENÇÃO DE EQUIPAMENTOS LABORATORIAIS</v>
      </c>
      <c r="I292" t="s">
        <v>1379</v>
      </c>
      <c r="J292" t="s">
        <v>2104</v>
      </c>
      <c r="K292" t="s">
        <v>2105</v>
      </c>
      <c r="L292" t="s">
        <v>2106</v>
      </c>
      <c r="M292" t="s">
        <v>2107</v>
      </c>
      <c r="N292" t="s">
        <v>1506</v>
      </c>
      <c r="O292" t="s">
        <v>167</v>
      </c>
      <c r="P292" t="s">
        <v>1507</v>
      </c>
      <c r="Q292" t="s">
        <v>168</v>
      </c>
      <c r="R292" t="s">
        <v>165</v>
      </c>
      <c r="S292" t="s">
        <v>119</v>
      </c>
      <c r="T292" t="s">
        <v>164</v>
      </c>
      <c r="U292" t="s">
        <v>830</v>
      </c>
      <c r="V292" t="s">
        <v>2108</v>
      </c>
      <c r="W292" t="s">
        <v>2109</v>
      </c>
      <c r="X292" s="51" t="str">
        <f t="shared" si="8"/>
        <v>4</v>
      </c>
      <c r="Y292" s="51" t="str">
        <f>IF(T292="","",IF(AND(T292&lt;&gt;'Tabelas auxiliares'!$B$236,T292&lt;&gt;'Tabelas auxiliares'!$B$237,T292&lt;&gt;'Tabelas auxiliares'!$C$236,T292&lt;&gt;'Tabelas auxiliares'!$C$237,T292&lt;&gt;'Tabelas auxiliares'!$D$236),"FOLHA DE PESSOAL",IF(X292='Tabelas auxiliares'!$A$237,"CUSTEIO",IF(X292='Tabelas auxiliares'!$A$236,"INVESTIMENTO","ERRO - VERIFICAR"))))</f>
        <v>INVESTIMENTO</v>
      </c>
      <c r="Z292" s="64">
        <f t="shared" si="9"/>
        <v>57320</v>
      </c>
      <c r="AC292" s="44">
        <v>57320</v>
      </c>
      <c r="AD292" s="72"/>
      <c r="AE292" s="72"/>
      <c r="AF292" s="72"/>
      <c r="AG292" s="72"/>
      <c r="AH292" s="72"/>
      <c r="AI292" s="72"/>
      <c r="AJ292" s="72"/>
      <c r="AK292" s="72"/>
      <c r="AL292" s="72"/>
      <c r="AM292" s="72"/>
      <c r="AN292" s="72"/>
      <c r="AO292" s="72"/>
    </row>
    <row r="293" spans="1:41" x14ac:dyDescent="0.25">
      <c r="A293" t="s">
        <v>594</v>
      </c>
      <c r="B293" t="s">
        <v>296</v>
      </c>
      <c r="C293" t="s">
        <v>595</v>
      </c>
      <c r="D293" t="s">
        <v>45</v>
      </c>
      <c r="E293" t="s">
        <v>117</v>
      </c>
      <c r="F293" s="51" t="str">
        <f>IFERROR(VLOOKUP(D293,'Tabelas auxiliares'!$A$3:$B$61,2,FALSE),"")</f>
        <v>CMCC - CENTRO DE MATEMÁTICA, COMPUTAÇÃO E COGNIÇÃO</v>
      </c>
      <c r="G293" s="51" t="str">
        <f>IFERROR(VLOOKUP($B293,'Tabelas auxiliares'!$A$65:$C$102,2,FALSE),"")</f>
        <v>Equipamentos - Laboratórios</v>
      </c>
      <c r="H293" s="51" t="str">
        <f>IFERROR(VLOOKUP($B293,'Tabelas auxiliares'!$A$65:$C$102,3,FALSE),"")</f>
        <v>AQUISICAO POR IMPORTACAO / EQUIPAMENTOS NOVOS / MANUTENÇÃO DE EQUIPAMENTOS LABORATORIAIS</v>
      </c>
      <c r="I293" t="s">
        <v>1279</v>
      </c>
      <c r="J293" t="s">
        <v>2110</v>
      </c>
      <c r="K293" t="s">
        <v>2111</v>
      </c>
      <c r="L293" t="s">
        <v>2112</v>
      </c>
      <c r="M293" t="s">
        <v>2090</v>
      </c>
      <c r="N293" t="s">
        <v>1506</v>
      </c>
      <c r="O293" t="s">
        <v>167</v>
      </c>
      <c r="P293" t="s">
        <v>1507</v>
      </c>
      <c r="Q293" t="s">
        <v>168</v>
      </c>
      <c r="R293" t="s">
        <v>165</v>
      </c>
      <c r="S293" t="s">
        <v>119</v>
      </c>
      <c r="T293" t="s">
        <v>164</v>
      </c>
      <c r="U293" t="s">
        <v>830</v>
      </c>
      <c r="V293" t="s">
        <v>1508</v>
      </c>
      <c r="W293" t="s">
        <v>1509</v>
      </c>
      <c r="X293" s="51" t="str">
        <f t="shared" si="8"/>
        <v>4</v>
      </c>
      <c r="Y293" s="51" t="str">
        <f>IF(T293="","",IF(AND(T293&lt;&gt;'Tabelas auxiliares'!$B$236,T293&lt;&gt;'Tabelas auxiliares'!$B$237,T293&lt;&gt;'Tabelas auxiliares'!$C$236,T293&lt;&gt;'Tabelas auxiliares'!$C$237,T293&lt;&gt;'Tabelas auxiliares'!$D$236),"FOLHA DE PESSOAL",IF(X293='Tabelas auxiliares'!$A$237,"CUSTEIO",IF(X293='Tabelas auxiliares'!$A$236,"INVESTIMENTO","ERRO - VERIFICAR"))))</f>
        <v>INVESTIMENTO</v>
      </c>
      <c r="Z293" s="64">
        <f t="shared" si="9"/>
        <v>1584</v>
      </c>
      <c r="AA293" s="44">
        <v>1584</v>
      </c>
      <c r="AD293" s="72"/>
      <c r="AE293" s="72"/>
      <c r="AF293" s="72"/>
      <c r="AG293" s="72"/>
      <c r="AH293" s="72"/>
      <c r="AI293" s="72"/>
      <c r="AJ293" s="72"/>
      <c r="AK293" s="72"/>
      <c r="AL293" s="72"/>
      <c r="AM293" s="72"/>
      <c r="AN293" s="72"/>
      <c r="AO293" s="72"/>
    </row>
    <row r="294" spans="1:41" x14ac:dyDescent="0.25">
      <c r="A294" t="s">
        <v>594</v>
      </c>
      <c r="B294" t="s">
        <v>296</v>
      </c>
      <c r="C294" t="s">
        <v>595</v>
      </c>
      <c r="D294" t="s">
        <v>45</v>
      </c>
      <c r="E294" t="s">
        <v>117</v>
      </c>
      <c r="F294" s="51" t="str">
        <f>IFERROR(VLOOKUP(D294,'Tabelas auxiliares'!$A$3:$B$61,2,FALSE),"")</f>
        <v>CMCC - CENTRO DE MATEMÁTICA, COMPUTAÇÃO E COGNIÇÃO</v>
      </c>
      <c r="G294" s="51" t="str">
        <f>IFERROR(VLOOKUP($B294,'Tabelas auxiliares'!$A$65:$C$102,2,FALSE),"")</f>
        <v>Equipamentos - Laboratórios</v>
      </c>
      <c r="H294" s="51" t="str">
        <f>IFERROR(VLOOKUP($B294,'Tabelas auxiliares'!$A$65:$C$102,3,FALSE),"")</f>
        <v>AQUISICAO POR IMPORTACAO / EQUIPAMENTOS NOVOS / MANUTENÇÃO DE EQUIPAMENTOS LABORATORIAIS</v>
      </c>
      <c r="I294" t="s">
        <v>1279</v>
      </c>
      <c r="J294" t="s">
        <v>2110</v>
      </c>
      <c r="K294" t="s">
        <v>2113</v>
      </c>
      <c r="L294" t="s">
        <v>2112</v>
      </c>
      <c r="M294" t="s">
        <v>2114</v>
      </c>
      <c r="N294" t="s">
        <v>1506</v>
      </c>
      <c r="O294" t="s">
        <v>167</v>
      </c>
      <c r="P294" t="s">
        <v>1507</v>
      </c>
      <c r="Q294" t="s">
        <v>168</v>
      </c>
      <c r="R294" t="s">
        <v>165</v>
      </c>
      <c r="S294" t="s">
        <v>119</v>
      </c>
      <c r="T294" t="s">
        <v>164</v>
      </c>
      <c r="U294" t="s">
        <v>830</v>
      </c>
      <c r="V294" t="s">
        <v>1508</v>
      </c>
      <c r="W294" t="s">
        <v>1509</v>
      </c>
      <c r="X294" s="51" t="str">
        <f t="shared" si="8"/>
        <v>4</v>
      </c>
      <c r="Y294" s="51" t="str">
        <f>IF(T294="","",IF(AND(T294&lt;&gt;'Tabelas auxiliares'!$B$236,T294&lt;&gt;'Tabelas auxiliares'!$B$237,T294&lt;&gt;'Tabelas auxiliares'!$C$236,T294&lt;&gt;'Tabelas auxiliares'!$C$237,T294&lt;&gt;'Tabelas auxiliares'!$D$236),"FOLHA DE PESSOAL",IF(X294='Tabelas auxiliares'!$A$237,"CUSTEIO",IF(X294='Tabelas auxiliares'!$A$236,"INVESTIMENTO","ERRO - VERIFICAR"))))</f>
        <v>INVESTIMENTO</v>
      </c>
      <c r="Z294" s="64">
        <f t="shared" si="9"/>
        <v>11880</v>
      </c>
      <c r="AA294" s="44">
        <v>11880</v>
      </c>
      <c r="AD294" s="72"/>
      <c r="AE294" s="72"/>
      <c r="AF294" s="72"/>
      <c r="AG294" s="72"/>
      <c r="AH294" s="72"/>
      <c r="AI294" s="72"/>
      <c r="AJ294" s="72"/>
      <c r="AK294" s="72"/>
      <c r="AL294" s="72"/>
      <c r="AM294" s="72"/>
      <c r="AN294" s="72"/>
      <c r="AO294" s="72"/>
    </row>
    <row r="295" spans="1:41" x14ac:dyDescent="0.25">
      <c r="A295" t="s">
        <v>594</v>
      </c>
      <c r="B295" t="s">
        <v>296</v>
      </c>
      <c r="C295" t="s">
        <v>595</v>
      </c>
      <c r="D295" t="s">
        <v>49</v>
      </c>
      <c r="E295" t="s">
        <v>117</v>
      </c>
      <c r="F295" s="51" t="str">
        <f>IFERROR(VLOOKUP(D295,'Tabelas auxiliares'!$A$3:$B$61,2,FALSE),"")</f>
        <v>CCNH - CENTRO DE CIÊNCIAS NATURAIS E HUMANAS</v>
      </c>
      <c r="G295" s="51" t="str">
        <f>IFERROR(VLOOKUP($B295,'Tabelas auxiliares'!$A$65:$C$102,2,FALSE),"")</f>
        <v>Equipamentos - Laboratórios</v>
      </c>
      <c r="H295" s="51" t="str">
        <f>IFERROR(VLOOKUP($B295,'Tabelas auxiliares'!$A$65:$C$102,3,FALSE),"")</f>
        <v>AQUISICAO POR IMPORTACAO / EQUIPAMENTOS NOVOS / MANUTENÇÃO DE EQUIPAMENTOS LABORATORIAIS</v>
      </c>
      <c r="I295" t="s">
        <v>614</v>
      </c>
      <c r="J295" t="s">
        <v>2115</v>
      </c>
      <c r="K295" t="s">
        <v>2116</v>
      </c>
      <c r="L295" t="s">
        <v>2117</v>
      </c>
      <c r="M295" t="s">
        <v>2118</v>
      </c>
      <c r="N295" t="s">
        <v>1506</v>
      </c>
      <c r="O295" t="s">
        <v>167</v>
      </c>
      <c r="P295" t="s">
        <v>1507</v>
      </c>
      <c r="Q295" t="s">
        <v>168</v>
      </c>
      <c r="R295" t="s">
        <v>165</v>
      </c>
      <c r="S295" t="s">
        <v>119</v>
      </c>
      <c r="T295" t="s">
        <v>164</v>
      </c>
      <c r="U295" t="s">
        <v>830</v>
      </c>
      <c r="V295" t="s">
        <v>1508</v>
      </c>
      <c r="W295" t="s">
        <v>1509</v>
      </c>
      <c r="X295" s="51" t="str">
        <f t="shared" si="8"/>
        <v>4</v>
      </c>
      <c r="Y295" s="51" t="str">
        <f>IF(T295="","",IF(AND(T295&lt;&gt;'Tabelas auxiliares'!$B$236,T295&lt;&gt;'Tabelas auxiliares'!$B$237,T295&lt;&gt;'Tabelas auxiliares'!$C$236,T295&lt;&gt;'Tabelas auxiliares'!$C$237,T295&lt;&gt;'Tabelas auxiliares'!$D$236),"FOLHA DE PESSOAL",IF(X295='Tabelas auxiliares'!$A$237,"CUSTEIO",IF(X295='Tabelas auxiliares'!$A$236,"INVESTIMENTO","ERRO - VERIFICAR"))))</f>
        <v>INVESTIMENTO</v>
      </c>
      <c r="Z295" s="64">
        <f t="shared" si="9"/>
        <v>30939</v>
      </c>
      <c r="AC295" s="44">
        <v>30939</v>
      </c>
      <c r="AD295" s="72"/>
      <c r="AE295" s="72"/>
      <c r="AF295" s="72"/>
      <c r="AG295" s="72"/>
      <c r="AH295" s="72"/>
      <c r="AI295" s="72"/>
      <c r="AJ295" s="72"/>
      <c r="AK295" s="72"/>
      <c r="AL295" s="72"/>
      <c r="AM295" s="72"/>
      <c r="AN295" s="72"/>
      <c r="AO295" s="72"/>
    </row>
    <row r="296" spans="1:41" x14ac:dyDescent="0.25">
      <c r="A296" t="s">
        <v>594</v>
      </c>
      <c r="B296" t="s">
        <v>296</v>
      </c>
      <c r="C296" t="s">
        <v>595</v>
      </c>
      <c r="D296" t="s">
        <v>49</v>
      </c>
      <c r="E296" t="s">
        <v>117</v>
      </c>
      <c r="F296" s="51" t="str">
        <f>IFERROR(VLOOKUP(D296,'Tabelas auxiliares'!$A$3:$B$61,2,FALSE),"")</f>
        <v>CCNH - CENTRO DE CIÊNCIAS NATURAIS E HUMANAS</v>
      </c>
      <c r="G296" s="51" t="str">
        <f>IFERROR(VLOOKUP($B296,'Tabelas auxiliares'!$A$65:$C$102,2,FALSE),"")</f>
        <v>Equipamentos - Laboratórios</v>
      </c>
      <c r="H296" s="51" t="str">
        <f>IFERROR(VLOOKUP($B296,'Tabelas auxiliares'!$A$65:$C$102,3,FALSE),"")</f>
        <v>AQUISICAO POR IMPORTACAO / EQUIPAMENTOS NOVOS / MANUTENÇÃO DE EQUIPAMENTOS LABORATORIAIS</v>
      </c>
      <c r="I296" t="s">
        <v>987</v>
      </c>
      <c r="J296" t="s">
        <v>2119</v>
      </c>
      <c r="K296" t="s">
        <v>2120</v>
      </c>
      <c r="L296" t="s">
        <v>2121</v>
      </c>
      <c r="M296" t="s">
        <v>2122</v>
      </c>
      <c r="N296" t="s">
        <v>1506</v>
      </c>
      <c r="O296" t="s">
        <v>167</v>
      </c>
      <c r="P296" t="s">
        <v>1507</v>
      </c>
      <c r="Q296" t="s">
        <v>168</v>
      </c>
      <c r="R296" t="s">
        <v>165</v>
      </c>
      <c r="S296" t="s">
        <v>119</v>
      </c>
      <c r="T296" t="s">
        <v>164</v>
      </c>
      <c r="U296" t="s">
        <v>830</v>
      </c>
      <c r="V296" t="s">
        <v>1508</v>
      </c>
      <c r="W296" t="s">
        <v>1509</v>
      </c>
      <c r="X296" s="51" t="str">
        <f t="shared" si="8"/>
        <v>4</v>
      </c>
      <c r="Y296" s="51" t="str">
        <f>IF(T296="","",IF(AND(T296&lt;&gt;'Tabelas auxiliares'!$B$236,T296&lt;&gt;'Tabelas auxiliares'!$B$237,T296&lt;&gt;'Tabelas auxiliares'!$C$236,T296&lt;&gt;'Tabelas auxiliares'!$C$237,T296&lt;&gt;'Tabelas auxiliares'!$D$236),"FOLHA DE PESSOAL",IF(X296='Tabelas auxiliares'!$A$237,"CUSTEIO",IF(X296='Tabelas auxiliares'!$A$236,"INVESTIMENTO","ERRO - VERIFICAR"))))</f>
        <v>INVESTIMENTO</v>
      </c>
      <c r="Z296" s="64">
        <f t="shared" si="9"/>
        <v>3078</v>
      </c>
      <c r="AC296" s="44">
        <v>3078</v>
      </c>
      <c r="AD296" s="72"/>
      <c r="AE296" s="72"/>
      <c r="AF296" s="72"/>
      <c r="AG296" s="72"/>
      <c r="AH296" s="72"/>
      <c r="AI296" s="72"/>
      <c r="AJ296" s="72"/>
      <c r="AK296" s="72"/>
      <c r="AL296" s="72"/>
      <c r="AM296" s="72"/>
      <c r="AN296" s="72"/>
      <c r="AO296" s="72"/>
    </row>
    <row r="297" spans="1:41" x14ac:dyDescent="0.25">
      <c r="A297" t="s">
        <v>594</v>
      </c>
      <c r="B297" t="s">
        <v>296</v>
      </c>
      <c r="C297" t="s">
        <v>595</v>
      </c>
      <c r="D297" t="s">
        <v>49</v>
      </c>
      <c r="E297" t="s">
        <v>117</v>
      </c>
      <c r="F297" s="51" t="str">
        <f>IFERROR(VLOOKUP(D297,'Tabelas auxiliares'!$A$3:$B$61,2,FALSE),"")</f>
        <v>CCNH - CENTRO DE CIÊNCIAS NATURAIS E HUMANAS</v>
      </c>
      <c r="G297" s="51" t="str">
        <f>IFERROR(VLOOKUP($B297,'Tabelas auxiliares'!$A$65:$C$102,2,FALSE),"")</f>
        <v>Equipamentos - Laboratórios</v>
      </c>
      <c r="H297" s="51" t="str">
        <f>IFERROR(VLOOKUP($B297,'Tabelas auxiliares'!$A$65:$C$102,3,FALSE),"")</f>
        <v>AQUISICAO POR IMPORTACAO / EQUIPAMENTOS NOVOS / MANUTENÇÃO DE EQUIPAMENTOS LABORATORIAIS</v>
      </c>
      <c r="I297" t="s">
        <v>1143</v>
      </c>
      <c r="J297" t="s">
        <v>2123</v>
      </c>
      <c r="K297" t="s">
        <v>2124</v>
      </c>
      <c r="L297" t="s">
        <v>2125</v>
      </c>
      <c r="M297" t="s">
        <v>2126</v>
      </c>
      <c r="N297" t="s">
        <v>1506</v>
      </c>
      <c r="O297" t="s">
        <v>167</v>
      </c>
      <c r="P297" t="s">
        <v>1507</v>
      </c>
      <c r="Q297" t="s">
        <v>168</v>
      </c>
      <c r="R297" t="s">
        <v>165</v>
      </c>
      <c r="S297" t="s">
        <v>119</v>
      </c>
      <c r="T297" t="s">
        <v>164</v>
      </c>
      <c r="U297" t="s">
        <v>830</v>
      </c>
      <c r="V297" t="s">
        <v>2085</v>
      </c>
      <c r="W297" t="s">
        <v>2086</v>
      </c>
      <c r="X297" s="51" t="str">
        <f t="shared" si="8"/>
        <v>4</v>
      </c>
      <c r="Y297" s="51" t="str">
        <f>IF(T297="","",IF(AND(T297&lt;&gt;'Tabelas auxiliares'!$B$236,T297&lt;&gt;'Tabelas auxiliares'!$B$237,T297&lt;&gt;'Tabelas auxiliares'!$C$236,T297&lt;&gt;'Tabelas auxiliares'!$C$237,T297&lt;&gt;'Tabelas auxiliares'!$D$236),"FOLHA DE PESSOAL",IF(X297='Tabelas auxiliares'!$A$237,"CUSTEIO",IF(X297='Tabelas auxiliares'!$A$236,"INVESTIMENTO","ERRO - VERIFICAR"))))</f>
        <v>INVESTIMENTO</v>
      </c>
      <c r="Z297" s="64">
        <f t="shared" si="9"/>
        <v>3007</v>
      </c>
      <c r="AC297" s="44">
        <v>3007</v>
      </c>
      <c r="AD297" s="72"/>
      <c r="AE297" s="72"/>
      <c r="AF297" s="72"/>
      <c r="AG297" s="72"/>
      <c r="AH297" s="72"/>
      <c r="AI297" s="72"/>
      <c r="AJ297" s="72"/>
      <c r="AK297" s="72"/>
      <c r="AL297" s="72"/>
      <c r="AM297" s="72"/>
      <c r="AN297" s="72"/>
      <c r="AO297" s="72"/>
    </row>
    <row r="298" spans="1:41" x14ac:dyDescent="0.25">
      <c r="A298" t="s">
        <v>594</v>
      </c>
      <c r="B298" t="s">
        <v>296</v>
      </c>
      <c r="C298" t="s">
        <v>595</v>
      </c>
      <c r="D298" t="s">
        <v>49</v>
      </c>
      <c r="E298" t="s">
        <v>117</v>
      </c>
      <c r="F298" s="51" t="str">
        <f>IFERROR(VLOOKUP(D298,'Tabelas auxiliares'!$A$3:$B$61,2,FALSE),"")</f>
        <v>CCNH - CENTRO DE CIÊNCIAS NATURAIS E HUMANAS</v>
      </c>
      <c r="G298" s="51" t="str">
        <f>IFERROR(VLOOKUP($B298,'Tabelas auxiliares'!$A$65:$C$102,2,FALSE),"")</f>
        <v>Equipamentos - Laboratórios</v>
      </c>
      <c r="H298" s="51" t="str">
        <f>IFERROR(VLOOKUP($B298,'Tabelas auxiliares'!$A$65:$C$102,3,FALSE),"")</f>
        <v>AQUISICAO POR IMPORTACAO / EQUIPAMENTOS NOVOS / MANUTENÇÃO DE EQUIPAMENTOS LABORATORIAIS</v>
      </c>
      <c r="I298" t="s">
        <v>1011</v>
      </c>
      <c r="J298" t="s">
        <v>2127</v>
      </c>
      <c r="K298" t="s">
        <v>2128</v>
      </c>
      <c r="L298" t="s">
        <v>2129</v>
      </c>
      <c r="M298" t="s">
        <v>2130</v>
      </c>
      <c r="N298" t="s">
        <v>1506</v>
      </c>
      <c r="O298" t="s">
        <v>167</v>
      </c>
      <c r="P298" t="s">
        <v>1507</v>
      </c>
      <c r="Q298" t="s">
        <v>168</v>
      </c>
      <c r="R298" t="s">
        <v>165</v>
      </c>
      <c r="S298" t="s">
        <v>119</v>
      </c>
      <c r="T298" t="s">
        <v>164</v>
      </c>
      <c r="U298" t="s">
        <v>830</v>
      </c>
      <c r="V298" t="s">
        <v>2051</v>
      </c>
      <c r="W298" t="s">
        <v>2052</v>
      </c>
      <c r="X298" s="51" t="str">
        <f t="shared" si="8"/>
        <v>4</v>
      </c>
      <c r="Y298" s="51" t="str">
        <f>IF(T298="","",IF(AND(T298&lt;&gt;'Tabelas auxiliares'!$B$236,T298&lt;&gt;'Tabelas auxiliares'!$B$237,T298&lt;&gt;'Tabelas auxiliares'!$C$236,T298&lt;&gt;'Tabelas auxiliares'!$C$237,T298&lt;&gt;'Tabelas auxiliares'!$D$236),"FOLHA DE PESSOAL",IF(X298='Tabelas auxiliares'!$A$237,"CUSTEIO",IF(X298='Tabelas auxiliares'!$A$236,"INVESTIMENTO","ERRO - VERIFICAR"))))</f>
        <v>INVESTIMENTO</v>
      </c>
      <c r="Z298" s="64">
        <f t="shared" si="9"/>
        <v>251.52</v>
      </c>
      <c r="AC298" s="44">
        <v>251.52</v>
      </c>
      <c r="AD298" s="72"/>
      <c r="AE298" s="72"/>
      <c r="AF298" s="72"/>
      <c r="AG298" s="72"/>
      <c r="AH298" s="72"/>
      <c r="AI298" s="72"/>
      <c r="AJ298" s="72"/>
      <c r="AK298" s="72"/>
      <c r="AL298" s="72"/>
      <c r="AM298" s="72"/>
      <c r="AN298" s="72"/>
      <c r="AO298" s="72"/>
    </row>
    <row r="299" spans="1:41" x14ac:dyDescent="0.25">
      <c r="A299" t="s">
        <v>594</v>
      </c>
      <c r="B299" t="s">
        <v>296</v>
      </c>
      <c r="C299" t="s">
        <v>595</v>
      </c>
      <c r="D299" t="s">
        <v>49</v>
      </c>
      <c r="E299" t="s">
        <v>117</v>
      </c>
      <c r="F299" s="51" t="str">
        <f>IFERROR(VLOOKUP(D299,'Tabelas auxiliares'!$A$3:$B$61,2,FALSE),"")</f>
        <v>CCNH - CENTRO DE CIÊNCIAS NATURAIS E HUMANAS</v>
      </c>
      <c r="G299" s="51" t="str">
        <f>IFERROR(VLOOKUP($B299,'Tabelas auxiliares'!$A$65:$C$102,2,FALSE),"")</f>
        <v>Equipamentos - Laboratórios</v>
      </c>
      <c r="H299" s="51" t="str">
        <f>IFERROR(VLOOKUP($B299,'Tabelas auxiliares'!$A$65:$C$102,3,FALSE),"")</f>
        <v>AQUISICAO POR IMPORTACAO / EQUIPAMENTOS NOVOS / MANUTENÇÃO DE EQUIPAMENTOS LABORATORIAIS</v>
      </c>
      <c r="I299" t="s">
        <v>1011</v>
      </c>
      <c r="J299" t="s">
        <v>2127</v>
      </c>
      <c r="K299" t="s">
        <v>2131</v>
      </c>
      <c r="L299" t="s">
        <v>2129</v>
      </c>
      <c r="M299" t="s">
        <v>2054</v>
      </c>
      <c r="N299" t="s">
        <v>1506</v>
      </c>
      <c r="O299" t="s">
        <v>167</v>
      </c>
      <c r="P299" t="s">
        <v>1507</v>
      </c>
      <c r="Q299" t="s">
        <v>168</v>
      </c>
      <c r="R299" t="s">
        <v>165</v>
      </c>
      <c r="S299" t="s">
        <v>119</v>
      </c>
      <c r="T299" t="s">
        <v>164</v>
      </c>
      <c r="U299" t="s">
        <v>830</v>
      </c>
      <c r="V299" t="s">
        <v>2051</v>
      </c>
      <c r="W299" t="s">
        <v>2052</v>
      </c>
      <c r="X299" s="51" t="str">
        <f t="shared" si="8"/>
        <v>4</v>
      </c>
      <c r="Y299" s="51" t="str">
        <f>IF(T299="","",IF(AND(T299&lt;&gt;'Tabelas auxiliares'!$B$236,T299&lt;&gt;'Tabelas auxiliares'!$B$237,T299&lt;&gt;'Tabelas auxiliares'!$C$236,T299&lt;&gt;'Tabelas auxiliares'!$C$237,T299&lt;&gt;'Tabelas auxiliares'!$D$236),"FOLHA DE PESSOAL",IF(X299='Tabelas auxiliares'!$A$237,"CUSTEIO",IF(X299='Tabelas auxiliares'!$A$236,"INVESTIMENTO","ERRO - VERIFICAR"))))</f>
        <v>INVESTIMENTO</v>
      </c>
      <c r="Z299" s="64">
        <f t="shared" si="9"/>
        <v>2551.5</v>
      </c>
      <c r="AC299" s="44">
        <v>2551.5</v>
      </c>
      <c r="AD299" s="72"/>
      <c r="AE299" s="72"/>
      <c r="AF299" s="72"/>
      <c r="AG299" s="72"/>
      <c r="AH299" s="72"/>
      <c r="AI299" s="72"/>
      <c r="AJ299" s="72"/>
      <c r="AK299" s="72"/>
      <c r="AL299" s="72"/>
      <c r="AM299" s="72"/>
      <c r="AN299" s="72"/>
      <c r="AO299" s="72"/>
    </row>
    <row r="300" spans="1:41" x14ac:dyDescent="0.25">
      <c r="A300" t="s">
        <v>594</v>
      </c>
      <c r="B300" t="s">
        <v>296</v>
      </c>
      <c r="C300" t="s">
        <v>595</v>
      </c>
      <c r="D300" t="s">
        <v>53</v>
      </c>
      <c r="E300" t="s">
        <v>117</v>
      </c>
      <c r="F300" s="51" t="str">
        <f>IFERROR(VLOOKUP(D300,'Tabelas auxiliares'!$A$3:$B$61,2,FALSE),"")</f>
        <v>PROGRAD - PRÓ-REITORIA DE GRADUAÇÃO</v>
      </c>
      <c r="G300" s="51" t="str">
        <f>IFERROR(VLOOKUP($B300,'Tabelas auxiliares'!$A$65:$C$102,2,FALSE),"")</f>
        <v>Equipamentos - Laboratórios</v>
      </c>
      <c r="H300" s="51" t="str">
        <f>IFERROR(VLOOKUP($B300,'Tabelas auxiliares'!$A$65:$C$102,3,FALSE),"")</f>
        <v>AQUISICAO POR IMPORTACAO / EQUIPAMENTOS NOVOS / MANUTENÇÃO DE EQUIPAMENTOS LABORATORIAIS</v>
      </c>
      <c r="I300" t="s">
        <v>613</v>
      </c>
      <c r="J300" t="s">
        <v>2132</v>
      </c>
      <c r="K300" t="s">
        <v>2133</v>
      </c>
      <c r="L300" t="s">
        <v>2134</v>
      </c>
      <c r="M300" t="s">
        <v>2135</v>
      </c>
      <c r="N300" t="s">
        <v>1506</v>
      </c>
      <c r="O300" t="s">
        <v>167</v>
      </c>
      <c r="P300" t="s">
        <v>1507</v>
      </c>
      <c r="Q300" t="s">
        <v>168</v>
      </c>
      <c r="R300" t="s">
        <v>165</v>
      </c>
      <c r="S300" t="s">
        <v>119</v>
      </c>
      <c r="T300" t="s">
        <v>164</v>
      </c>
      <c r="U300" t="s">
        <v>830</v>
      </c>
      <c r="V300" t="s">
        <v>1508</v>
      </c>
      <c r="W300" t="s">
        <v>1509</v>
      </c>
      <c r="X300" s="51" t="str">
        <f t="shared" si="8"/>
        <v>4</v>
      </c>
      <c r="Y300" s="51" t="str">
        <f>IF(T300="","",IF(AND(T300&lt;&gt;'Tabelas auxiliares'!$B$236,T300&lt;&gt;'Tabelas auxiliares'!$B$237,T300&lt;&gt;'Tabelas auxiliares'!$C$236,T300&lt;&gt;'Tabelas auxiliares'!$C$237,T300&lt;&gt;'Tabelas auxiliares'!$D$236),"FOLHA DE PESSOAL",IF(X300='Tabelas auxiliares'!$A$237,"CUSTEIO",IF(X300='Tabelas auxiliares'!$A$236,"INVESTIMENTO","ERRO - VERIFICAR"))))</f>
        <v>INVESTIMENTO</v>
      </c>
      <c r="Z300" s="64">
        <f t="shared" si="9"/>
        <v>109500</v>
      </c>
      <c r="AC300" s="44">
        <v>109500</v>
      </c>
      <c r="AD300" s="72"/>
      <c r="AE300" s="72"/>
      <c r="AF300" s="72"/>
      <c r="AG300" s="72"/>
      <c r="AH300" s="72"/>
      <c r="AI300" s="72"/>
      <c r="AJ300" s="72"/>
      <c r="AK300" s="72"/>
      <c r="AL300" s="72"/>
      <c r="AM300" s="72"/>
      <c r="AN300" s="72"/>
      <c r="AO300" s="72"/>
    </row>
    <row r="301" spans="1:41" x14ac:dyDescent="0.25">
      <c r="A301" t="s">
        <v>594</v>
      </c>
      <c r="B301" t="s">
        <v>296</v>
      </c>
      <c r="C301" t="s">
        <v>595</v>
      </c>
      <c r="D301" t="s">
        <v>53</v>
      </c>
      <c r="E301" t="s">
        <v>117</v>
      </c>
      <c r="F301" s="51" t="str">
        <f>IFERROR(VLOOKUP(D301,'Tabelas auxiliares'!$A$3:$B$61,2,FALSE),"")</f>
        <v>PROGRAD - PRÓ-REITORIA DE GRADUAÇÃO</v>
      </c>
      <c r="G301" s="51" t="str">
        <f>IFERROR(VLOOKUP($B301,'Tabelas auxiliares'!$A$65:$C$102,2,FALSE),"")</f>
        <v>Equipamentos - Laboratórios</v>
      </c>
      <c r="H301" s="51" t="str">
        <f>IFERROR(VLOOKUP($B301,'Tabelas auxiliares'!$A$65:$C$102,3,FALSE),"")</f>
        <v>AQUISICAO POR IMPORTACAO / EQUIPAMENTOS NOVOS / MANUTENÇÃO DE EQUIPAMENTOS LABORATORIAIS</v>
      </c>
      <c r="I301" t="s">
        <v>613</v>
      </c>
      <c r="J301" t="s">
        <v>2132</v>
      </c>
      <c r="K301" t="s">
        <v>2136</v>
      </c>
      <c r="L301" t="s">
        <v>2134</v>
      </c>
      <c r="M301" t="s">
        <v>2137</v>
      </c>
      <c r="N301" t="s">
        <v>1506</v>
      </c>
      <c r="O301" t="s">
        <v>167</v>
      </c>
      <c r="P301" t="s">
        <v>1507</v>
      </c>
      <c r="Q301" t="s">
        <v>168</v>
      </c>
      <c r="R301" t="s">
        <v>165</v>
      </c>
      <c r="S301" t="s">
        <v>119</v>
      </c>
      <c r="T301" t="s">
        <v>164</v>
      </c>
      <c r="U301" t="s">
        <v>830</v>
      </c>
      <c r="V301" t="s">
        <v>1508</v>
      </c>
      <c r="W301" t="s">
        <v>1509</v>
      </c>
      <c r="X301" s="51" t="str">
        <f t="shared" si="8"/>
        <v>4</v>
      </c>
      <c r="Y301" s="51" t="str">
        <f>IF(T301="","",IF(AND(T301&lt;&gt;'Tabelas auxiliares'!$B$236,T301&lt;&gt;'Tabelas auxiliares'!$B$237,T301&lt;&gt;'Tabelas auxiliares'!$C$236,T301&lt;&gt;'Tabelas auxiliares'!$C$237,T301&lt;&gt;'Tabelas auxiliares'!$D$236),"FOLHA DE PESSOAL",IF(X301='Tabelas auxiliares'!$A$237,"CUSTEIO",IF(X301='Tabelas auxiliares'!$A$236,"INVESTIMENTO","ERRO - VERIFICAR"))))</f>
        <v>INVESTIMENTO</v>
      </c>
      <c r="Z301" s="64">
        <f t="shared" si="9"/>
        <v>24000</v>
      </c>
      <c r="AB301" s="44">
        <v>24000</v>
      </c>
      <c r="AD301" s="72"/>
      <c r="AE301" s="72"/>
      <c r="AF301" s="72"/>
      <c r="AG301" s="72"/>
      <c r="AH301" s="72"/>
      <c r="AI301" s="72"/>
      <c r="AJ301" s="72"/>
      <c r="AK301" s="72"/>
      <c r="AL301" s="72"/>
      <c r="AM301" s="72"/>
      <c r="AN301" s="72"/>
      <c r="AO301" s="72"/>
    </row>
    <row r="302" spans="1:41" x14ac:dyDescent="0.25">
      <c r="A302" t="s">
        <v>594</v>
      </c>
      <c r="B302" t="s">
        <v>296</v>
      </c>
      <c r="C302" t="s">
        <v>595</v>
      </c>
      <c r="D302" t="s">
        <v>53</v>
      </c>
      <c r="E302" t="s">
        <v>117</v>
      </c>
      <c r="F302" s="51" t="str">
        <f>IFERROR(VLOOKUP(D302,'Tabelas auxiliares'!$A$3:$B$61,2,FALSE),"")</f>
        <v>PROGRAD - PRÓ-REITORIA DE GRADUAÇÃO</v>
      </c>
      <c r="G302" s="51" t="str">
        <f>IFERROR(VLOOKUP($B302,'Tabelas auxiliares'!$A$65:$C$102,2,FALSE),"")</f>
        <v>Equipamentos - Laboratórios</v>
      </c>
      <c r="H302" s="51" t="str">
        <f>IFERROR(VLOOKUP($B302,'Tabelas auxiliares'!$A$65:$C$102,3,FALSE),"")</f>
        <v>AQUISICAO POR IMPORTACAO / EQUIPAMENTOS NOVOS / MANUTENÇÃO DE EQUIPAMENTOS LABORATORIAIS</v>
      </c>
      <c r="I302" t="s">
        <v>1011</v>
      </c>
      <c r="J302" t="s">
        <v>2138</v>
      </c>
      <c r="K302" t="s">
        <v>2139</v>
      </c>
      <c r="L302" t="s">
        <v>2138</v>
      </c>
      <c r="M302" t="s">
        <v>2140</v>
      </c>
      <c r="N302" t="s">
        <v>1506</v>
      </c>
      <c r="O302" t="s">
        <v>167</v>
      </c>
      <c r="P302" t="s">
        <v>1507</v>
      </c>
      <c r="Q302" t="s">
        <v>168</v>
      </c>
      <c r="R302" t="s">
        <v>165</v>
      </c>
      <c r="S302" t="s">
        <v>119</v>
      </c>
      <c r="T302" t="s">
        <v>164</v>
      </c>
      <c r="U302" t="s">
        <v>830</v>
      </c>
      <c r="V302" t="s">
        <v>1508</v>
      </c>
      <c r="W302" t="s">
        <v>1509</v>
      </c>
      <c r="X302" s="51" t="str">
        <f t="shared" si="8"/>
        <v>4</v>
      </c>
      <c r="Y302" s="51" t="str">
        <f>IF(T302="","",IF(AND(T302&lt;&gt;'Tabelas auxiliares'!$B$236,T302&lt;&gt;'Tabelas auxiliares'!$B$237,T302&lt;&gt;'Tabelas auxiliares'!$C$236,T302&lt;&gt;'Tabelas auxiliares'!$C$237,T302&lt;&gt;'Tabelas auxiliares'!$D$236),"FOLHA DE PESSOAL",IF(X302='Tabelas auxiliares'!$A$237,"CUSTEIO",IF(X302='Tabelas auxiliares'!$A$236,"INVESTIMENTO","ERRO - VERIFICAR"))))</f>
        <v>INVESTIMENTO</v>
      </c>
      <c r="Z302" s="64">
        <f t="shared" si="9"/>
        <v>4550</v>
      </c>
      <c r="AA302" s="44">
        <v>4550</v>
      </c>
      <c r="AD302" s="72"/>
      <c r="AE302" s="72"/>
      <c r="AF302" s="72"/>
      <c r="AG302" s="72"/>
      <c r="AH302" s="72"/>
      <c r="AI302" s="72"/>
      <c r="AJ302" s="72"/>
      <c r="AK302" s="72"/>
      <c r="AL302" s="72"/>
      <c r="AM302" s="72"/>
      <c r="AN302" s="72"/>
      <c r="AO302" s="72"/>
    </row>
    <row r="303" spans="1:41" x14ac:dyDescent="0.25">
      <c r="A303" t="s">
        <v>594</v>
      </c>
      <c r="B303" t="s">
        <v>296</v>
      </c>
      <c r="C303" t="s">
        <v>595</v>
      </c>
      <c r="D303" t="s">
        <v>53</v>
      </c>
      <c r="E303" t="s">
        <v>117</v>
      </c>
      <c r="F303" s="51" t="str">
        <f>IFERROR(VLOOKUP(D303,'Tabelas auxiliares'!$A$3:$B$61,2,FALSE),"")</f>
        <v>PROGRAD - PRÓ-REITORIA DE GRADUAÇÃO</v>
      </c>
      <c r="G303" s="51" t="str">
        <f>IFERROR(VLOOKUP($B303,'Tabelas auxiliares'!$A$65:$C$102,2,FALSE),"")</f>
        <v>Equipamentos - Laboratórios</v>
      </c>
      <c r="H303" s="51" t="str">
        <f>IFERROR(VLOOKUP($B303,'Tabelas auxiliares'!$A$65:$C$102,3,FALSE),"")</f>
        <v>AQUISICAO POR IMPORTACAO / EQUIPAMENTOS NOVOS / MANUTENÇÃO DE EQUIPAMENTOS LABORATORIAIS</v>
      </c>
      <c r="I303" t="s">
        <v>1011</v>
      </c>
      <c r="J303" t="s">
        <v>2138</v>
      </c>
      <c r="K303" t="s">
        <v>2141</v>
      </c>
      <c r="L303" t="s">
        <v>2134</v>
      </c>
      <c r="M303" t="s">
        <v>2142</v>
      </c>
      <c r="N303" t="s">
        <v>1506</v>
      </c>
      <c r="O303" t="s">
        <v>167</v>
      </c>
      <c r="P303" t="s">
        <v>1507</v>
      </c>
      <c r="Q303" t="s">
        <v>168</v>
      </c>
      <c r="R303" t="s">
        <v>165</v>
      </c>
      <c r="S303" t="s">
        <v>119</v>
      </c>
      <c r="T303" t="s">
        <v>164</v>
      </c>
      <c r="U303" t="s">
        <v>830</v>
      </c>
      <c r="V303" t="s">
        <v>1508</v>
      </c>
      <c r="W303" t="s">
        <v>1509</v>
      </c>
      <c r="X303" s="51" t="str">
        <f t="shared" si="8"/>
        <v>4</v>
      </c>
      <c r="Y303" s="51" t="str">
        <f>IF(T303="","",IF(AND(T303&lt;&gt;'Tabelas auxiliares'!$B$236,T303&lt;&gt;'Tabelas auxiliares'!$B$237,T303&lt;&gt;'Tabelas auxiliares'!$C$236,T303&lt;&gt;'Tabelas auxiliares'!$C$237,T303&lt;&gt;'Tabelas auxiliares'!$D$236),"FOLHA DE PESSOAL",IF(X303='Tabelas auxiliares'!$A$237,"CUSTEIO",IF(X303='Tabelas auxiliares'!$A$236,"INVESTIMENTO","ERRO - VERIFICAR"))))</f>
        <v>INVESTIMENTO</v>
      </c>
      <c r="Z303" s="64">
        <f t="shared" si="9"/>
        <v>108000</v>
      </c>
      <c r="AA303" s="44">
        <v>108000</v>
      </c>
      <c r="AD303" s="72"/>
      <c r="AE303" s="72"/>
      <c r="AF303" s="72"/>
      <c r="AG303" s="72"/>
      <c r="AH303" s="72"/>
      <c r="AI303" s="72"/>
      <c r="AJ303" s="72"/>
      <c r="AK303" s="72"/>
      <c r="AL303" s="72"/>
      <c r="AM303" s="72"/>
      <c r="AN303" s="72"/>
      <c r="AO303" s="72"/>
    </row>
    <row r="304" spans="1:41" x14ac:dyDescent="0.25">
      <c r="A304" t="s">
        <v>594</v>
      </c>
      <c r="B304" t="s">
        <v>296</v>
      </c>
      <c r="C304" t="s">
        <v>595</v>
      </c>
      <c r="D304" t="s">
        <v>53</v>
      </c>
      <c r="E304" t="s">
        <v>117</v>
      </c>
      <c r="F304" s="51" t="str">
        <f>IFERROR(VLOOKUP(D304,'Tabelas auxiliares'!$A$3:$B$61,2,FALSE),"")</f>
        <v>PROGRAD - PRÓ-REITORIA DE GRADUAÇÃO</v>
      </c>
      <c r="G304" s="51" t="str">
        <f>IFERROR(VLOOKUP($B304,'Tabelas auxiliares'!$A$65:$C$102,2,FALSE),"")</f>
        <v>Equipamentos - Laboratórios</v>
      </c>
      <c r="H304" s="51" t="str">
        <f>IFERROR(VLOOKUP($B304,'Tabelas auxiliares'!$A$65:$C$102,3,FALSE),"")</f>
        <v>AQUISICAO POR IMPORTACAO / EQUIPAMENTOS NOVOS / MANUTENÇÃO DE EQUIPAMENTOS LABORATORIAIS</v>
      </c>
      <c r="I304" t="s">
        <v>1011</v>
      </c>
      <c r="J304" t="s">
        <v>2138</v>
      </c>
      <c r="K304" t="s">
        <v>2143</v>
      </c>
      <c r="L304" t="s">
        <v>2134</v>
      </c>
      <c r="M304" t="s">
        <v>2144</v>
      </c>
      <c r="N304" t="s">
        <v>1506</v>
      </c>
      <c r="O304" t="s">
        <v>167</v>
      </c>
      <c r="P304" t="s">
        <v>1507</v>
      </c>
      <c r="Q304" t="s">
        <v>168</v>
      </c>
      <c r="R304" t="s">
        <v>165</v>
      </c>
      <c r="S304" t="s">
        <v>119</v>
      </c>
      <c r="T304" t="s">
        <v>164</v>
      </c>
      <c r="U304" t="s">
        <v>830</v>
      </c>
      <c r="V304" t="s">
        <v>1508</v>
      </c>
      <c r="W304" t="s">
        <v>1509</v>
      </c>
      <c r="X304" s="51" t="str">
        <f t="shared" si="8"/>
        <v>4</v>
      </c>
      <c r="Y304" s="51" t="str">
        <f>IF(T304="","",IF(AND(T304&lt;&gt;'Tabelas auxiliares'!$B$236,T304&lt;&gt;'Tabelas auxiliares'!$B$237,T304&lt;&gt;'Tabelas auxiliares'!$C$236,T304&lt;&gt;'Tabelas auxiliares'!$C$237,T304&lt;&gt;'Tabelas auxiliares'!$D$236),"FOLHA DE PESSOAL",IF(X304='Tabelas auxiliares'!$A$237,"CUSTEIO",IF(X304='Tabelas auxiliares'!$A$236,"INVESTIMENTO","ERRO - VERIFICAR"))))</f>
        <v>INVESTIMENTO</v>
      </c>
      <c r="Z304" s="64">
        <f t="shared" si="9"/>
        <v>19600</v>
      </c>
      <c r="AA304" s="44">
        <v>19600</v>
      </c>
      <c r="AD304" s="72"/>
      <c r="AE304" s="72"/>
      <c r="AF304" s="72"/>
      <c r="AG304" s="72"/>
      <c r="AH304" s="72"/>
      <c r="AI304" s="72"/>
      <c r="AJ304" s="72"/>
      <c r="AK304" s="72"/>
      <c r="AL304" s="72"/>
      <c r="AM304" s="72"/>
      <c r="AN304" s="72"/>
      <c r="AO304" s="72"/>
    </row>
    <row r="305" spans="1:41" x14ac:dyDescent="0.25">
      <c r="A305" t="s">
        <v>594</v>
      </c>
      <c r="B305" t="s">
        <v>296</v>
      </c>
      <c r="C305" t="s">
        <v>595</v>
      </c>
      <c r="D305" t="s">
        <v>53</v>
      </c>
      <c r="E305" t="s">
        <v>117</v>
      </c>
      <c r="F305" s="51" t="str">
        <f>IFERROR(VLOOKUP(D305,'Tabelas auxiliares'!$A$3:$B$61,2,FALSE),"")</f>
        <v>PROGRAD - PRÓ-REITORIA DE GRADUAÇÃO</v>
      </c>
      <c r="G305" s="51" t="str">
        <f>IFERROR(VLOOKUP($B305,'Tabelas auxiliares'!$A$65:$C$102,2,FALSE),"")</f>
        <v>Equipamentos - Laboratórios</v>
      </c>
      <c r="H305" s="51" t="str">
        <f>IFERROR(VLOOKUP($B305,'Tabelas auxiliares'!$A$65:$C$102,3,FALSE),"")</f>
        <v>AQUISICAO POR IMPORTACAO / EQUIPAMENTOS NOVOS / MANUTENÇÃO DE EQUIPAMENTOS LABORATORIAIS</v>
      </c>
      <c r="I305" t="s">
        <v>1011</v>
      </c>
      <c r="J305" t="s">
        <v>2138</v>
      </c>
      <c r="K305" t="s">
        <v>2145</v>
      </c>
      <c r="L305" t="s">
        <v>2134</v>
      </c>
      <c r="M305" t="s">
        <v>2146</v>
      </c>
      <c r="N305" t="s">
        <v>1506</v>
      </c>
      <c r="O305" t="s">
        <v>167</v>
      </c>
      <c r="P305" t="s">
        <v>1507</v>
      </c>
      <c r="Q305" t="s">
        <v>168</v>
      </c>
      <c r="R305" t="s">
        <v>165</v>
      </c>
      <c r="S305" t="s">
        <v>119</v>
      </c>
      <c r="T305" t="s">
        <v>164</v>
      </c>
      <c r="U305" t="s">
        <v>830</v>
      </c>
      <c r="V305" t="s">
        <v>1508</v>
      </c>
      <c r="W305" t="s">
        <v>1509</v>
      </c>
      <c r="X305" s="51" t="str">
        <f t="shared" si="8"/>
        <v>4</v>
      </c>
      <c r="Y305" s="51" t="str">
        <f>IF(T305="","",IF(AND(T305&lt;&gt;'Tabelas auxiliares'!$B$236,T305&lt;&gt;'Tabelas auxiliares'!$B$237,T305&lt;&gt;'Tabelas auxiliares'!$C$236,T305&lt;&gt;'Tabelas auxiliares'!$C$237,T305&lt;&gt;'Tabelas auxiliares'!$D$236),"FOLHA DE PESSOAL",IF(X305='Tabelas auxiliares'!$A$237,"CUSTEIO",IF(X305='Tabelas auxiliares'!$A$236,"INVESTIMENTO","ERRO - VERIFICAR"))))</f>
        <v>INVESTIMENTO</v>
      </c>
      <c r="Z305" s="64">
        <f t="shared" si="9"/>
        <v>5810</v>
      </c>
      <c r="AA305" s="44">
        <v>5810</v>
      </c>
      <c r="AD305" s="72"/>
      <c r="AE305" s="72"/>
      <c r="AF305" s="72"/>
      <c r="AG305" s="72"/>
      <c r="AH305" s="72"/>
      <c r="AI305" s="72"/>
      <c r="AJ305" s="72"/>
      <c r="AK305" s="72"/>
      <c r="AL305" s="72"/>
      <c r="AM305" s="72"/>
      <c r="AN305" s="72"/>
      <c r="AO305" s="72"/>
    </row>
    <row r="306" spans="1:41" x14ac:dyDescent="0.25">
      <c r="A306" t="s">
        <v>594</v>
      </c>
      <c r="B306" t="s">
        <v>296</v>
      </c>
      <c r="C306" t="s">
        <v>595</v>
      </c>
      <c r="D306" t="s">
        <v>53</v>
      </c>
      <c r="E306" t="s">
        <v>117</v>
      </c>
      <c r="F306" s="51" t="str">
        <f>IFERROR(VLOOKUP(D306,'Tabelas auxiliares'!$A$3:$B$61,2,FALSE),"")</f>
        <v>PROGRAD - PRÓ-REITORIA DE GRADUAÇÃO</v>
      </c>
      <c r="G306" s="51" t="str">
        <f>IFERROR(VLOOKUP($B306,'Tabelas auxiliares'!$A$65:$C$102,2,FALSE),"")</f>
        <v>Equipamentos - Laboratórios</v>
      </c>
      <c r="H306" s="51" t="str">
        <f>IFERROR(VLOOKUP($B306,'Tabelas auxiliares'!$A$65:$C$102,3,FALSE),"")</f>
        <v>AQUISICAO POR IMPORTACAO / EQUIPAMENTOS NOVOS / MANUTENÇÃO DE EQUIPAMENTOS LABORATORIAIS</v>
      </c>
      <c r="I306" t="s">
        <v>1011</v>
      </c>
      <c r="J306" t="s">
        <v>2138</v>
      </c>
      <c r="K306" t="s">
        <v>2147</v>
      </c>
      <c r="L306" t="s">
        <v>2134</v>
      </c>
      <c r="M306" t="s">
        <v>2148</v>
      </c>
      <c r="N306" t="s">
        <v>1506</v>
      </c>
      <c r="O306" t="s">
        <v>167</v>
      </c>
      <c r="P306" t="s">
        <v>1507</v>
      </c>
      <c r="Q306" t="s">
        <v>168</v>
      </c>
      <c r="R306" t="s">
        <v>165</v>
      </c>
      <c r="S306" t="s">
        <v>119</v>
      </c>
      <c r="T306" t="s">
        <v>164</v>
      </c>
      <c r="U306" t="s">
        <v>830</v>
      </c>
      <c r="V306" t="s">
        <v>1508</v>
      </c>
      <c r="W306" t="s">
        <v>1509</v>
      </c>
      <c r="X306" s="51" t="str">
        <f t="shared" si="8"/>
        <v>4</v>
      </c>
      <c r="Y306" s="51" t="str">
        <f>IF(T306="","",IF(AND(T306&lt;&gt;'Tabelas auxiliares'!$B$236,T306&lt;&gt;'Tabelas auxiliares'!$B$237,T306&lt;&gt;'Tabelas auxiliares'!$C$236,T306&lt;&gt;'Tabelas auxiliares'!$C$237,T306&lt;&gt;'Tabelas auxiliares'!$D$236),"FOLHA DE PESSOAL",IF(X306='Tabelas auxiliares'!$A$237,"CUSTEIO",IF(X306='Tabelas auxiliares'!$A$236,"INVESTIMENTO","ERRO - VERIFICAR"))))</f>
        <v>INVESTIMENTO</v>
      </c>
      <c r="Z306" s="64">
        <f t="shared" si="9"/>
        <v>14000</v>
      </c>
      <c r="AA306" s="44">
        <v>14000</v>
      </c>
      <c r="AD306" s="72"/>
      <c r="AE306" s="72"/>
      <c r="AF306" s="72"/>
      <c r="AG306" s="72"/>
      <c r="AH306" s="72"/>
      <c r="AI306" s="72"/>
      <c r="AJ306" s="72"/>
      <c r="AK306" s="72"/>
      <c r="AL306" s="72"/>
      <c r="AM306" s="72"/>
      <c r="AN306" s="72"/>
      <c r="AO306" s="72"/>
    </row>
    <row r="307" spans="1:41" x14ac:dyDescent="0.25">
      <c r="A307" t="s">
        <v>594</v>
      </c>
      <c r="B307" t="s">
        <v>296</v>
      </c>
      <c r="C307" t="s">
        <v>595</v>
      </c>
      <c r="D307" t="s">
        <v>53</v>
      </c>
      <c r="E307" t="s">
        <v>117</v>
      </c>
      <c r="F307" s="51" t="str">
        <f>IFERROR(VLOOKUP(D307,'Tabelas auxiliares'!$A$3:$B$61,2,FALSE),"")</f>
        <v>PROGRAD - PRÓ-REITORIA DE GRADUAÇÃO</v>
      </c>
      <c r="G307" s="51" t="str">
        <f>IFERROR(VLOOKUP($B307,'Tabelas auxiliares'!$A$65:$C$102,2,FALSE),"")</f>
        <v>Equipamentos - Laboratórios</v>
      </c>
      <c r="H307" s="51" t="str">
        <f>IFERROR(VLOOKUP($B307,'Tabelas auxiliares'!$A$65:$C$102,3,FALSE),"")</f>
        <v>AQUISICAO POR IMPORTACAO / EQUIPAMENTOS NOVOS / MANUTENÇÃO DE EQUIPAMENTOS LABORATORIAIS</v>
      </c>
      <c r="I307" t="s">
        <v>1011</v>
      </c>
      <c r="J307" t="s">
        <v>2138</v>
      </c>
      <c r="K307" t="s">
        <v>2149</v>
      </c>
      <c r="L307" t="s">
        <v>2134</v>
      </c>
      <c r="M307" t="s">
        <v>2150</v>
      </c>
      <c r="N307" t="s">
        <v>1506</v>
      </c>
      <c r="O307" t="s">
        <v>167</v>
      </c>
      <c r="P307" t="s">
        <v>1507</v>
      </c>
      <c r="Q307" t="s">
        <v>168</v>
      </c>
      <c r="R307" t="s">
        <v>165</v>
      </c>
      <c r="S307" t="s">
        <v>119</v>
      </c>
      <c r="T307" t="s">
        <v>164</v>
      </c>
      <c r="U307" t="s">
        <v>830</v>
      </c>
      <c r="V307" t="s">
        <v>1508</v>
      </c>
      <c r="W307" t="s">
        <v>1509</v>
      </c>
      <c r="X307" s="51" t="str">
        <f t="shared" si="8"/>
        <v>4</v>
      </c>
      <c r="Y307" s="51" t="str">
        <f>IF(T307="","",IF(AND(T307&lt;&gt;'Tabelas auxiliares'!$B$236,T307&lt;&gt;'Tabelas auxiliares'!$B$237,T307&lt;&gt;'Tabelas auxiliares'!$C$236,T307&lt;&gt;'Tabelas auxiliares'!$C$237,T307&lt;&gt;'Tabelas auxiliares'!$D$236),"FOLHA DE PESSOAL",IF(X307='Tabelas auxiliares'!$A$237,"CUSTEIO",IF(X307='Tabelas auxiliares'!$A$236,"INVESTIMENTO","ERRO - VERIFICAR"))))</f>
        <v>INVESTIMENTO</v>
      </c>
      <c r="Z307" s="64">
        <f t="shared" si="9"/>
        <v>53902.86</v>
      </c>
      <c r="AA307" s="44">
        <v>53902.86</v>
      </c>
      <c r="AD307" s="72"/>
      <c r="AE307" s="72"/>
      <c r="AF307" s="72"/>
      <c r="AG307" s="72"/>
      <c r="AH307" s="72"/>
      <c r="AI307" s="72"/>
      <c r="AJ307" s="72"/>
      <c r="AK307" s="72"/>
      <c r="AL307" s="72"/>
      <c r="AM307" s="72"/>
      <c r="AN307" s="72"/>
      <c r="AO307" s="72"/>
    </row>
    <row r="308" spans="1:41" x14ac:dyDescent="0.25">
      <c r="A308" t="s">
        <v>594</v>
      </c>
      <c r="B308" t="s">
        <v>296</v>
      </c>
      <c r="C308" t="s">
        <v>595</v>
      </c>
      <c r="D308" t="s">
        <v>53</v>
      </c>
      <c r="E308" t="s">
        <v>117</v>
      </c>
      <c r="F308" s="51" t="str">
        <f>IFERROR(VLOOKUP(D308,'Tabelas auxiliares'!$A$3:$B$61,2,FALSE),"")</f>
        <v>PROGRAD - PRÓ-REITORIA DE GRADUAÇÃO</v>
      </c>
      <c r="G308" s="51" t="str">
        <f>IFERROR(VLOOKUP($B308,'Tabelas auxiliares'!$A$65:$C$102,2,FALSE),"")</f>
        <v>Equipamentos - Laboratórios</v>
      </c>
      <c r="H308" s="51" t="str">
        <f>IFERROR(VLOOKUP($B308,'Tabelas auxiliares'!$A$65:$C$102,3,FALSE),"")</f>
        <v>AQUISICAO POR IMPORTACAO / EQUIPAMENTOS NOVOS / MANUTENÇÃO DE EQUIPAMENTOS LABORATORIAIS</v>
      </c>
      <c r="I308" t="s">
        <v>1279</v>
      </c>
      <c r="J308" t="s">
        <v>2151</v>
      </c>
      <c r="K308" t="s">
        <v>2152</v>
      </c>
      <c r="L308" t="s">
        <v>2153</v>
      </c>
      <c r="M308" t="s">
        <v>2097</v>
      </c>
      <c r="N308" t="s">
        <v>1506</v>
      </c>
      <c r="O308" t="s">
        <v>167</v>
      </c>
      <c r="P308" t="s">
        <v>1507</v>
      </c>
      <c r="Q308" t="s">
        <v>168</v>
      </c>
      <c r="R308" t="s">
        <v>165</v>
      </c>
      <c r="S308" t="s">
        <v>597</v>
      </c>
      <c r="T308" t="s">
        <v>164</v>
      </c>
      <c r="U308" t="s">
        <v>830</v>
      </c>
      <c r="V308" t="s">
        <v>1508</v>
      </c>
      <c r="W308" t="s">
        <v>1509</v>
      </c>
      <c r="X308" s="51" t="str">
        <f t="shared" si="8"/>
        <v>4</v>
      </c>
      <c r="Y308" s="51" t="str">
        <f>IF(T308="","",IF(AND(T308&lt;&gt;'Tabelas auxiliares'!$B$236,T308&lt;&gt;'Tabelas auxiliares'!$B$237,T308&lt;&gt;'Tabelas auxiliares'!$C$236,T308&lt;&gt;'Tabelas auxiliares'!$C$237,T308&lt;&gt;'Tabelas auxiliares'!$D$236),"FOLHA DE PESSOAL",IF(X308='Tabelas auxiliares'!$A$237,"CUSTEIO",IF(X308='Tabelas auxiliares'!$A$236,"INVESTIMENTO","ERRO - VERIFICAR"))))</f>
        <v>INVESTIMENTO</v>
      </c>
      <c r="Z308" s="64">
        <f t="shared" si="9"/>
        <v>2184</v>
      </c>
      <c r="AA308" s="44">
        <v>2184</v>
      </c>
      <c r="AD308" s="72"/>
      <c r="AE308" s="72"/>
      <c r="AF308" s="72"/>
      <c r="AG308" s="72"/>
      <c r="AH308" s="72"/>
      <c r="AI308" s="72"/>
      <c r="AJ308" s="72"/>
      <c r="AK308" s="72"/>
      <c r="AL308" s="72"/>
      <c r="AM308" s="72"/>
      <c r="AN308" s="72"/>
      <c r="AO308" s="72"/>
    </row>
    <row r="309" spans="1:41" x14ac:dyDescent="0.25">
      <c r="A309" t="s">
        <v>594</v>
      </c>
      <c r="B309" t="s">
        <v>296</v>
      </c>
      <c r="C309" t="s">
        <v>595</v>
      </c>
      <c r="D309" t="s">
        <v>53</v>
      </c>
      <c r="E309" t="s">
        <v>117</v>
      </c>
      <c r="F309" s="51" t="str">
        <f>IFERROR(VLOOKUP(D309,'Tabelas auxiliares'!$A$3:$B$61,2,FALSE),"")</f>
        <v>PROGRAD - PRÓ-REITORIA DE GRADUAÇÃO</v>
      </c>
      <c r="G309" s="51" t="str">
        <f>IFERROR(VLOOKUP($B309,'Tabelas auxiliares'!$A$65:$C$102,2,FALSE),"")</f>
        <v>Equipamentos - Laboratórios</v>
      </c>
      <c r="H309" s="51" t="str">
        <f>IFERROR(VLOOKUP($B309,'Tabelas auxiliares'!$A$65:$C$102,3,FALSE),"")</f>
        <v>AQUISICAO POR IMPORTACAO / EQUIPAMENTOS NOVOS / MANUTENÇÃO DE EQUIPAMENTOS LABORATORIAIS</v>
      </c>
      <c r="I309" t="s">
        <v>1279</v>
      </c>
      <c r="J309" t="s">
        <v>2151</v>
      </c>
      <c r="K309" t="s">
        <v>2154</v>
      </c>
      <c r="L309" t="s">
        <v>2153</v>
      </c>
      <c r="M309" t="s">
        <v>2099</v>
      </c>
      <c r="N309" t="s">
        <v>1506</v>
      </c>
      <c r="O309" t="s">
        <v>167</v>
      </c>
      <c r="P309" t="s">
        <v>1507</v>
      </c>
      <c r="Q309" t="s">
        <v>168</v>
      </c>
      <c r="R309" t="s">
        <v>165</v>
      </c>
      <c r="S309" t="s">
        <v>597</v>
      </c>
      <c r="T309" t="s">
        <v>164</v>
      </c>
      <c r="U309" t="s">
        <v>830</v>
      </c>
      <c r="V309" t="s">
        <v>2085</v>
      </c>
      <c r="W309" t="s">
        <v>2086</v>
      </c>
      <c r="X309" s="51" t="str">
        <f t="shared" si="8"/>
        <v>4</v>
      </c>
      <c r="Y309" s="51" t="str">
        <f>IF(T309="","",IF(AND(T309&lt;&gt;'Tabelas auxiliares'!$B$236,T309&lt;&gt;'Tabelas auxiliares'!$B$237,T309&lt;&gt;'Tabelas auxiliares'!$C$236,T309&lt;&gt;'Tabelas auxiliares'!$C$237,T309&lt;&gt;'Tabelas auxiliares'!$D$236),"FOLHA DE PESSOAL",IF(X309='Tabelas auxiliares'!$A$237,"CUSTEIO",IF(X309='Tabelas auxiliares'!$A$236,"INVESTIMENTO","ERRO - VERIFICAR"))))</f>
        <v>INVESTIMENTO</v>
      </c>
      <c r="Z309" s="64">
        <f t="shared" si="9"/>
        <v>12250</v>
      </c>
      <c r="AA309" s="44">
        <v>12250</v>
      </c>
      <c r="AD309" s="72"/>
      <c r="AE309" s="72"/>
      <c r="AF309" s="72"/>
      <c r="AG309" s="72"/>
      <c r="AH309" s="72"/>
      <c r="AI309" s="72"/>
      <c r="AJ309" s="72"/>
      <c r="AK309" s="72"/>
      <c r="AL309" s="72"/>
      <c r="AM309" s="72"/>
      <c r="AN309" s="72"/>
      <c r="AO309" s="72"/>
    </row>
    <row r="310" spans="1:41" x14ac:dyDescent="0.25">
      <c r="A310" t="s">
        <v>594</v>
      </c>
      <c r="B310" t="s">
        <v>296</v>
      </c>
      <c r="C310" t="s">
        <v>595</v>
      </c>
      <c r="D310" t="s">
        <v>53</v>
      </c>
      <c r="E310" t="s">
        <v>117</v>
      </c>
      <c r="F310" s="51" t="str">
        <f>IFERROR(VLOOKUP(D310,'Tabelas auxiliares'!$A$3:$B$61,2,FALSE),"")</f>
        <v>PROGRAD - PRÓ-REITORIA DE GRADUAÇÃO</v>
      </c>
      <c r="G310" s="51" t="str">
        <f>IFERROR(VLOOKUP($B310,'Tabelas auxiliares'!$A$65:$C$102,2,FALSE),"")</f>
        <v>Equipamentos - Laboratórios</v>
      </c>
      <c r="H310" s="51" t="str">
        <f>IFERROR(VLOOKUP($B310,'Tabelas auxiliares'!$A$65:$C$102,3,FALSE),"")</f>
        <v>AQUISICAO POR IMPORTACAO / EQUIPAMENTOS NOVOS / MANUTENÇÃO DE EQUIPAMENTOS LABORATORIAIS</v>
      </c>
      <c r="I310" t="s">
        <v>1279</v>
      </c>
      <c r="J310" t="s">
        <v>2151</v>
      </c>
      <c r="K310" t="s">
        <v>2155</v>
      </c>
      <c r="L310" t="s">
        <v>2153</v>
      </c>
      <c r="M310" t="s">
        <v>2088</v>
      </c>
      <c r="N310" t="s">
        <v>1506</v>
      </c>
      <c r="O310" t="s">
        <v>167</v>
      </c>
      <c r="P310" t="s">
        <v>1507</v>
      </c>
      <c r="Q310" t="s">
        <v>168</v>
      </c>
      <c r="R310" t="s">
        <v>165</v>
      </c>
      <c r="S310" t="s">
        <v>597</v>
      </c>
      <c r="T310" t="s">
        <v>164</v>
      </c>
      <c r="U310" t="s">
        <v>830</v>
      </c>
      <c r="V310" t="s">
        <v>2079</v>
      </c>
      <c r="W310" t="s">
        <v>2080</v>
      </c>
      <c r="X310" s="51" t="str">
        <f t="shared" si="8"/>
        <v>4</v>
      </c>
      <c r="Y310" s="51" t="str">
        <f>IF(T310="","",IF(AND(T310&lt;&gt;'Tabelas auxiliares'!$B$236,T310&lt;&gt;'Tabelas auxiliares'!$B$237,T310&lt;&gt;'Tabelas auxiliares'!$C$236,T310&lt;&gt;'Tabelas auxiliares'!$C$237,T310&lt;&gt;'Tabelas auxiliares'!$D$236),"FOLHA DE PESSOAL",IF(X310='Tabelas auxiliares'!$A$237,"CUSTEIO",IF(X310='Tabelas auxiliares'!$A$236,"INVESTIMENTO","ERRO - VERIFICAR"))))</f>
        <v>INVESTIMENTO</v>
      </c>
      <c r="Z310" s="64">
        <f t="shared" si="9"/>
        <v>609.12</v>
      </c>
      <c r="AA310" s="44">
        <v>609.12</v>
      </c>
      <c r="AD310" s="72"/>
      <c r="AE310" s="72"/>
      <c r="AF310" s="72"/>
      <c r="AG310" s="72"/>
      <c r="AH310" s="72"/>
      <c r="AI310" s="72"/>
      <c r="AJ310" s="72"/>
      <c r="AK310" s="72"/>
      <c r="AL310" s="72"/>
      <c r="AM310" s="72"/>
      <c r="AN310" s="72"/>
      <c r="AO310" s="72"/>
    </row>
    <row r="311" spans="1:41" x14ac:dyDescent="0.25">
      <c r="A311" t="s">
        <v>594</v>
      </c>
      <c r="B311" t="s">
        <v>296</v>
      </c>
      <c r="C311" t="s">
        <v>595</v>
      </c>
      <c r="D311" t="s">
        <v>53</v>
      </c>
      <c r="E311" t="s">
        <v>117</v>
      </c>
      <c r="F311" s="51" t="str">
        <f>IFERROR(VLOOKUP(D311,'Tabelas auxiliares'!$A$3:$B$61,2,FALSE),"")</f>
        <v>PROGRAD - PRÓ-REITORIA DE GRADUAÇÃO</v>
      </c>
      <c r="G311" s="51" t="str">
        <f>IFERROR(VLOOKUP($B311,'Tabelas auxiliares'!$A$65:$C$102,2,FALSE),"")</f>
        <v>Equipamentos - Laboratórios</v>
      </c>
      <c r="H311" s="51" t="str">
        <f>IFERROR(VLOOKUP($B311,'Tabelas auxiliares'!$A$65:$C$102,3,FALSE),"")</f>
        <v>AQUISICAO POR IMPORTACAO / EQUIPAMENTOS NOVOS / MANUTENÇÃO DE EQUIPAMENTOS LABORATORIAIS</v>
      </c>
      <c r="I311" t="s">
        <v>1279</v>
      </c>
      <c r="J311" t="s">
        <v>2151</v>
      </c>
      <c r="K311" t="s">
        <v>2156</v>
      </c>
      <c r="L311" t="s">
        <v>2153</v>
      </c>
      <c r="M311" t="s">
        <v>2157</v>
      </c>
      <c r="N311" t="s">
        <v>1506</v>
      </c>
      <c r="O311" t="s">
        <v>167</v>
      </c>
      <c r="P311" t="s">
        <v>1507</v>
      </c>
      <c r="Q311" t="s">
        <v>168</v>
      </c>
      <c r="R311" t="s">
        <v>165</v>
      </c>
      <c r="S311" t="s">
        <v>597</v>
      </c>
      <c r="T311" t="s">
        <v>164</v>
      </c>
      <c r="U311" t="s">
        <v>830</v>
      </c>
      <c r="V311" t="s">
        <v>2014</v>
      </c>
      <c r="W311" t="s">
        <v>2015</v>
      </c>
      <c r="X311" s="51" t="str">
        <f t="shared" si="8"/>
        <v>4</v>
      </c>
      <c r="Y311" s="51" t="str">
        <f>IF(T311="","",IF(AND(T311&lt;&gt;'Tabelas auxiliares'!$B$236,T311&lt;&gt;'Tabelas auxiliares'!$B$237,T311&lt;&gt;'Tabelas auxiliares'!$C$236,T311&lt;&gt;'Tabelas auxiliares'!$C$237,T311&lt;&gt;'Tabelas auxiliares'!$D$236),"FOLHA DE PESSOAL",IF(X311='Tabelas auxiliares'!$A$237,"CUSTEIO",IF(X311='Tabelas auxiliares'!$A$236,"INVESTIMENTO","ERRO - VERIFICAR"))))</f>
        <v>INVESTIMENTO</v>
      </c>
      <c r="Z311" s="64">
        <f t="shared" si="9"/>
        <v>1213.99</v>
      </c>
      <c r="AA311" s="44">
        <v>1213.99</v>
      </c>
      <c r="AD311" s="72"/>
      <c r="AE311" s="72"/>
      <c r="AF311" s="72"/>
      <c r="AG311" s="72"/>
      <c r="AH311" s="72"/>
      <c r="AI311" s="72"/>
      <c r="AJ311" s="72"/>
      <c r="AK311" s="72"/>
      <c r="AL311" s="72"/>
      <c r="AM311" s="72"/>
      <c r="AN311" s="72"/>
      <c r="AO311" s="72"/>
    </row>
    <row r="312" spans="1:41" x14ac:dyDescent="0.25">
      <c r="A312" t="s">
        <v>594</v>
      </c>
      <c r="B312" t="s">
        <v>296</v>
      </c>
      <c r="C312" t="s">
        <v>595</v>
      </c>
      <c r="D312" t="s">
        <v>53</v>
      </c>
      <c r="E312" t="s">
        <v>117</v>
      </c>
      <c r="F312" s="51" t="str">
        <f>IFERROR(VLOOKUP(D312,'Tabelas auxiliares'!$A$3:$B$61,2,FALSE),"")</f>
        <v>PROGRAD - PRÓ-REITORIA DE GRADUAÇÃO</v>
      </c>
      <c r="G312" s="51" t="str">
        <f>IFERROR(VLOOKUP($B312,'Tabelas auxiliares'!$A$65:$C$102,2,FALSE),"")</f>
        <v>Equipamentos - Laboratórios</v>
      </c>
      <c r="H312" s="51" t="str">
        <f>IFERROR(VLOOKUP($B312,'Tabelas auxiliares'!$A$65:$C$102,3,FALSE),"")</f>
        <v>AQUISICAO POR IMPORTACAO / EQUIPAMENTOS NOVOS / MANUTENÇÃO DE EQUIPAMENTOS LABORATORIAIS</v>
      </c>
      <c r="I312" t="s">
        <v>1279</v>
      </c>
      <c r="J312" t="s">
        <v>2151</v>
      </c>
      <c r="K312" t="s">
        <v>2156</v>
      </c>
      <c r="L312" t="s">
        <v>2153</v>
      </c>
      <c r="M312" t="s">
        <v>2157</v>
      </c>
      <c r="N312" t="s">
        <v>1506</v>
      </c>
      <c r="O312" t="s">
        <v>167</v>
      </c>
      <c r="P312" t="s">
        <v>1507</v>
      </c>
      <c r="Q312" t="s">
        <v>168</v>
      </c>
      <c r="R312" t="s">
        <v>165</v>
      </c>
      <c r="S312" t="s">
        <v>597</v>
      </c>
      <c r="T312" t="s">
        <v>164</v>
      </c>
      <c r="U312" t="s">
        <v>830</v>
      </c>
      <c r="V312" t="s">
        <v>2081</v>
      </c>
      <c r="W312" t="s">
        <v>2082</v>
      </c>
      <c r="X312" s="51" t="str">
        <f t="shared" si="8"/>
        <v>4</v>
      </c>
      <c r="Y312" s="51" t="str">
        <f>IF(T312="","",IF(AND(T312&lt;&gt;'Tabelas auxiliares'!$B$236,T312&lt;&gt;'Tabelas auxiliares'!$B$237,T312&lt;&gt;'Tabelas auxiliares'!$C$236,T312&lt;&gt;'Tabelas auxiliares'!$C$237,T312&lt;&gt;'Tabelas auxiliares'!$D$236),"FOLHA DE PESSOAL",IF(X312='Tabelas auxiliares'!$A$237,"CUSTEIO",IF(X312='Tabelas auxiliares'!$A$236,"INVESTIMENTO","ERRO - VERIFICAR"))))</f>
        <v>INVESTIMENTO</v>
      </c>
      <c r="Z312" s="64">
        <f t="shared" si="9"/>
        <v>1378</v>
      </c>
      <c r="AA312" s="44">
        <v>1378</v>
      </c>
      <c r="AD312" s="72"/>
      <c r="AE312" s="72"/>
      <c r="AF312" s="72"/>
      <c r="AG312" s="72"/>
      <c r="AH312" s="72"/>
      <c r="AI312" s="72"/>
      <c r="AJ312" s="72"/>
      <c r="AK312" s="72"/>
      <c r="AL312" s="72"/>
      <c r="AM312" s="72"/>
      <c r="AN312" s="72"/>
      <c r="AO312" s="72"/>
    </row>
    <row r="313" spans="1:41" x14ac:dyDescent="0.25">
      <c r="A313" t="s">
        <v>594</v>
      </c>
      <c r="B313" t="s">
        <v>296</v>
      </c>
      <c r="C313" t="s">
        <v>595</v>
      </c>
      <c r="D313" t="s">
        <v>53</v>
      </c>
      <c r="E313" t="s">
        <v>117</v>
      </c>
      <c r="F313" s="51" t="str">
        <f>IFERROR(VLOOKUP(D313,'Tabelas auxiliares'!$A$3:$B$61,2,FALSE),"")</f>
        <v>PROGRAD - PRÓ-REITORIA DE GRADUAÇÃO</v>
      </c>
      <c r="G313" s="51" t="str">
        <f>IFERROR(VLOOKUP($B313,'Tabelas auxiliares'!$A$65:$C$102,2,FALSE),"")</f>
        <v>Equipamentos - Laboratórios</v>
      </c>
      <c r="H313" s="51" t="str">
        <f>IFERROR(VLOOKUP($B313,'Tabelas auxiliares'!$A$65:$C$102,3,FALSE),"")</f>
        <v>AQUISICAO POR IMPORTACAO / EQUIPAMENTOS NOVOS / MANUTENÇÃO DE EQUIPAMENTOS LABORATORIAIS</v>
      </c>
      <c r="I313" t="s">
        <v>1279</v>
      </c>
      <c r="J313" t="s">
        <v>2151</v>
      </c>
      <c r="K313" t="s">
        <v>2158</v>
      </c>
      <c r="L313" t="s">
        <v>2153</v>
      </c>
      <c r="M313" t="s">
        <v>2159</v>
      </c>
      <c r="N313" t="s">
        <v>1506</v>
      </c>
      <c r="O313" t="s">
        <v>167</v>
      </c>
      <c r="P313" t="s">
        <v>1507</v>
      </c>
      <c r="Q313" t="s">
        <v>168</v>
      </c>
      <c r="R313" t="s">
        <v>165</v>
      </c>
      <c r="S313" t="s">
        <v>597</v>
      </c>
      <c r="T313" t="s">
        <v>164</v>
      </c>
      <c r="U313" t="s">
        <v>830</v>
      </c>
      <c r="V313" t="s">
        <v>2079</v>
      </c>
      <c r="W313" t="s">
        <v>2080</v>
      </c>
      <c r="X313" s="51" t="str">
        <f t="shared" si="8"/>
        <v>4</v>
      </c>
      <c r="Y313" s="51" t="str">
        <f>IF(T313="","",IF(AND(T313&lt;&gt;'Tabelas auxiliares'!$B$236,T313&lt;&gt;'Tabelas auxiliares'!$B$237,T313&lt;&gt;'Tabelas auxiliares'!$C$236,T313&lt;&gt;'Tabelas auxiliares'!$C$237,T313&lt;&gt;'Tabelas auxiliares'!$D$236),"FOLHA DE PESSOAL",IF(X313='Tabelas auxiliares'!$A$237,"CUSTEIO",IF(X313='Tabelas auxiliares'!$A$236,"INVESTIMENTO","ERRO - VERIFICAR"))))</f>
        <v>INVESTIMENTO</v>
      </c>
      <c r="Z313" s="64">
        <f t="shared" si="9"/>
        <v>4750.24</v>
      </c>
      <c r="AA313" s="44">
        <v>4750.24</v>
      </c>
      <c r="AD313" s="72"/>
      <c r="AE313" s="72"/>
      <c r="AF313" s="72"/>
      <c r="AG313" s="72"/>
      <c r="AH313" s="72"/>
      <c r="AI313" s="72"/>
      <c r="AJ313" s="72"/>
      <c r="AK313" s="72"/>
      <c r="AL313" s="72"/>
      <c r="AM313" s="72"/>
      <c r="AN313" s="72"/>
      <c r="AO313" s="72"/>
    </row>
    <row r="314" spans="1:41" x14ac:dyDescent="0.25">
      <c r="A314" t="s">
        <v>594</v>
      </c>
      <c r="B314" t="s">
        <v>296</v>
      </c>
      <c r="C314" t="s">
        <v>595</v>
      </c>
      <c r="D314" t="s">
        <v>53</v>
      </c>
      <c r="E314" t="s">
        <v>117</v>
      </c>
      <c r="F314" s="51" t="str">
        <f>IFERROR(VLOOKUP(D314,'Tabelas auxiliares'!$A$3:$B$61,2,FALSE),"")</f>
        <v>PROGRAD - PRÓ-REITORIA DE GRADUAÇÃO</v>
      </c>
      <c r="G314" s="51" t="str">
        <f>IFERROR(VLOOKUP($B314,'Tabelas auxiliares'!$A$65:$C$102,2,FALSE),"")</f>
        <v>Equipamentos - Laboratórios</v>
      </c>
      <c r="H314" s="51" t="str">
        <f>IFERROR(VLOOKUP($B314,'Tabelas auxiliares'!$A$65:$C$102,3,FALSE),"")</f>
        <v>AQUISICAO POR IMPORTACAO / EQUIPAMENTOS NOVOS / MANUTENÇÃO DE EQUIPAMENTOS LABORATORIAIS</v>
      </c>
      <c r="I314" t="s">
        <v>1279</v>
      </c>
      <c r="J314" t="s">
        <v>2151</v>
      </c>
      <c r="K314" t="s">
        <v>2160</v>
      </c>
      <c r="L314" t="s">
        <v>2153</v>
      </c>
      <c r="M314" t="s">
        <v>2161</v>
      </c>
      <c r="N314" t="s">
        <v>1506</v>
      </c>
      <c r="O314" t="s">
        <v>167</v>
      </c>
      <c r="P314" t="s">
        <v>1507</v>
      </c>
      <c r="Q314" t="s">
        <v>168</v>
      </c>
      <c r="R314" t="s">
        <v>165</v>
      </c>
      <c r="S314" t="s">
        <v>597</v>
      </c>
      <c r="T314" t="s">
        <v>164</v>
      </c>
      <c r="U314" t="s">
        <v>830</v>
      </c>
      <c r="V314" t="s">
        <v>2162</v>
      </c>
      <c r="W314" t="s">
        <v>2163</v>
      </c>
      <c r="X314" s="51" t="str">
        <f t="shared" si="8"/>
        <v>4</v>
      </c>
      <c r="Y314" s="51" t="str">
        <f>IF(T314="","",IF(AND(T314&lt;&gt;'Tabelas auxiliares'!$B$236,T314&lt;&gt;'Tabelas auxiliares'!$B$237,T314&lt;&gt;'Tabelas auxiliares'!$C$236,T314&lt;&gt;'Tabelas auxiliares'!$C$237,T314&lt;&gt;'Tabelas auxiliares'!$D$236),"FOLHA DE PESSOAL",IF(X314='Tabelas auxiliares'!$A$237,"CUSTEIO",IF(X314='Tabelas auxiliares'!$A$236,"INVESTIMENTO","ERRO - VERIFICAR"))))</f>
        <v>INVESTIMENTO</v>
      </c>
      <c r="Z314" s="64">
        <f t="shared" si="9"/>
        <v>11262.4</v>
      </c>
      <c r="AA314" s="44">
        <v>11262.4</v>
      </c>
      <c r="AD314" s="72"/>
      <c r="AE314" s="72"/>
      <c r="AF314" s="72"/>
      <c r="AG314" s="72"/>
      <c r="AH314" s="72"/>
      <c r="AI314" s="72"/>
      <c r="AJ314" s="72"/>
      <c r="AK314" s="72"/>
      <c r="AL314" s="72"/>
      <c r="AM314" s="72"/>
      <c r="AN314" s="72"/>
      <c r="AO314" s="72"/>
    </row>
    <row r="315" spans="1:41" x14ac:dyDescent="0.25">
      <c r="A315" t="s">
        <v>594</v>
      </c>
      <c r="B315" t="s">
        <v>296</v>
      </c>
      <c r="C315" t="s">
        <v>595</v>
      </c>
      <c r="D315" t="s">
        <v>53</v>
      </c>
      <c r="E315" t="s">
        <v>117</v>
      </c>
      <c r="F315" s="51" t="str">
        <f>IFERROR(VLOOKUP(D315,'Tabelas auxiliares'!$A$3:$B$61,2,FALSE),"")</f>
        <v>PROGRAD - PRÓ-REITORIA DE GRADUAÇÃO</v>
      </c>
      <c r="G315" s="51" t="str">
        <f>IFERROR(VLOOKUP($B315,'Tabelas auxiliares'!$A$65:$C$102,2,FALSE),"")</f>
        <v>Equipamentos - Laboratórios</v>
      </c>
      <c r="H315" s="51" t="str">
        <f>IFERROR(VLOOKUP($B315,'Tabelas auxiliares'!$A$65:$C$102,3,FALSE),"")</f>
        <v>AQUISICAO POR IMPORTACAO / EQUIPAMENTOS NOVOS / MANUTENÇÃO DE EQUIPAMENTOS LABORATORIAIS</v>
      </c>
      <c r="I315" t="s">
        <v>1279</v>
      </c>
      <c r="J315" t="s">
        <v>2151</v>
      </c>
      <c r="K315" t="s">
        <v>2164</v>
      </c>
      <c r="L315" t="s">
        <v>2153</v>
      </c>
      <c r="M315" t="s">
        <v>2165</v>
      </c>
      <c r="N315" t="s">
        <v>1506</v>
      </c>
      <c r="O315" t="s">
        <v>167</v>
      </c>
      <c r="P315" t="s">
        <v>1507</v>
      </c>
      <c r="Q315" t="s">
        <v>168</v>
      </c>
      <c r="R315" t="s">
        <v>165</v>
      </c>
      <c r="S315" t="s">
        <v>597</v>
      </c>
      <c r="T315" t="s">
        <v>164</v>
      </c>
      <c r="U315" t="s">
        <v>830</v>
      </c>
      <c r="V315" t="s">
        <v>2085</v>
      </c>
      <c r="W315" t="s">
        <v>2086</v>
      </c>
      <c r="X315" s="51" t="str">
        <f t="shared" si="8"/>
        <v>4</v>
      </c>
      <c r="Y315" s="51" t="str">
        <f>IF(T315="","",IF(AND(T315&lt;&gt;'Tabelas auxiliares'!$B$236,T315&lt;&gt;'Tabelas auxiliares'!$B$237,T315&lt;&gt;'Tabelas auxiliares'!$C$236,T315&lt;&gt;'Tabelas auxiliares'!$C$237,T315&lt;&gt;'Tabelas auxiliares'!$D$236),"FOLHA DE PESSOAL",IF(X315='Tabelas auxiliares'!$A$237,"CUSTEIO",IF(X315='Tabelas auxiliares'!$A$236,"INVESTIMENTO","ERRO - VERIFICAR"))))</f>
        <v>INVESTIMENTO</v>
      </c>
      <c r="Z315" s="64">
        <f t="shared" si="9"/>
        <v>11217.85</v>
      </c>
      <c r="AA315" s="44">
        <v>11217.85</v>
      </c>
      <c r="AD315" s="72"/>
      <c r="AE315" s="72"/>
      <c r="AF315" s="72"/>
      <c r="AG315" s="72"/>
      <c r="AH315" s="72"/>
      <c r="AI315" s="72"/>
      <c r="AJ315" s="72"/>
      <c r="AK315" s="72"/>
      <c r="AL315" s="72"/>
      <c r="AM315" s="72"/>
      <c r="AN315" s="72"/>
      <c r="AO315" s="72"/>
    </row>
    <row r="316" spans="1:41" x14ac:dyDescent="0.25">
      <c r="A316" t="s">
        <v>594</v>
      </c>
      <c r="B316" t="s">
        <v>296</v>
      </c>
      <c r="C316" t="s">
        <v>595</v>
      </c>
      <c r="D316" t="s">
        <v>53</v>
      </c>
      <c r="E316" t="s">
        <v>117</v>
      </c>
      <c r="F316" s="51" t="str">
        <f>IFERROR(VLOOKUP(D316,'Tabelas auxiliares'!$A$3:$B$61,2,FALSE),"")</f>
        <v>PROGRAD - PRÓ-REITORIA DE GRADUAÇÃO</v>
      </c>
      <c r="G316" s="51" t="str">
        <f>IFERROR(VLOOKUP($B316,'Tabelas auxiliares'!$A$65:$C$102,2,FALSE),"")</f>
        <v>Equipamentos - Laboratórios</v>
      </c>
      <c r="H316" s="51" t="str">
        <f>IFERROR(VLOOKUP($B316,'Tabelas auxiliares'!$A$65:$C$102,3,FALSE),"")</f>
        <v>AQUISICAO POR IMPORTACAO / EQUIPAMENTOS NOVOS / MANUTENÇÃO DE EQUIPAMENTOS LABORATORIAIS</v>
      </c>
      <c r="I316" t="s">
        <v>1279</v>
      </c>
      <c r="J316" t="s">
        <v>2151</v>
      </c>
      <c r="K316" t="s">
        <v>2166</v>
      </c>
      <c r="L316" t="s">
        <v>2153</v>
      </c>
      <c r="M316" t="s">
        <v>2094</v>
      </c>
      <c r="N316" t="s">
        <v>1506</v>
      </c>
      <c r="O316" t="s">
        <v>167</v>
      </c>
      <c r="P316" t="s">
        <v>1507</v>
      </c>
      <c r="Q316" t="s">
        <v>168</v>
      </c>
      <c r="R316" t="s">
        <v>165</v>
      </c>
      <c r="S316" t="s">
        <v>597</v>
      </c>
      <c r="T316" t="s">
        <v>164</v>
      </c>
      <c r="U316" t="s">
        <v>830</v>
      </c>
      <c r="V316" t="s">
        <v>2081</v>
      </c>
      <c r="W316" t="s">
        <v>2082</v>
      </c>
      <c r="X316" s="51" t="str">
        <f t="shared" si="8"/>
        <v>4</v>
      </c>
      <c r="Y316" s="51" t="str">
        <f>IF(T316="","",IF(AND(T316&lt;&gt;'Tabelas auxiliares'!$B$236,T316&lt;&gt;'Tabelas auxiliares'!$B$237,T316&lt;&gt;'Tabelas auxiliares'!$C$236,T316&lt;&gt;'Tabelas auxiliares'!$C$237,T316&lt;&gt;'Tabelas auxiliares'!$D$236),"FOLHA DE PESSOAL",IF(X316='Tabelas auxiliares'!$A$237,"CUSTEIO",IF(X316='Tabelas auxiliares'!$A$236,"INVESTIMENTO","ERRO - VERIFICAR"))))</f>
        <v>INVESTIMENTO</v>
      </c>
      <c r="Z316" s="64">
        <f t="shared" si="9"/>
        <v>73391</v>
      </c>
      <c r="AA316" s="44">
        <v>73391</v>
      </c>
      <c r="AD316" s="72"/>
      <c r="AE316" s="72"/>
      <c r="AF316" s="72"/>
      <c r="AG316" s="72"/>
      <c r="AH316" s="72"/>
      <c r="AI316" s="72"/>
      <c r="AJ316" s="72"/>
      <c r="AK316" s="72"/>
      <c r="AL316" s="72"/>
      <c r="AM316" s="72"/>
      <c r="AN316" s="72"/>
      <c r="AO316" s="72"/>
    </row>
    <row r="317" spans="1:41" x14ac:dyDescent="0.25">
      <c r="A317" t="s">
        <v>594</v>
      </c>
      <c r="B317" t="s">
        <v>296</v>
      </c>
      <c r="C317" t="s">
        <v>595</v>
      </c>
      <c r="D317" t="s">
        <v>53</v>
      </c>
      <c r="E317" t="s">
        <v>117</v>
      </c>
      <c r="F317" s="51" t="str">
        <f>IFERROR(VLOOKUP(D317,'Tabelas auxiliares'!$A$3:$B$61,2,FALSE),"")</f>
        <v>PROGRAD - PRÓ-REITORIA DE GRADUAÇÃO</v>
      </c>
      <c r="G317" s="51" t="str">
        <f>IFERROR(VLOOKUP($B317,'Tabelas auxiliares'!$A$65:$C$102,2,FALSE),"")</f>
        <v>Equipamentos - Laboratórios</v>
      </c>
      <c r="H317" s="51" t="str">
        <f>IFERROR(VLOOKUP($B317,'Tabelas auxiliares'!$A$65:$C$102,3,FALSE),"")</f>
        <v>AQUISICAO POR IMPORTACAO / EQUIPAMENTOS NOVOS / MANUTENÇÃO DE EQUIPAMENTOS LABORATORIAIS</v>
      </c>
      <c r="I317" t="s">
        <v>1279</v>
      </c>
      <c r="J317" t="s">
        <v>2151</v>
      </c>
      <c r="K317" t="s">
        <v>2167</v>
      </c>
      <c r="L317" t="s">
        <v>2153</v>
      </c>
      <c r="M317" t="s">
        <v>2168</v>
      </c>
      <c r="N317" t="s">
        <v>1506</v>
      </c>
      <c r="O317" t="s">
        <v>167</v>
      </c>
      <c r="P317" t="s">
        <v>1507</v>
      </c>
      <c r="Q317" t="s">
        <v>168</v>
      </c>
      <c r="R317" t="s">
        <v>165</v>
      </c>
      <c r="S317" t="s">
        <v>597</v>
      </c>
      <c r="T317" t="s">
        <v>164</v>
      </c>
      <c r="U317" t="s">
        <v>830</v>
      </c>
      <c r="V317" t="s">
        <v>2081</v>
      </c>
      <c r="W317" t="s">
        <v>2082</v>
      </c>
      <c r="X317" s="51" t="str">
        <f t="shared" si="8"/>
        <v>4</v>
      </c>
      <c r="Y317" s="51" t="str">
        <f>IF(T317="","",IF(AND(T317&lt;&gt;'Tabelas auxiliares'!$B$236,T317&lt;&gt;'Tabelas auxiliares'!$B$237,T317&lt;&gt;'Tabelas auxiliares'!$C$236,T317&lt;&gt;'Tabelas auxiliares'!$C$237,T317&lt;&gt;'Tabelas auxiliares'!$D$236),"FOLHA DE PESSOAL",IF(X317='Tabelas auxiliares'!$A$237,"CUSTEIO",IF(X317='Tabelas auxiliares'!$A$236,"INVESTIMENTO","ERRO - VERIFICAR"))))</f>
        <v>INVESTIMENTO</v>
      </c>
      <c r="Z317" s="64">
        <f t="shared" si="9"/>
        <v>17355</v>
      </c>
      <c r="AA317" s="44">
        <v>17355</v>
      </c>
      <c r="AD317" s="72"/>
      <c r="AE317" s="72"/>
      <c r="AF317" s="72"/>
      <c r="AG317" s="72"/>
      <c r="AH317" s="72"/>
      <c r="AI317" s="72"/>
      <c r="AJ317" s="72"/>
      <c r="AK317" s="72"/>
      <c r="AL317" s="72"/>
      <c r="AM317" s="72"/>
      <c r="AN317" s="72"/>
      <c r="AO317" s="72"/>
    </row>
    <row r="318" spans="1:41" x14ac:dyDescent="0.25">
      <c r="A318" t="s">
        <v>594</v>
      </c>
      <c r="B318" t="s">
        <v>296</v>
      </c>
      <c r="C318" t="s">
        <v>1035</v>
      </c>
      <c r="D318" t="s">
        <v>15</v>
      </c>
      <c r="E318" t="s">
        <v>117</v>
      </c>
      <c r="F318" s="51" t="str">
        <f>IFERROR(VLOOKUP(D318,'Tabelas auxiliares'!$A$3:$B$61,2,FALSE),"")</f>
        <v>PROPES - PRÓ-REITORIA DE PESQUISA / CEM</v>
      </c>
      <c r="G318" s="51" t="str">
        <f>IFERROR(VLOOKUP($B318,'Tabelas auxiliares'!$A$65:$C$102,2,FALSE),"")</f>
        <v>Equipamentos - Laboratórios</v>
      </c>
      <c r="H318" s="51" t="str">
        <f>IFERROR(VLOOKUP($B318,'Tabelas auxiliares'!$A$65:$C$102,3,FALSE),"")</f>
        <v>AQUISICAO POR IMPORTACAO / EQUIPAMENTOS NOVOS / MANUTENÇÃO DE EQUIPAMENTOS LABORATORIAIS</v>
      </c>
      <c r="I318" t="s">
        <v>2169</v>
      </c>
      <c r="J318" t="s">
        <v>2170</v>
      </c>
      <c r="K318" t="s">
        <v>2171</v>
      </c>
      <c r="L318" t="s">
        <v>2172</v>
      </c>
      <c r="M318" t="s">
        <v>2173</v>
      </c>
      <c r="N318" t="s">
        <v>166</v>
      </c>
      <c r="O318" t="s">
        <v>167</v>
      </c>
      <c r="P318" t="s">
        <v>200</v>
      </c>
      <c r="Q318" t="s">
        <v>168</v>
      </c>
      <c r="R318" t="s">
        <v>165</v>
      </c>
      <c r="S318" t="s">
        <v>1118</v>
      </c>
      <c r="T318" t="s">
        <v>164</v>
      </c>
      <c r="U318" t="s">
        <v>118</v>
      </c>
      <c r="V318" t="s">
        <v>2174</v>
      </c>
      <c r="W318" t="s">
        <v>2175</v>
      </c>
      <c r="X318" s="51" t="str">
        <f t="shared" si="8"/>
        <v>4</v>
      </c>
      <c r="Y318" s="51" t="str">
        <f>IF(T318="","",IF(AND(T318&lt;&gt;'Tabelas auxiliares'!$B$236,T318&lt;&gt;'Tabelas auxiliares'!$B$237,T318&lt;&gt;'Tabelas auxiliares'!$C$236,T318&lt;&gt;'Tabelas auxiliares'!$C$237,T318&lt;&gt;'Tabelas auxiliares'!$D$236),"FOLHA DE PESSOAL",IF(X318='Tabelas auxiliares'!$A$237,"CUSTEIO",IF(X318='Tabelas auxiliares'!$A$236,"INVESTIMENTO","ERRO - VERIFICAR"))))</f>
        <v>INVESTIMENTO</v>
      </c>
      <c r="Z318" s="64">
        <f t="shared" si="9"/>
        <v>15140.56</v>
      </c>
      <c r="AA318" s="44">
        <v>15140.56</v>
      </c>
      <c r="AD318" s="72"/>
      <c r="AE318" s="72"/>
      <c r="AF318" s="72"/>
      <c r="AG318" s="72"/>
      <c r="AH318" s="72"/>
      <c r="AI318" s="72"/>
      <c r="AJ318" s="72"/>
      <c r="AK318" s="72"/>
      <c r="AL318" s="72"/>
      <c r="AM318" s="72"/>
      <c r="AN318" s="72"/>
      <c r="AO318" s="72"/>
    </row>
    <row r="319" spans="1:41" x14ac:dyDescent="0.25">
      <c r="A319" t="s">
        <v>594</v>
      </c>
      <c r="B319" t="s">
        <v>299</v>
      </c>
      <c r="C319" t="s">
        <v>595</v>
      </c>
      <c r="D319" t="s">
        <v>33</v>
      </c>
      <c r="E319" t="s">
        <v>117</v>
      </c>
      <c r="F319" s="51" t="str">
        <f>IFERROR(VLOOKUP(D319,'Tabelas auxiliares'!$A$3:$B$61,2,FALSE),"")</f>
        <v>ACI - SERVIÇOS DE TRADUÇÃO * D.U.C</v>
      </c>
      <c r="G319" s="51" t="str">
        <f>IFERROR(VLOOKUP($B319,'Tabelas auxiliares'!$A$65:$C$102,2,FALSE),"")</f>
        <v>Eventos institucionais</v>
      </c>
      <c r="H319" s="51" t="str">
        <f>IFERROR(VLOOKUP($B319,'Tabelas auxiliares'!$A$65:$C$102,3,FALSE),"")</f>
        <v>BUFFET / ESTANDES / AQUISICAO DE PLACAS COMEMORATIVAS E AFINS / SERVIÇOS DE SOM, IMAGEM E PALCO / SERVIÇOS DE LAVANDERIA EVENTOS / SERVIÇOS DE TRADUÇÃO</v>
      </c>
      <c r="I319" t="s">
        <v>630</v>
      </c>
      <c r="J319" t="s">
        <v>2176</v>
      </c>
      <c r="K319" t="s">
        <v>2177</v>
      </c>
      <c r="L319" t="s">
        <v>2178</v>
      </c>
      <c r="M319" t="s">
        <v>2179</v>
      </c>
      <c r="N319" t="s">
        <v>166</v>
      </c>
      <c r="O319" t="s">
        <v>167</v>
      </c>
      <c r="P319" t="s">
        <v>200</v>
      </c>
      <c r="Q319" t="s">
        <v>168</v>
      </c>
      <c r="R319" t="s">
        <v>165</v>
      </c>
      <c r="S319" t="s">
        <v>597</v>
      </c>
      <c r="T319" t="s">
        <v>164</v>
      </c>
      <c r="U319" t="s">
        <v>118</v>
      </c>
      <c r="V319" t="s">
        <v>1711</v>
      </c>
      <c r="W319" t="s">
        <v>1706</v>
      </c>
      <c r="X319" s="51" t="str">
        <f t="shared" si="8"/>
        <v>3</v>
      </c>
      <c r="Y319" s="51" t="str">
        <f>IF(T319="","",IF(AND(T319&lt;&gt;'Tabelas auxiliares'!$B$236,T319&lt;&gt;'Tabelas auxiliares'!$B$237,T319&lt;&gt;'Tabelas auxiliares'!$C$236,T319&lt;&gt;'Tabelas auxiliares'!$C$237,T319&lt;&gt;'Tabelas auxiliares'!$D$236),"FOLHA DE PESSOAL",IF(X319='Tabelas auxiliares'!$A$237,"CUSTEIO",IF(X319='Tabelas auxiliares'!$A$236,"INVESTIMENTO","ERRO - VERIFICAR"))))</f>
        <v>CUSTEIO</v>
      </c>
      <c r="Z319" s="64">
        <f t="shared" si="9"/>
        <v>7290</v>
      </c>
      <c r="AC319" s="44">
        <v>7290</v>
      </c>
      <c r="AD319" s="72"/>
      <c r="AE319" s="72"/>
      <c r="AF319" s="72"/>
      <c r="AG319" s="72"/>
      <c r="AH319" s="72"/>
      <c r="AI319" s="72"/>
      <c r="AJ319" s="72"/>
      <c r="AK319" s="72"/>
      <c r="AL319" s="72"/>
      <c r="AM319" s="72"/>
      <c r="AN319" s="72"/>
      <c r="AO319" s="72"/>
    </row>
    <row r="320" spans="1:41" x14ac:dyDescent="0.25">
      <c r="A320" t="s">
        <v>594</v>
      </c>
      <c r="B320" t="s">
        <v>299</v>
      </c>
      <c r="C320" t="s">
        <v>595</v>
      </c>
      <c r="D320" t="s">
        <v>33</v>
      </c>
      <c r="E320" t="s">
        <v>117</v>
      </c>
      <c r="F320" s="51" t="str">
        <f>IFERROR(VLOOKUP(D320,'Tabelas auxiliares'!$A$3:$B$61,2,FALSE),"")</f>
        <v>ACI - SERVIÇOS DE TRADUÇÃO * D.U.C</v>
      </c>
      <c r="G320" s="51" t="str">
        <f>IFERROR(VLOOKUP($B320,'Tabelas auxiliares'!$A$65:$C$102,2,FALSE),"")</f>
        <v>Eventos institucionais</v>
      </c>
      <c r="H320" s="51" t="str">
        <f>IFERROR(VLOOKUP($B320,'Tabelas auxiliares'!$A$65:$C$102,3,FALSE),"")</f>
        <v>BUFFET / ESTANDES / AQUISICAO DE PLACAS COMEMORATIVAS E AFINS / SERVIÇOS DE SOM, IMAGEM E PALCO / SERVIÇOS DE LAVANDERIA EVENTOS / SERVIÇOS DE TRADUÇÃO</v>
      </c>
      <c r="I320" t="s">
        <v>627</v>
      </c>
      <c r="J320" t="s">
        <v>2176</v>
      </c>
      <c r="K320" t="s">
        <v>2180</v>
      </c>
      <c r="L320" t="s">
        <v>2178</v>
      </c>
      <c r="M320" t="s">
        <v>2179</v>
      </c>
      <c r="N320" t="s">
        <v>166</v>
      </c>
      <c r="O320" t="s">
        <v>167</v>
      </c>
      <c r="P320" t="s">
        <v>200</v>
      </c>
      <c r="Q320" t="s">
        <v>168</v>
      </c>
      <c r="R320" t="s">
        <v>165</v>
      </c>
      <c r="S320" t="s">
        <v>597</v>
      </c>
      <c r="T320" t="s">
        <v>164</v>
      </c>
      <c r="U320" t="s">
        <v>118</v>
      </c>
      <c r="V320" t="s">
        <v>1711</v>
      </c>
      <c r="W320" t="s">
        <v>1706</v>
      </c>
      <c r="X320" s="51" t="str">
        <f t="shared" si="8"/>
        <v>3</v>
      </c>
      <c r="Y320" s="51" t="str">
        <f>IF(T320="","",IF(AND(T320&lt;&gt;'Tabelas auxiliares'!$B$236,T320&lt;&gt;'Tabelas auxiliares'!$B$237,T320&lt;&gt;'Tabelas auxiliares'!$C$236,T320&lt;&gt;'Tabelas auxiliares'!$C$237,T320&lt;&gt;'Tabelas auxiliares'!$D$236),"FOLHA DE PESSOAL",IF(X320='Tabelas auxiliares'!$A$237,"CUSTEIO",IF(X320='Tabelas auxiliares'!$A$236,"INVESTIMENTO","ERRO - VERIFICAR"))))</f>
        <v>CUSTEIO</v>
      </c>
      <c r="Z320" s="64">
        <f t="shared" si="9"/>
        <v>2430</v>
      </c>
      <c r="AA320" s="44">
        <v>911.25</v>
      </c>
      <c r="AC320" s="44">
        <v>1518.75</v>
      </c>
      <c r="AD320" s="72"/>
      <c r="AE320" s="72"/>
      <c r="AF320" s="72"/>
      <c r="AG320" s="72"/>
      <c r="AH320" s="72"/>
      <c r="AI320" s="72"/>
      <c r="AJ320" s="72"/>
      <c r="AK320" s="72"/>
      <c r="AL320" s="72"/>
      <c r="AM320" s="72"/>
      <c r="AN320" s="72"/>
      <c r="AO320" s="72"/>
    </row>
    <row r="321" spans="1:41" x14ac:dyDescent="0.25">
      <c r="A321" t="s">
        <v>594</v>
      </c>
      <c r="B321" t="s">
        <v>299</v>
      </c>
      <c r="C321" t="s">
        <v>595</v>
      </c>
      <c r="D321" t="s">
        <v>57</v>
      </c>
      <c r="E321" t="s">
        <v>117</v>
      </c>
      <c r="F321" s="51" t="str">
        <f>IFERROR(VLOOKUP(D321,'Tabelas auxiliares'!$A$3:$B$61,2,FALSE),"")</f>
        <v>EDITORA DA UFABC</v>
      </c>
      <c r="G321" s="51" t="str">
        <f>IFERROR(VLOOKUP($B321,'Tabelas auxiliares'!$A$65:$C$102,2,FALSE),"")</f>
        <v>Eventos institucionais</v>
      </c>
      <c r="H321" s="51" t="str">
        <f>IFERROR(VLOOKUP($B321,'Tabelas auxiliares'!$A$65:$C$102,3,FALSE),"")</f>
        <v>BUFFET / ESTANDES / AQUISICAO DE PLACAS COMEMORATIVAS E AFINS / SERVIÇOS DE SOM, IMAGEM E PALCO / SERVIÇOS DE LAVANDERIA EVENTOS / SERVIÇOS DE TRADUÇÃO</v>
      </c>
      <c r="I321" t="s">
        <v>1379</v>
      </c>
      <c r="J321" t="s">
        <v>2181</v>
      </c>
      <c r="K321" t="s">
        <v>2182</v>
      </c>
      <c r="L321" t="s">
        <v>2183</v>
      </c>
      <c r="M321" t="s">
        <v>1615</v>
      </c>
      <c r="N321" t="s">
        <v>166</v>
      </c>
      <c r="O321" t="s">
        <v>167</v>
      </c>
      <c r="P321" t="s">
        <v>200</v>
      </c>
      <c r="Q321" t="s">
        <v>168</v>
      </c>
      <c r="R321" t="s">
        <v>165</v>
      </c>
      <c r="S321" t="s">
        <v>119</v>
      </c>
      <c r="T321" t="s">
        <v>164</v>
      </c>
      <c r="U321" t="s">
        <v>118</v>
      </c>
      <c r="V321" t="s">
        <v>2184</v>
      </c>
      <c r="W321" t="s">
        <v>2185</v>
      </c>
      <c r="X321" s="51" t="str">
        <f t="shared" si="8"/>
        <v>3</v>
      </c>
      <c r="Y321" s="51" t="str">
        <f>IF(T321="","",IF(AND(T321&lt;&gt;'Tabelas auxiliares'!$B$236,T321&lt;&gt;'Tabelas auxiliares'!$B$237,T321&lt;&gt;'Tabelas auxiliares'!$C$236,T321&lt;&gt;'Tabelas auxiliares'!$C$237,T321&lt;&gt;'Tabelas auxiliares'!$D$236),"FOLHA DE PESSOAL",IF(X321='Tabelas auxiliares'!$A$237,"CUSTEIO",IF(X321='Tabelas auxiliares'!$A$236,"INVESTIMENTO","ERRO - VERIFICAR"))))</f>
        <v>CUSTEIO</v>
      </c>
      <c r="Z321" s="64">
        <f t="shared" si="9"/>
        <v>700</v>
      </c>
      <c r="AC321" s="44">
        <v>700</v>
      </c>
      <c r="AD321" s="72"/>
      <c r="AE321" s="72"/>
      <c r="AF321" s="72"/>
      <c r="AG321" s="72"/>
      <c r="AH321" s="72"/>
      <c r="AI321" s="72"/>
      <c r="AJ321" s="72"/>
      <c r="AK321" s="72"/>
      <c r="AL321" s="72"/>
      <c r="AM321" s="72"/>
      <c r="AN321" s="72"/>
      <c r="AO321" s="72"/>
    </row>
    <row r="322" spans="1:41" x14ac:dyDescent="0.25">
      <c r="A322" t="s">
        <v>594</v>
      </c>
      <c r="B322" t="s">
        <v>299</v>
      </c>
      <c r="C322" t="s">
        <v>595</v>
      </c>
      <c r="D322" t="s">
        <v>59</v>
      </c>
      <c r="E322" t="s">
        <v>117</v>
      </c>
      <c r="F322" s="51" t="str">
        <f>IFERROR(VLOOKUP(D322,'Tabelas auxiliares'!$A$3:$B$61,2,FALSE),"")</f>
        <v>PROEC - REALIZAÇÃO DE EVENTOS * D.U.C</v>
      </c>
      <c r="G322" s="51" t="str">
        <f>IFERROR(VLOOKUP($B322,'Tabelas auxiliares'!$A$65:$C$102,2,FALSE),"")</f>
        <v>Eventos institucionais</v>
      </c>
      <c r="H322" s="51" t="str">
        <f>IFERROR(VLOOKUP($B322,'Tabelas auxiliares'!$A$65:$C$102,3,FALSE),"")</f>
        <v>BUFFET / ESTANDES / AQUISICAO DE PLACAS COMEMORATIVAS E AFINS / SERVIÇOS DE SOM, IMAGEM E PALCO / SERVIÇOS DE LAVANDERIA EVENTOS / SERVIÇOS DE TRADUÇÃO</v>
      </c>
      <c r="I322" t="s">
        <v>631</v>
      </c>
      <c r="J322" t="s">
        <v>2186</v>
      </c>
      <c r="K322" t="s">
        <v>2187</v>
      </c>
      <c r="L322" t="s">
        <v>2188</v>
      </c>
      <c r="M322" t="s">
        <v>2189</v>
      </c>
      <c r="N322" t="s">
        <v>166</v>
      </c>
      <c r="O322" t="s">
        <v>167</v>
      </c>
      <c r="P322" t="s">
        <v>200</v>
      </c>
      <c r="Q322" t="s">
        <v>168</v>
      </c>
      <c r="R322" t="s">
        <v>165</v>
      </c>
      <c r="S322" t="s">
        <v>119</v>
      </c>
      <c r="T322" t="s">
        <v>164</v>
      </c>
      <c r="U322" t="s">
        <v>118</v>
      </c>
      <c r="V322" t="s">
        <v>2190</v>
      </c>
      <c r="W322" t="s">
        <v>2191</v>
      </c>
      <c r="X322" s="51" t="str">
        <f t="shared" si="8"/>
        <v>3</v>
      </c>
      <c r="Y322" s="51" t="str">
        <f>IF(T322="","",IF(AND(T322&lt;&gt;'Tabelas auxiliares'!$B$236,T322&lt;&gt;'Tabelas auxiliares'!$B$237,T322&lt;&gt;'Tabelas auxiliares'!$C$236,T322&lt;&gt;'Tabelas auxiliares'!$C$237,T322&lt;&gt;'Tabelas auxiliares'!$D$236),"FOLHA DE PESSOAL",IF(X322='Tabelas auxiliares'!$A$237,"CUSTEIO",IF(X322='Tabelas auxiliares'!$A$236,"INVESTIMENTO","ERRO - VERIFICAR"))))</f>
        <v>CUSTEIO</v>
      </c>
      <c r="Z322" s="64">
        <f t="shared" si="9"/>
        <v>8700</v>
      </c>
      <c r="AC322" s="44">
        <v>8700</v>
      </c>
      <c r="AD322" s="72"/>
      <c r="AE322" s="72"/>
      <c r="AF322" s="72"/>
      <c r="AG322" s="72"/>
      <c r="AH322" s="72"/>
      <c r="AI322" s="72"/>
      <c r="AJ322" s="72"/>
      <c r="AK322" s="72"/>
      <c r="AL322" s="72"/>
      <c r="AM322" s="72"/>
      <c r="AN322" s="72"/>
      <c r="AO322" s="72"/>
    </row>
    <row r="323" spans="1:41" x14ac:dyDescent="0.25">
      <c r="A323" t="s">
        <v>594</v>
      </c>
      <c r="B323" t="s">
        <v>299</v>
      </c>
      <c r="C323" t="s">
        <v>595</v>
      </c>
      <c r="D323" t="s">
        <v>59</v>
      </c>
      <c r="E323" t="s">
        <v>117</v>
      </c>
      <c r="F323" s="51" t="str">
        <f>IFERROR(VLOOKUP(D323,'Tabelas auxiliares'!$A$3:$B$61,2,FALSE),"")</f>
        <v>PROEC - REALIZAÇÃO DE EVENTOS * D.U.C</v>
      </c>
      <c r="G323" s="51" t="str">
        <f>IFERROR(VLOOKUP($B323,'Tabelas auxiliares'!$A$65:$C$102,2,FALSE),"")</f>
        <v>Eventos institucionais</v>
      </c>
      <c r="H323" s="51" t="str">
        <f>IFERROR(VLOOKUP($B323,'Tabelas auxiliares'!$A$65:$C$102,3,FALSE),"")</f>
        <v>BUFFET / ESTANDES / AQUISICAO DE PLACAS COMEMORATIVAS E AFINS / SERVIÇOS DE SOM, IMAGEM E PALCO / SERVIÇOS DE LAVANDERIA EVENTOS / SERVIÇOS DE TRADUÇÃO</v>
      </c>
      <c r="I323" t="s">
        <v>631</v>
      </c>
      <c r="J323" t="s">
        <v>2186</v>
      </c>
      <c r="K323" t="s">
        <v>2192</v>
      </c>
      <c r="L323" t="s">
        <v>2188</v>
      </c>
      <c r="M323" t="s">
        <v>2193</v>
      </c>
      <c r="N323" t="s">
        <v>166</v>
      </c>
      <c r="O323" t="s">
        <v>167</v>
      </c>
      <c r="P323" t="s">
        <v>200</v>
      </c>
      <c r="Q323" t="s">
        <v>168</v>
      </c>
      <c r="R323" t="s">
        <v>165</v>
      </c>
      <c r="S323" t="s">
        <v>119</v>
      </c>
      <c r="T323" t="s">
        <v>164</v>
      </c>
      <c r="U323" t="s">
        <v>118</v>
      </c>
      <c r="V323" t="s">
        <v>2190</v>
      </c>
      <c r="W323" t="s">
        <v>2191</v>
      </c>
      <c r="X323" s="51" t="str">
        <f t="shared" si="8"/>
        <v>3</v>
      </c>
      <c r="Y323" s="51" t="str">
        <f>IF(T323="","",IF(AND(T323&lt;&gt;'Tabelas auxiliares'!$B$236,T323&lt;&gt;'Tabelas auxiliares'!$B$237,T323&lt;&gt;'Tabelas auxiliares'!$C$236,T323&lt;&gt;'Tabelas auxiliares'!$C$237,T323&lt;&gt;'Tabelas auxiliares'!$D$236),"FOLHA DE PESSOAL",IF(X323='Tabelas auxiliares'!$A$237,"CUSTEIO",IF(X323='Tabelas auxiliares'!$A$236,"INVESTIMENTO","ERRO - VERIFICAR"))))</f>
        <v>CUSTEIO</v>
      </c>
      <c r="Z323" s="64">
        <f t="shared" si="9"/>
        <v>8800</v>
      </c>
      <c r="AC323" s="44">
        <v>8800</v>
      </c>
      <c r="AD323" s="72"/>
      <c r="AE323" s="72"/>
      <c r="AF323" s="72"/>
      <c r="AG323" s="72"/>
      <c r="AH323" s="72"/>
      <c r="AI323" s="72"/>
      <c r="AJ323" s="72"/>
      <c r="AK323" s="72"/>
      <c r="AL323" s="72"/>
      <c r="AM323" s="72"/>
      <c r="AN323" s="72"/>
      <c r="AO323" s="72"/>
    </row>
    <row r="324" spans="1:41" x14ac:dyDescent="0.25">
      <c r="A324" t="s">
        <v>594</v>
      </c>
      <c r="B324" t="s">
        <v>299</v>
      </c>
      <c r="C324" t="s">
        <v>595</v>
      </c>
      <c r="D324" t="s">
        <v>59</v>
      </c>
      <c r="E324" t="s">
        <v>117</v>
      </c>
      <c r="F324" s="51" t="str">
        <f>IFERROR(VLOOKUP(D324,'Tabelas auxiliares'!$A$3:$B$61,2,FALSE),"")</f>
        <v>PROEC - REALIZAÇÃO DE EVENTOS * D.U.C</v>
      </c>
      <c r="G324" s="51" t="str">
        <f>IFERROR(VLOOKUP($B324,'Tabelas auxiliares'!$A$65:$C$102,2,FALSE),"")</f>
        <v>Eventos institucionais</v>
      </c>
      <c r="H324" s="51" t="str">
        <f>IFERROR(VLOOKUP($B324,'Tabelas auxiliares'!$A$65:$C$102,3,FALSE),"")</f>
        <v>BUFFET / ESTANDES / AQUISICAO DE PLACAS COMEMORATIVAS E AFINS / SERVIÇOS DE SOM, IMAGEM E PALCO / SERVIÇOS DE LAVANDERIA EVENTOS / SERVIÇOS DE TRADUÇÃO</v>
      </c>
      <c r="I324" t="s">
        <v>631</v>
      </c>
      <c r="J324" t="s">
        <v>2186</v>
      </c>
      <c r="K324" t="s">
        <v>2194</v>
      </c>
      <c r="L324" t="s">
        <v>2188</v>
      </c>
      <c r="M324" t="s">
        <v>2195</v>
      </c>
      <c r="N324" t="s">
        <v>166</v>
      </c>
      <c r="O324" t="s">
        <v>167</v>
      </c>
      <c r="P324" t="s">
        <v>200</v>
      </c>
      <c r="Q324" t="s">
        <v>168</v>
      </c>
      <c r="R324" t="s">
        <v>165</v>
      </c>
      <c r="S324" t="s">
        <v>119</v>
      </c>
      <c r="T324" t="s">
        <v>164</v>
      </c>
      <c r="U324" t="s">
        <v>118</v>
      </c>
      <c r="V324" t="s">
        <v>2190</v>
      </c>
      <c r="W324" t="s">
        <v>2191</v>
      </c>
      <c r="X324" s="51" t="str">
        <f t="shared" ref="X324:X387" si="10">LEFT(V324,1)</f>
        <v>3</v>
      </c>
      <c r="Y324" s="51" t="str">
        <f>IF(T324="","",IF(AND(T324&lt;&gt;'Tabelas auxiliares'!$B$236,T324&lt;&gt;'Tabelas auxiliares'!$B$237,T324&lt;&gt;'Tabelas auxiliares'!$C$236,T324&lt;&gt;'Tabelas auxiliares'!$C$237,T324&lt;&gt;'Tabelas auxiliares'!$D$236),"FOLHA DE PESSOAL",IF(X324='Tabelas auxiliares'!$A$237,"CUSTEIO",IF(X324='Tabelas auxiliares'!$A$236,"INVESTIMENTO","ERRO - VERIFICAR"))))</f>
        <v>CUSTEIO</v>
      </c>
      <c r="Z324" s="64">
        <f t="shared" si="9"/>
        <v>9918</v>
      </c>
      <c r="AC324" s="44">
        <v>9918</v>
      </c>
      <c r="AD324" s="72"/>
      <c r="AE324" s="72"/>
      <c r="AF324" s="72"/>
      <c r="AG324" s="72"/>
      <c r="AH324" s="72"/>
      <c r="AI324" s="72"/>
      <c r="AJ324" s="72"/>
      <c r="AK324" s="72"/>
      <c r="AL324" s="72"/>
      <c r="AM324" s="72"/>
      <c r="AN324" s="72"/>
      <c r="AO324" s="72"/>
    </row>
    <row r="325" spans="1:41" x14ac:dyDescent="0.25">
      <c r="A325" t="s">
        <v>594</v>
      </c>
      <c r="B325" t="s">
        <v>299</v>
      </c>
      <c r="C325" t="s">
        <v>595</v>
      </c>
      <c r="D325" t="s">
        <v>59</v>
      </c>
      <c r="E325" t="s">
        <v>117</v>
      </c>
      <c r="F325" s="51" t="str">
        <f>IFERROR(VLOOKUP(D325,'Tabelas auxiliares'!$A$3:$B$61,2,FALSE),"")</f>
        <v>PROEC - REALIZAÇÃO DE EVENTOS * D.U.C</v>
      </c>
      <c r="G325" s="51" t="str">
        <f>IFERROR(VLOOKUP($B325,'Tabelas auxiliares'!$A$65:$C$102,2,FALSE),"")</f>
        <v>Eventos institucionais</v>
      </c>
      <c r="H325" s="51" t="str">
        <f>IFERROR(VLOOKUP($B325,'Tabelas auxiliares'!$A$65:$C$102,3,FALSE),"")</f>
        <v>BUFFET / ESTANDES / AQUISICAO DE PLACAS COMEMORATIVAS E AFINS / SERVIÇOS DE SOM, IMAGEM E PALCO / SERVIÇOS DE LAVANDERIA EVENTOS / SERVIÇOS DE TRADUÇÃO</v>
      </c>
      <c r="I325" t="s">
        <v>631</v>
      </c>
      <c r="J325" t="s">
        <v>2186</v>
      </c>
      <c r="K325" t="s">
        <v>2196</v>
      </c>
      <c r="L325" t="s">
        <v>2188</v>
      </c>
      <c r="M325" t="s">
        <v>2197</v>
      </c>
      <c r="N325" t="s">
        <v>166</v>
      </c>
      <c r="O325" t="s">
        <v>167</v>
      </c>
      <c r="P325" t="s">
        <v>200</v>
      </c>
      <c r="Q325" t="s">
        <v>168</v>
      </c>
      <c r="R325" t="s">
        <v>165</v>
      </c>
      <c r="S325" t="s">
        <v>119</v>
      </c>
      <c r="T325" t="s">
        <v>164</v>
      </c>
      <c r="U325" t="s">
        <v>118</v>
      </c>
      <c r="V325" t="s">
        <v>2190</v>
      </c>
      <c r="W325" t="s">
        <v>2191</v>
      </c>
      <c r="X325" s="51" t="str">
        <f t="shared" si="10"/>
        <v>3</v>
      </c>
      <c r="Y325" s="51" t="str">
        <f>IF(T325="","",IF(AND(T325&lt;&gt;'Tabelas auxiliares'!$B$236,T325&lt;&gt;'Tabelas auxiliares'!$B$237,T325&lt;&gt;'Tabelas auxiliares'!$C$236,T325&lt;&gt;'Tabelas auxiliares'!$C$237,T325&lt;&gt;'Tabelas auxiliares'!$D$236),"FOLHA DE PESSOAL",IF(X325='Tabelas auxiliares'!$A$237,"CUSTEIO",IF(X325='Tabelas auxiliares'!$A$236,"INVESTIMENTO","ERRO - VERIFICAR"))))</f>
        <v>CUSTEIO</v>
      </c>
      <c r="Z325" s="64">
        <f t="shared" ref="Z325:Z388" si="11">IF(AA325+AB325+AC325&lt;&gt;0,AA325+AB325+AC325,"")</f>
        <v>1074</v>
      </c>
      <c r="AB325" s="44">
        <v>974</v>
      </c>
      <c r="AC325" s="44">
        <v>100</v>
      </c>
      <c r="AD325" s="72"/>
      <c r="AE325" s="72"/>
      <c r="AF325" s="72"/>
      <c r="AG325" s="72"/>
      <c r="AH325" s="72"/>
      <c r="AI325" s="72"/>
      <c r="AJ325" s="72"/>
      <c r="AK325" s="72"/>
      <c r="AL325" s="72"/>
      <c r="AM325" s="72"/>
      <c r="AN325" s="72"/>
      <c r="AO325" s="72"/>
    </row>
    <row r="326" spans="1:41" x14ac:dyDescent="0.25">
      <c r="A326" t="s">
        <v>594</v>
      </c>
      <c r="B326" t="s">
        <v>299</v>
      </c>
      <c r="C326" t="s">
        <v>595</v>
      </c>
      <c r="D326" t="s">
        <v>59</v>
      </c>
      <c r="E326" t="s">
        <v>117</v>
      </c>
      <c r="F326" s="51" t="str">
        <f>IFERROR(VLOOKUP(D326,'Tabelas auxiliares'!$A$3:$B$61,2,FALSE),"")</f>
        <v>PROEC - REALIZAÇÃO DE EVENTOS * D.U.C</v>
      </c>
      <c r="G326" s="51" t="str">
        <f>IFERROR(VLOOKUP($B326,'Tabelas auxiliares'!$A$65:$C$102,2,FALSE),"")</f>
        <v>Eventos institucionais</v>
      </c>
      <c r="H326" s="51" t="str">
        <f>IFERROR(VLOOKUP($B326,'Tabelas auxiliares'!$A$65:$C$102,3,FALSE),"")</f>
        <v>BUFFET / ESTANDES / AQUISICAO DE PLACAS COMEMORATIVAS E AFINS / SERVIÇOS DE SOM, IMAGEM E PALCO / SERVIÇOS DE LAVANDERIA EVENTOS / SERVIÇOS DE TRADUÇÃO</v>
      </c>
      <c r="I326" t="s">
        <v>2198</v>
      </c>
      <c r="J326" t="s">
        <v>2186</v>
      </c>
      <c r="K326" t="s">
        <v>2199</v>
      </c>
      <c r="L326" t="s">
        <v>2200</v>
      </c>
      <c r="M326" t="s">
        <v>2195</v>
      </c>
      <c r="N326" t="s">
        <v>166</v>
      </c>
      <c r="O326" t="s">
        <v>167</v>
      </c>
      <c r="P326" t="s">
        <v>200</v>
      </c>
      <c r="Q326" t="s">
        <v>168</v>
      </c>
      <c r="R326" t="s">
        <v>165</v>
      </c>
      <c r="S326" t="s">
        <v>119</v>
      </c>
      <c r="T326" t="s">
        <v>228</v>
      </c>
      <c r="U326" t="s">
        <v>602</v>
      </c>
      <c r="V326" t="s">
        <v>2190</v>
      </c>
      <c r="W326" t="s">
        <v>2191</v>
      </c>
      <c r="X326" s="51" t="str">
        <f t="shared" si="10"/>
        <v>3</v>
      </c>
      <c r="Y326" s="51" t="str">
        <f>IF(T326="","",IF(AND(T326&lt;&gt;'Tabelas auxiliares'!$B$236,T326&lt;&gt;'Tabelas auxiliares'!$B$237,T326&lt;&gt;'Tabelas auxiliares'!$C$236,T326&lt;&gt;'Tabelas auxiliares'!$C$237,T326&lt;&gt;'Tabelas auxiliares'!$D$236),"FOLHA DE PESSOAL",IF(X326='Tabelas auxiliares'!$A$237,"CUSTEIO",IF(X326='Tabelas auxiliares'!$A$236,"INVESTIMENTO","ERRO - VERIFICAR"))))</f>
        <v>CUSTEIO</v>
      </c>
      <c r="Z326" s="64">
        <f t="shared" si="11"/>
        <v>8436</v>
      </c>
      <c r="AC326" s="44">
        <v>8436</v>
      </c>
      <c r="AD326" s="72"/>
      <c r="AE326" s="72"/>
      <c r="AF326" s="72"/>
      <c r="AG326" s="72"/>
      <c r="AH326" s="72"/>
      <c r="AI326" s="72"/>
      <c r="AJ326" s="72"/>
      <c r="AK326" s="72"/>
      <c r="AL326" s="72"/>
      <c r="AM326" s="72"/>
      <c r="AN326" s="72"/>
      <c r="AO326" s="72"/>
    </row>
    <row r="327" spans="1:41" x14ac:dyDescent="0.25">
      <c r="A327" t="s">
        <v>594</v>
      </c>
      <c r="B327" t="s">
        <v>299</v>
      </c>
      <c r="C327" t="s">
        <v>595</v>
      </c>
      <c r="D327" t="s">
        <v>59</v>
      </c>
      <c r="E327" t="s">
        <v>117</v>
      </c>
      <c r="F327" s="51" t="str">
        <f>IFERROR(VLOOKUP(D327,'Tabelas auxiliares'!$A$3:$B$61,2,FALSE),"")</f>
        <v>PROEC - REALIZAÇÃO DE EVENTOS * D.U.C</v>
      </c>
      <c r="G327" s="51" t="str">
        <f>IFERROR(VLOOKUP($B327,'Tabelas auxiliares'!$A$65:$C$102,2,FALSE),"")</f>
        <v>Eventos institucionais</v>
      </c>
      <c r="H327" s="51" t="str">
        <f>IFERROR(VLOOKUP($B327,'Tabelas auxiliares'!$A$65:$C$102,3,FALSE),"")</f>
        <v>BUFFET / ESTANDES / AQUISICAO DE PLACAS COMEMORATIVAS E AFINS / SERVIÇOS DE SOM, IMAGEM E PALCO / SERVIÇOS DE LAVANDERIA EVENTOS / SERVIÇOS DE TRADUÇÃO</v>
      </c>
      <c r="I327" t="s">
        <v>2198</v>
      </c>
      <c r="J327" t="s">
        <v>2186</v>
      </c>
      <c r="K327" t="s">
        <v>2201</v>
      </c>
      <c r="L327" t="s">
        <v>2200</v>
      </c>
      <c r="M327" t="s">
        <v>2193</v>
      </c>
      <c r="N327" t="s">
        <v>166</v>
      </c>
      <c r="O327" t="s">
        <v>167</v>
      </c>
      <c r="P327" t="s">
        <v>200</v>
      </c>
      <c r="Q327" t="s">
        <v>168</v>
      </c>
      <c r="R327" t="s">
        <v>165</v>
      </c>
      <c r="S327" t="s">
        <v>119</v>
      </c>
      <c r="T327" t="s">
        <v>228</v>
      </c>
      <c r="U327" t="s">
        <v>602</v>
      </c>
      <c r="V327" t="s">
        <v>2190</v>
      </c>
      <c r="W327" t="s">
        <v>2191</v>
      </c>
      <c r="X327" s="51" t="str">
        <f t="shared" si="10"/>
        <v>3</v>
      </c>
      <c r="Y327" s="51" t="str">
        <f>IF(T327="","",IF(AND(T327&lt;&gt;'Tabelas auxiliares'!$B$236,T327&lt;&gt;'Tabelas auxiliares'!$B$237,T327&lt;&gt;'Tabelas auxiliares'!$C$236,T327&lt;&gt;'Tabelas auxiliares'!$C$237,T327&lt;&gt;'Tabelas auxiliares'!$D$236),"FOLHA DE PESSOAL",IF(X327='Tabelas auxiliares'!$A$237,"CUSTEIO",IF(X327='Tabelas auxiliares'!$A$236,"INVESTIMENTO","ERRO - VERIFICAR"))))</f>
        <v>CUSTEIO</v>
      </c>
      <c r="Z327" s="64">
        <f t="shared" si="11"/>
        <v>9660</v>
      </c>
      <c r="AC327" s="44">
        <v>9660</v>
      </c>
      <c r="AD327" s="72"/>
      <c r="AE327" s="72"/>
      <c r="AF327" s="72"/>
      <c r="AG327" s="72"/>
      <c r="AH327" s="72"/>
      <c r="AI327" s="72"/>
      <c r="AJ327" s="72"/>
      <c r="AK327" s="72"/>
      <c r="AL327" s="72"/>
      <c r="AM327" s="72"/>
      <c r="AN327" s="72"/>
      <c r="AO327" s="72"/>
    </row>
    <row r="328" spans="1:41" x14ac:dyDescent="0.25">
      <c r="A328" t="s">
        <v>594</v>
      </c>
      <c r="B328" t="s">
        <v>299</v>
      </c>
      <c r="C328" t="s">
        <v>595</v>
      </c>
      <c r="D328" t="s">
        <v>59</v>
      </c>
      <c r="E328" t="s">
        <v>117</v>
      </c>
      <c r="F328" s="51" t="str">
        <f>IFERROR(VLOOKUP(D328,'Tabelas auxiliares'!$A$3:$B$61,2,FALSE),"")</f>
        <v>PROEC - REALIZAÇÃO DE EVENTOS * D.U.C</v>
      </c>
      <c r="G328" s="51" t="str">
        <f>IFERROR(VLOOKUP($B328,'Tabelas auxiliares'!$A$65:$C$102,2,FALSE),"")</f>
        <v>Eventos institucionais</v>
      </c>
      <c r="H328" s="51" t="str">
        <f>IFERROR(VLOOKUP($B328,'Tabelas auxiliares'!$A$65:$C$102,3,FALSE),"")</f>
        <v>BUFFET / ESTANDES / AQUISICAO DE PLACAS COMEMORATIVAS E AFINS / SERVIÇOS DE SOM, IMAGEM E PALCO / SERVIÇOS DE LAVANDERIA EVENTOS / SERVIÇOS DE TRADUÇÃO</v>
      </c>
      <c r="I328" t="s">
        <v>2198</v>
      </c>
      <c r="J328" t="s">
        <v>2186</v>
      </c>
      <c r="K328" t="s">
        <v>2202</v>
      </c>
      <c r="L328" t="s">
        <v>2200</v>
      </c>
      <c r="M328" t="s">
        <v>2193</v>
      </c>
      <c r="N328" t="s">
        <v>166</v>
      </c>
      <c r="O328" t="s">
        <v>167</v>
      </c>
      <c r="P328" t="s">
        <v>200</v>
      </c>
      <c r="Q328" t="s">
        <v>168</v>
      </c>
      <c r="R328" t="s">
        <v>165</v>
      </c>
      <c r="S328" t="s">
        <v>119</v>
      </c>
      <c r="T328" t="s">
        <v>228</v>
      </c>
      <c r="U328" t="s">
        <v>602</v>
      </c>
      <c r="V328" t="s">
        <v>2190</v>
      </c>
      <c r="W328" t="s">
        <v>2191</v>
      </c>
      <c r="X328" s="51" t="str">
        <f t="shared" si="10"/>
        <v>3</v>
      </c>
      <c r="Y328" s="51" t="str">
        <f>IF(T328="","",IF(AND(T328&lt;&gt;'Tabelas auxiliares'!$B$236,T328&lt;&gt;'Tabelas auxiliares'!$B$237,T328&lt;&gt;'Tabelas auxiliares'!$C$236,T328&lt;&gt;'Tabelas auxiliares'!$C$237,T328&lt;&gt;'Tabelas auxiliares'!$D$236),"FOLHA DE PESSOAL",IF(X328='Tabelas auxiliares'!$A$237,"CUSTEIO",IF(X328='Tabelas auxiliares'!$A$236,"INVESTIMENTO","ERRO - VERIFICAR"))))</f>
        <v>CUSTEIO</v>
      </c>
      <c r="Z328" s="64">
        <f t="shared" si="11"/>
        <v>34160</v>
      </c>
      <c r="AC328" s="44">
        <v>34160</v>
      </c>
      <c r="AD328" s="72"/>
      <c r="AE328" s="72"/>
      <c r="AF328" s="72"/>
      <c r="AG328" s="72"/>
      <c r="AH328" s="72"/>
      <c r="AI328" s="72"/>
      <c r="AJ328" s="72"/>
      <c r="AK328" s="72"/>
      <c r="AL328" s="72"/>
      <c r="AM328" s="72"/>
      <c r="AN328" s="72"/>
      <c r="AO328" s="72"/>
    </row>
    <row r="329" spans="1:41" x14ac:dyDescent="0.25">
      <c r="A329" t="s">
        <v>594</v>
      </c>
      <c r="B329" t="s">
        <v>299</v>
      </c>
      <c r="C329" t="s">
        <v>595</v>
      </c>
      <c r="D329" t="s">
        <v>59</v>
      </c>
      <c r="E329" t="s">
        <v>117</v>
      </c>
      <c r="F329" s="51" t="str">
        <f>IFERROR(VLOOKUP(D329,'Tabelas auxiliares'!$A$3:$B$61,2,FALSE),"")</f>
        <v>PROEC - REALIZAÇÃO DE EVENTOS * D.U.C</v>
      </c>
      <c r="G329" s="51" t="str">
        <f>IFERROR(VLOOKUP($B329,'Tabelas auxiliares'!$A$65:$C$102,2,FALSE),"")</f>
        <v>Eventos institucionais</v>
      </c>
      <c r="H329" s="51" t="str">
        <f>IFERROR(VLOOKUP($B329,'Tabelas auxiliares'!$A$65:$C$102,3,FALSE),"")</f>
        <v>BUFFET / ESTANDES / AQUISICAO DE PLACAS COMEMORATIVAS E AFINS / SERVIÇOS DE SOM, IMAGEM E PALCO / SERVIÇOS DE LAVANDERIA EVENTOS / SERVIÇOS DE TRADUÇÃO</v>
      </c>
      <c r="I329" t="s">
        <v>2198</v>
      </c>
      <c r="J329" t="s">
        <v>2186</v>
      </c>
      <c r="K329" t="s">
        <v>2203</v>
      </c>
      <c r="L329" t="s">
        <v>2200</v>
      </c>
      <c r="M329" t="s">
        <v>2197</v>
      </c>
      <c r="N329" t="s">
        <v>166</v>
      </c>
      <c r="O329" t="s">
        <v>167</v>
      </c>
      <c r="P329" t="s">
        <v>200</v>
      </c>
      <c r="Q329" t="s">
        <v>168</v>
      </c>
      <c r="R329" t="s">
        <v>165</v>
      </c>
      <c r="S329" t="s">
        <v>119</v>
      </c>
      <c r="T329" t="s">
        <v>228</v>
      </c>
      <c r="U329" t="s">
        <v>602</v>
      </c>
      <c r="V329" t="s">
        <v>2190</v>
      </c>
      <c r="W329" t="s">
        <v>2191</v>
      </c>
      <c r="X329" s="51" t="str">
        <f t="shared" si="10"/>
        <v>3</v>
      </c>
      <c r="Y329" s="51" t="str">
        <f>IF(T329="","",IF(AND(T329&lt;&gt;'Tabelas auxiliares'!$B$236,T329&lt;&gt;'Tabelas auxiliares'!$B$237,T329&lt;&gt;'Tabelas auxiliares'!$C$236,T329&lt;&gt;'Tabelas auxiliares'!$C$237,T329&lt;&gt;'Tabelas auxiliares'!$D$236),"FOLHA DE PESSOAL",IF(X329='Tabelas auxiliares'!$A$237,"CUSTEIO",IF(X329='Tabelas auxiliares'!$A$236,"INVESTIMENTO","ERRO - VERIFICAR"))))</f>
        <v>CUSTEIO</v>
      </c>
      <c r="Z329" s="64">
        <f t="shared" si="11"/>
        <v>15083.1</v>
      </c>
      <c r="AB329" s="44">
        <v>15083.1</v>
      </c>
      <c r="AD329" s="72"/>
      <c r="AE329" s="72"/>
      <c r="AF329" s="72"/>
      <c r="AG329" s="72"/>
      <c r="AH329" s="72"/>
      <c r="AI329" s="72"/>
      <c r="AJ329" s="72"/>
      <c r="AK329" s="72"/>
      <c r="AL329" s="72"/>
      <c r="AM329" s="72"/>
      <c r="AN329" s="72"/>
      <c r="AO329" s="72"/>
    </row>
    <row r="330" spans="1:41" x14ac:dyDescent="0.25">
      <c r="A330" t="s">
        <v>594</v>
      </c>
      <c r="B330" t="s">
        <v>299</v>
      </c>
      <c r="C330" t="s">
        <v>595</v>
      </c>
      <c r="D330" t="s">
        <v>59</v>
      </c>
      <c r="E330" t="s">
        <v>117</v>
      </c>
      <c r="F330" s="51" t="str">
        <f>IFERROR(VLOOKUP(D330,'Tabelas auxiliares'!$A$3:$B$61,2,FALSE),"")</f>
        <v>PROEC - REALIZAÇÃO DE EVENTOS * D.U.C</v>
      </c>
      <c r="G330" s="51" t="str">
        <f>IFERROR(VLOOKUP($B330,'Tabelas auxiliares'!$A$65:$C$102,2,FALSE),"")</f>
        <v>Eventos institucionais</v>
      </c>
      <c r="H330" s="51" t="str">
        <f>IFERROR(VLOOKUP($B330,'Tabelas auxiliares'!$A$65:$C$102,3,FALSE),"")</f>
        <v>BUFFET / ESTANDES / AQUISICAO DE PLACAS COMEMORATIVAS E AFINS / SERVIÇOS DE SOM, IMAGEM E PALCO / SERVIÇOS DE LAVANDERIA EVENTOS / SERVIÇOS DE TRADUÇÃO</v>
      </c>
      <c r="I330" t="s">
        <v>2198</v>
      </c>
      <c r="J330" t="s">
        <v>2186</v>
      </c>
      <c r="K330" t="s">
        <v>2204</v>
      </c>
      <c r="L330" t="s">
        <v>2200</v>
      </c>
      <c r="M330" t="s">
        <v>2189</v>
      </c>
      <c r="N330" t="s">
        <v>166</v>
      </c>
      <c r="O330" t="s">
        <v>167</v>
      </c>
      <c r="P330" t="s">
        <v>200</v>
      </c>
      <c r="Q330" t="s">
        <v>168</v>
      </c>
      <c r="R330" t="s">
        <v>165</v>
      </c>
      <c r="S330" t="s">
        <v>119</v>
      </c>
      <c r="T330" t="s">
        <v>228</v>
      </c>
      <c r="U330" t="s">
        <v>602</v>
      </c>
      <c r="V330" t="s">
        <v>2190</v>
      </c>
      <c r="W330" t="s">
        <v>2191</v>
      </c>
      <c r="X330" s="51" t="str">
        <f t="shared" si="10"/>
        <v>3</v>
      </c>
      <c r="Y330" s="51" t="str">
        <f>IF(T330="","",IF(AND(T330&lt;&gt;'Tabelas auxiliares'!$B$236,T330&lt;&gt;'Tabelas auxiliares'!$B$237,T330&lt;&gt;'Tabelas auxiliares'!$C$236,T330&lt;&gt;'Tabelas auxiliares'!$C$237,T330&lt;&gt;'Tabelas auxiliares'!$D$236),"FOLHA DE PESSOAL",IF(X330='Tabelas auxiliares'!$A$237,"CUSTEIO",IF(X330='Tabelas auxiliares'!$A$236,"INVESTIMENTO","ERRO - VERIFICAR"))))</f>
        <v>CUSTEIO</v>
      </c>
      <c r="Z330" s="64">
        <f t="shared" si="11"/>
        <v>2900</v>
      </c>
      <c r="AC330" s="44">
        <v>2900</v>
      </c>
      <c r="AD330" s="72"/>
      <c r="AE330" s="72"/>
      <c r="AF330" s="72"/>
      <c r="AG330" s="72"/>
      <c r="AH330" s="72"/>
      <c r="AI330" s="72"/>
      <c r="AJ330" s="72"/>
      <c r="AK330" s="72"/>
      <c r="AL330" s="72"/>
      <c r="AM330" s="72"/>
      <c r="AN330" s="72"/>
      <c r="AO330" s="72"/>
    </row>
    <row r="331" spans="1:41" x14ac:dyDescent="0.25">
      <c r="A331" t="s">
        <v>594</v>
      </c>
      <c r="B331" t="s">
        <v>299</v>
      </c>
      <c r="C331" t="s">
        <v>595</v>
      </c>
      <c r="D331" t="s">
        <v>59</v>
      </c>
      <c r="E331" t="s">
        <v>117</v>
      </c>
      <c r="F331" s="51" t="str">
        <f>IFERROR(VLOOKUP(D331,'Tabelas auxiliares'!$A$3:$B$61,2,FALSE),"")</f>
        <v>PROEC - REALIZAÇÃO DE EVENTOS * D.U.C</v>
      </c>
      <c r="G331" s="51" t="str">
        <f>IFERROR(VLOOKUP($B331,'Tabelas auxiliares'!$A$65:$C$102,2,FALSE),"")</f>
        <v>Eventos institucionais</v>
      </c>
      <c r="H331" s="51" t="str">
        <f>IFERROR(VLOOKUP($B331,'Tabelas auxiliares'!$A$65:$C$102,3,FALSE),"")</f>
        <v>BUFFET / ESTANDES / AQUISICAO DE PLACAS COMEMORATIVAS E AFINS / SERVIÇOS DE SOM, IMAGEM E PALCO / SERVIÇOS DE LAVANDERIA EVENTOS / SERVIÇOS DE TRADUÇÃO</v>
      </c>
      <c r="I331" t="s">
        <v>2198</v>
      </c>
      <c r="J331" t="s">
        <v>2186</v>
      </c>
      <c r="K331" t="s">
        <v>2205</v>
      </c>
      <c r="L331" t="s">
        <v>2200</v>
      </c>
      <c r="M331" t="s">
        <v>2195</v>
      </c>
      <c r="N331" t="s">
        <v>166</v>
      </c>
      <c r="O331" t="s">
        <v>167</v>
      </c>
      <c r="P331" t="s">
        <v>200</v>
      </c>
      <c r="Q331" t="s">
        <v>168</v>
      </c>
      <c r="R331" t="s">
        <v>165</v>
      </c>
      <c r="S331" t="s">
        <v>119</v>
      </c>
      <c r="T331" t="s">
        <v>228</v>
      </c>
      <c r="U331" t="s">
        <v>602</v>
      </c>
      <c r="V331" t="s">
        <v>1711</v>
      </c>
      <c r="W331" t="s">
        <v>1706</v>
      </c>
      <c r="X331" s="51" t="str">
        <f t="shared" si="10"/>
        <v>3</v>
      </c>
      <c r="Y331" s="51" t="str">
        <f>IF(T331="","",IF(AND(T331&lt;&gt;'Tabelas auxiliares'!$B$236,T331&lt;&gt;'Tabelas auxiliares'!$B$237,T331&lt;&gt;'Tabelas auxiliares'!$C$236,T331&lt;&gt;'Tabelas auxiliares'!$C$237,T331&lt;&gt;'Tabelas auxiliares'!$D$236),"FOLHA DE PESSOAL",IF(X331='Tabelas auxiliares'!$A$237,"CUSTEIO",IF(X331='Tabelas auxiliares'!$A$236,"INVESTIMENTO","ERRO - VERIFICAR"))))</f>
        <v>CUSTEIO</v>
      </c>
      <c r="Z331" s="64">
        <f t="shared" si="11"/>
        <v>1013.94</v>
      </c>
      <c r="AC331" s="44">
        <v>1013.94</v>
      </c>
      <c r="AD331" s="72"/>
      <c r="AE331" s="72"/>
      <c r="AF331" s="72"/>
      <c r="AG331" s="72"/>
      <c r="AH331" s="72"/>
      <c r="AI331" s="72"/>
      <c r="AJ331" s="72"/>
      <c r="AK331" s="72"/>
      <c r="AL331" s="72"/>
      <c r="AM331" s="72"/>
      <c r="AN331" s="72"/>
      <c r="AO331" s="72"/>
    </row>
    <row r="332" spans="1:41" x14ac:dyDescent="0.25">
      <c r="A332" t="s">
        <v>594</v>
      </c>
      <c r="B332" t="s">
        <v>299</v>
      </c>
      <c r="C332" t="s">
        <v>595</v>
      </c>
      <c r="D332" t="s">
        <v>59</v>
      </c>
      <c r="E332" t="s">
        <v>117</v>
      </c>
      <c r="F332" s="51" t="str">
        <f>IFERROR(VLOOKUP(D332,'Tabelas auxiliares'!$A$3:$B$61,2,FALSE),"")</f>
        <v>PROEC - REALIZAÇÃO DE EVENTOS * D.U.C</v>
      </c>
      <c r="G332" s="51" t="str">
        <f>IFERROR(VLOOKUP($B332,'Tabelas auxiliares'!$A$65:$C$102,2,FALSE),"")</f>
        <v>Eventos institucionais</v>
      </c>
      <c r="H332" s="51" t="str">
        <f>IFERROR(VLOOKUP($B332,'Tabelas auxiliares'!$A$65:$C$102,3,FALSE),"")</f>
        <v>BUFFET / ESTANDES / AQUISICAO DE PLACAS COMEMORATIVAS E AFINS / SERVIÇOS DE SOM, IMAGEM E PALCO / SERVIÇOS DE LAVANDERIA EVENTOS / SERVIÇOS DE TRADUÇÃO</v>
      </c>
      <c r="I332" t="s">
        <v>2198</v>
      </c>
      <c r="J332" t="s">
        <v>2186</v>
      </c>
      <c r="K332" t="s">
        <v>2205</v>
      </c>
      <c r="L332" t="s">
        <v>2200</v>
      </c>
      <c r="M332" t="s">
        <v>2195</v>
      </c>
      <c r="N332" t="s">
        <v>166</v>
      </c>
      <c r="O332" t="s">
        <v>167</v>
      </c>
      <c r="P332" t="s">
        <v>200</v>
      </c>
      <c r="Q332" t="s">
        <v>168</v>
      </c>
      <c r="R332" t="s">
        <v>165</v>
      </c>
      <c r="S332" t="s">
        <v>119</v>
      </c>
      <c r="T332" t="s">
        <v>228</v>
      </c>
      <c r="U332" t="s">
        <v>602</v>
      </c>
      <c r="V332" t="s">
        <v>2190</v>
      </c>
      <c r="W332" t="s">
        <v>2191</v>
      </c>
      <c r="X332" s="51" t="str">
        <f t="shared" si="10"/>
        <v>3</v>
      </c>
      <c r="Y332" s="51" t="str">
        <f>IF(T332="","",IF(AND(T332&lt;&gt;'Tabelas auxiliares'!$B$236,T332&lt;&gt;'Tabelas auxiliares'!$B$237,T332&lt;&gt;'Tabelas auxiliares'!$C$236,T332&lt;&gt;'Tabelas auxiliares'!$C$237,T332&lt;&gt;'Tabelas auxiliares'!$D$236),"FOLHA DE PESSOAL",IF(X332='Tabelas auxiliares'!$A$237,"CUSTEIO",IF(X332='Tabelas auxiliares'!$A$236,"INVESTIMENTO","ERRO - VERIFICAR"))))</f>
        <v>CUSTEIO</v>
      </c>
      <c r="Z332" s="64">
        <f t="shared" si="11"/>
        <v>19237.5</v>
      </c>
      <c r="AC332" s="44">
        <v>19237.5</v>
      </c>
      <c r="AD332" s="72"/>
      <c r="AE332" s="72"/>
      <c r="AF332" s="72"/>
      <c r="AG332" s="72"/>
      <c r="AH332" s="72"/>
      <c r="AI332" s="72"/>
      <c r="AJ332" s="72"/>
      <c r="AK332" s="72"/>
      <c r="AL332" s="72"/>
      <c r="AM332" s="72"/>
      <c r="AN332" s="72"/>
      <c r="AO332" s="72"/>
    </row>
    <row r="333" spans="1:41" x14ac:dyDescent="0.25">
      <c r="A333" t="s">
        <v>594</v>
      </c>
      <c r="B333" t="s">
        <v>299</v>
      </c>
      <c r="C333" t="s">
        <v>595</v>
      </c>
      <c r="D333" t="s">
        <v>59</v>
      </c>
      <c r="E333" t="s">
        <v>117</v>
      </c>
      <c r="F333" s="51" t="str">
        <f>IFERROR(VLOOKUP(D333,'Tabelas auxiliares'!$A$3:$B$61,2,FALSE),"")</f>
        <v>PROEC - REALIZAÇÃO DE EVENTOS * D.U.C</v>
      </c>
      <c r="G333" s="51" t="str">
        <f>IFERROR(VLOOKUP($B333,'Tabelas auxiliares'!$A$65:$C$102,2,FALSE),"")</f>
        <v>Eventos institucionais</v>
      </c>
      <c r="H333" s="51" t="str">
        <f>IFERROR(VLOOKUP($B333,'Tabelas auxiliares'!$A$65:$C$102,3,FALSE),"")</f>
        <v>BUFFET / ESTANDES / AQUISICAO DE PLACAS COMEMORATIVAS E AFINS / SERVIÇOS DE SOM, IMAGEM E PALCO / SERVIÇOS DE LAVANDERIA EVENTOS / SERVIÇOS DE TRADUÇÃO</v>
      </c>
      <c r="I333" t="s">
        <v>2198</v>
      </c>
      <c r="J333" t="s">
        <v>2186</v>
      </c>
      <c r="K333" t="s">
        <v>2206</v>
      </c>
      <c r="L333" t="s">
        <v>2200</v>
      </c>
      <c r="M333" t="s">
        <v>2193</v>
      </c>
      <c r="N333" t="s">
        <v>166</v>
      </c>
      <c r="O333" t="s">
        <v>167</v>
      </c>
      <c r="P333" t="s">
        <v>200</v>
      </c>
      <c r="Q333" t="s">
        <v>168</v>
      </c>
      <c r="R333" t="s">
        <v>165</v>
      </c>
      <c r="S333" t="s">
        <v>119</v>
      </c>
      <c r="T333" t="s">
        <v>228</v>
      </c>
      <c r="U333" t="s">
        <v>602</v>
      </c>
      <c r="V333" t="s">
        <v>2190</v>
      </c>
      <c r="W333" t="s">
        <v>2191</v>
      </c>
      <c r="X333" s="51" t="str">
        <f t="shared" si="10"/>
        <v>3</v>
      </c>
      <c r="Y333" s="51" t="str">
        <f>IF(T333="","",IF(AND(T333&lt;&gt;'Tabelas auxiliares'!$B$236,T333&lt;&gt;'Tabelas auxiliares'!$B$237,T333&lt;&gt;'Tabelas auxiliares'!$C$236,T333&lt;&gt;'Tabelas auxiliares'!$C$237,T333&lt;&gt;'Tabelas auxiliares'!$D$236),"FOLHA DE PESSOAL",IF(X333='Tabelas auxiliares'!$A$237,"CUSTEIO",IF(X333='Tabelas auxiliares'!$A$236,"INVESTIMENTO","ERRO - VERIFICAR"))))</f>
        <v>CUSTEIO</v>
      </c>
      <c r="Z333" s="64">
        <f t="shared" si="11"/>
        <v>27300</v>
      </c>
      <c r="AC333" s="44">
        <v>27300</v>
      </c>
      <c r="AD333" s="72"/>
      <c r="AE333" s="72"/>
      <c r="AF333" s="72"/>
      <c r="AG333" s="72"/>
      <c r="AH333" s="72"/>
      <c r="AI333" s="72"/>
      <c r="AJ333" s="72"/>
      <c r="AK333" s="72"/>
      <c r="AL333" s="72"/>
      <c r="AM333" s="72"/>
      <c r="AN333" s="72"/>
      <c r="AO333" s="72"/>
    </row>
    <row r="334" spans="1:41" x14ac:dyDescent="0.25">
      <c r="A334" t="s">
        <v>594</v>
      </c>
      <c r="B334" t="s">
        <v>299</v>
      </c>
      <c r="C334" t="s">
        <v>595</v>
      </c>
      <c r="D334" t="s">
        <v>59</v>
      </c>
      <c r="E334" t="s">
        <v>117</v>
      </c>
      <c r="F334" s="51" t="str">
        <f>IFERROR(VLOOKUP(D334,'Tabelas auxiliares'!$A$3:$B$61,2,FALSE),"")</f>
        <v>PROEC - REALIZAÇÃO DE EVENTOS * D.U.C</v>
      </c>
      <c r="G334" s="51" t="str">
        <f>IFERROR(VLOOKUP($B334,'Tabelas auxiliares'!$A$65:$C$102,2,FALSE),"")</f>
        <v>Eventos institucionais</v>
      </c>
      <c r="H334" s="51" t="str">
        <f>IFERROR(VLOOKUP($B334,'Tabelas auxiliares'!$A$65:$C$102,3,FALSE),"")</f>
        <v>BUFFET / ESTANDES / AQUISICAO DE PLACAS COMEMORATIVAS E AFINS / SERVIÇOS DE SOM, IMAGEM E PALCO / SERVIÇOS DE LAVANDERIA EVENTOS / SERVIÇOS DE TRADUÇÃO</v>
      </c>
      <c r="I334" t="s">
        <v>2198</v>
      </c>
      <c r="J334" t="s">
        <v>2186</v>
      </c>
      <c r="K334" t="s">
        <v>2207</v>
      </c>
      <c r="L334" t="s">
        <v>2200</v>
      </c>
      <c r="M334" t="s">
        <v>2197</v>
      </c>
      <c r="N334" t="s">
        <v>166</v>
      </c>
      <c r="O334" t="s">
        <v>167</v>
      </c>
      <c r="P334" t="s">
        <v>200</v>
      </c>
      <c r="Q334" t="s">
        <v>168</v>
      </c>
      <c r="R334" t="s">
        <v>165</v>
      </c>
      <c r="S334" t="s">
        <v>119</v>
      </c>
      <c r="T334" t="s">
        <v>228</v>
      </c>
      <c r="U334" t="s">
        <v>602</v>
      </c>
      <c r="V334" t="s">
        <v>2190</v>
      </c>
      <c r="W334" t="s">
        <v>2191</v>
      </c>
      <c r="X334" s="51" t="str">
        <f t="shared" si="10"/>
        <v>3</v>
      </c>
      <c r="Y334" s="51" t="str">
        <f>IF(T334="","",IF(AND(T334&lt;&gt;'Tabelas auxiliares'!$B$236,T334&lt;&gt;'Tabelas auxiliares'!$B$237,T334&lt;&gt;'Tabelas auxiliares'!$C$236,T334&lt;&gt;'Tabelas auxiliares'!$C$237,T334&lt;&gt;'Tabelas auxiliares'!$D$236),"FOLHA DE PESSOAL",IF(X334='Tabelas auxiliares'!$A$237,"CUSTEIO",IF(X334='Tabelas auxiliares'!$A$236,"INVESTIMENTO","ERRO - VERIFICAR"))))</f>
        <v>CUSTEIO</v>
      </c>
      <c r="Z334" s="64">
        <f t="shared" si="11"/>
        <v>926.1</v>
      </c>
      <c r="AB334" s="44">
        <v>926.1</v>
      </c>
      <c r="AD334" s="72"/>
      <c r="AE334" s="72"/>
      <c r="AF334" s="72"/>
      <c r="AG334" s="72"/>
      <c r="AH334" s="72"/>
      <c r="AI334" s="72"/>
      <c r="AJ334" s="72"/>
      <c r="AK334" s="72"/>
      <c r="AL334" s="72"/>
      <c r="AM334" s="72"/>
      <c r="AN334" s="72"/>
      <c r="AO334" s="72"/>
    </row>
    <row r="335" spans="1:41" x14ac:dyDescent="0.25">
      <c r="A335" t="s">
        <v>594</v>
      </c>
      <c r="B335" t="s">
        <v>299</v>
      </c>
      <c r="C335" t="s">
        <v>595</v>
      </c>
      <c r="D335" t="s">
        <v>59</v>
      </c>
      <c r="E335" t="s">
        <v>117</v>
      </c>
      <c r="F335" s="51" t="str">
        <f>IFERROR(VLOOKUP(D335,'Tabelas auxiliares'!$A$3:$B$61,2,FALSE),"")</f>
        <v>PROEC - REALIZAÇÃO DE EVENTOS * D.U.C</v>
      </c>
      <c r="G335" s="51" t="str">
        <f>IFERROR(VLOOKUP($B335,'Tabelas auxiliares'!$A$65:$C$102,2,FALSE),"")</f>
        <v>Eventos institucionais</v>
      </c>
      <c r="H335" s="51" t="str">
        <f>IFERROR(VLOOKUP($B335,'Tabelas auxiliares'!$A$65:$C$102,3,FALSE),"")</f>
        <v>BUFFET / ESTANDES / AQUISICAO DE PLACAS COMEMORATIVAS E AFINS / SERVIÇOS DE SOM, IMAGEM E PALCO / SERVIÇOS DE LAVANDERIA EVENTOS / SERVIÇOS DE TRADUÇÃO</v>
      </c>
      <c r="I335" t="s">
        <v>2198</v>
      </c>
      <c r="J335" t="s">
        <v>2186</v>
      </c>
      <c r="K335" t="s">
        <v>2208</v>
      </c>
      <c r="L335" t="s">
        <v>2200</v>
      </c>
      <c r="M335" t="s">
        <v>2189</v>
      </c>
      <c r="N335" t="s">
        <v>166</v>
      </c>
      <c r="O335" t="s">
        <v>167</v>
      </c>
      <c r="P335" t="s">
        <v>200</v>
      </c>
      <c r="Q335" t="s">
        <v>168</v>
      </c>
      <c r="R335" t="s">
        <v>165</v>
      </c>
      <c r="S335" t="s">
        <v>119</v>
      </c>
      <c r="T335" t="s">
        <v>228</v>
      </c>
      <c r="U335" t="s">
        <v>602</v>
      </c>
      <c r="V335" t="s">
        <v>2190</v>
      </c>
      <c r="W335" t="s">
        <v>2191</v>
      </c>
      <c r="X335" s="51" t="str">
        <f t="shared" si="10"/>
        <v>3</v>
      </c>
      <c r="Y335" s="51" t="str">
        <f>IF(T335="","",IF(AND(T335&lt;&gt;'Tabelas auxiliares'!$B$236,T335&lt;&gt;'Tabelas auxiliares'!$B$237,T335&lt;&gt;'Tabelas auxiliares'!$C$236,T335&lt;&gt;'Tabelas auxiliares'!$C$237,T335&lt;&gt;'Tabelas auxiliares'!$D$236),"FOLHA DE PESSOAL",IF(X335='Tabelas auxiliares'!$A$237,"CUSTEIO",IF(X335='Tabelas auxiliares'!$A$236,"INVESTIMENTO","ERRO - VERIFICAR"))))</f>
        <v>CUSTEIO</v>
      </c>
      <c r="Z335" s="64">
        <f t="shared" si="11"/>
        <v>11925</v>
      </c>
      <c r="AC335" s="44">
        <v>11925</v>
      </c>
      <c r="AD335" s="72"/>
      <c r="AE335" s="72"/>
      <c r="AF335" s="72"/>
      <c r="AG335" s="72"/>
      <c r="AH335" s="72"/>
      <c r="AI335" s="72"/>
      <c r="AJ335" s="72"/>
      <c r="AK335" s="72"/>
      <c r="AL335" s="72"/>
      <c r="AM335" s="72"/>
      <c r="AN335" s="72"/>
      <c r="AO335" s="72"/>
    </row>
    <row r="336" spans="1:41" x14ac:dyDescent="0.25">
      <c r="A336" t="s">
        <v>594</v>
      </c>
      <c r="B336" t="s">
        <v>299</v>
      </c>
      <c r="C336" t="s">
        <v>595</v>
      </c>
      <c r="D336" t="s">
        <v>59</v>
      </c>
      <c r="E336" t="s">
        <v>117</v>
      </c>
      <c r="F336" s="51" t="str">
        <f>IFERROR(VLOOKUP(D336,'Tabelas auxiliares'!$A$3:$B$61,2,FALSE),"")</f>
        <v>PROEC - REALIZAÇÃO DE EVENTOS * D.U.C</v>
      </c>
      <c r="G336" s="51" t="str">
        <f>IFERROR(VLOOKUP($B336,'Tabelas auxiliares'!$A$65:$C$102,2,FALSE),"")</f>
        <v>Eventos institucionais</v>
      </c>
      <c r="H336" s="51" t="str">
        <f>IFERROR(VLOOKUP($B336,'Tabelas auxiliares'!$A$65:$C$102,3,FALSE),"")</f>
        <v>BUFFET / ESTANDES / AQUISICAO DE PLACAS COMEMORATIVAS E AFINS / SERVIÇOS DE SOM, IMAGEM E PALCO / SERVIÇOS DE LAVANDERIA EVENTOS / SERVIÇOS DE TRADUÇÃO</v>
      </c>
      <c r="I336" t="s">
        <v>2198</v>
      </c>
      <c r="J336" t="s">
        <v>2186</v>
      </c>
      <c r="K336" t="s">
        <v>2209</v>
      </c>
      <c r="L336" t="s">
        <v>2200</v>
      </c>
      <c r="M336" t="s">
        <v>2195</v>
      </c>
      <c r="N336" t="s">
        <v>166</v>
      </c>
      <c r="O336" t="s">
        <v>167</v>
      </c>
      <c r="P336" t="s">
        <v>200</v>
      </c>
      <c r="Q336" t="s">
        <v>168</v>
      </c>
      <c r="R336" t="s">
        <v>165</v>
      </c>
      <c r="S336" t="s">
        <v>119</v>
      </c>
      <c r="T336" t="s">
        <v>228</v>
      </c>
      <c r="U336" t="s">
        <v>602</v>
      </c>
      <c r="V336" t="s">
        <v>2190</v>
      </c>
      <c r="W336" t="s">
        <v>2191</v>
      </c>
      <c r="X336" s="51" t="str">
        <f t="shared" si="10"/>
        <v>3</v>
      </c>
      <c r="Y336" s="51" t="str">
        <f>IF(T336="","",IF(AND(T336&lt;&gt;'Tabelas auxiliares'!$B$236,T336&lt;&gt;'Tabelas auxiliares'!$B$237,T336&lt;&gt;'Tabelas auxiliares'!$C$236,T336&lt;&gt;'Tabelas auxiliares'!$C$237,T336&lt;&gt;'Tabelas auxiliares'!$D$236),"FOLHA DE PESSOAL",IF(X336='Tabelas auxiliares'!$A$237,"CUSTEIO",IF(X336='Tabelas auxiliares'!$A$236,"INVESTIMENTO","ERRO - VERIFICAR"))))</f>
        <v>CUSTEIO</v>
      </c>
      <c r="Z336" s="64">
        <f t="shared" si="11"/>
        <v>10410.5</v>
      </c>
      <c r="AC336" s="44">
        <v>10410.5</v>
      </c>
      <c r="AD336" s="72"/>
      <c r="AE336" s="72"/>
      <c r="AF336" s="72"/>
      <c r="AG336" s="72"/>
      <c r="AH336" s="72"/>
      <c r="AI336" s="72"/>
      <c r="AJ336" s="72"/>
      <c r="AK336" s="72"/>
      <c r="AL336" s="72"/>
      <c r="AM336" s="72"/>
      <c r="AN336" s="72"/>
      <c r="AO336" s="72"/>
    </row>
    <row r="337" spans="1:41" x14ac:dyDescent="0.25">
      <c r="A337" t="s">
        <v>594</v>
      </c>
      <c r="B337" t="s">
        <v>299</v>
      </c>
      <c r="C337" t="s">
        <v>595</v>
      </c>
      <c r="D337" t="s">
        <v>59</v>
      </c>
      <c r="E337" t="s">
        <v>117</v>
      </c>
      <c r="F337" s="51" t="str">
        <f>IFERROR(VLOOKUP(D337,'Tabelas auxiliares'!$A$3:$B$61,2,FALSE),"")</f>
        <v>PROEC - REALIZAÇÃO DE EVENTOS * D.U.C</v>
      </c>
      <c r="G337" s="51" t="str">
        <f>IFERROR(VLOOKUP($B337,'Tabelas auxiliares'!$A$65:$C$102,2,FALSE),"")</f>
        <v>Eventos institucionais</v>
      </c>
      <c r="H337" s="51" t="str">
        <f>IFERROR(VLOOKUP($B337,'Tabelas auxiliares'!$A$65:$C$102,3,FALSE),"")</f>
        <v>BUFFET / ESTANDES / AQUISICAO DE PLACAS COMEMORATIVAS E AFINS / SERVIÇOS DE SOM, IMAGEM E PALCO / SERVIÇOS DE LAVANDERIA EVENTOS / SERVIÇOS DE TRADUÇÃO</v>
      </c>
      <c r="I337" t="s">
        <v>2198</v>
      </c>
      <c r="J337" t="s">
        <v>2186</v>
      </c>
      <c r="K337" t="s">
        <v>2210</v>
      </c>
      <c r="L337" t="s">
        <v>2200</v>
      </c>
      <c r="M337" t="s">
        <v>2193</v>
      </c>
      <c r="N337" t="s">
        <v>166</v>
      </c>
      <c r="O337" t="s">
        <v>167</v>
      </c>
      <c r="P337" t="s">
        <v>200</v>
      </c>
      <c r="Q337" t="s">
        <v>168</v>
      </c>
      <c r="R337" t="s">
        <v>165</v>
      </c>
      <c r="S337" t="s">
        <v>119</v>
      </c>
      <c r="T337" t="s">
        <v>228</v>
      </c>
      <c r="U337" t="s">
        <v>602</v>
      </c>
      <c r="V337" t="s">
        <v>2190</v>
      </c>
      <c r="W337" t="s">
        <v>2191</v>
      </c>
      <c r="X337" s="51" t="str">
        <f t="shared" si="10"/>
        <v>3</v>
      </c>
      <c r="Y337" s="51" t="str">
        <f>IF(T337="","",IF(AND(T337&lt;&gt;'Tabelas auxiliares'!$B$236,T337&lt;&gt;'Tabelas auxiliares'!$B$237,T337&lt;&gt;'Tabelas auxiliares'!$C$236,T337&lt;&gt;'Tabelas auxiliares'!$C$237,T337&lt;&gt;'Tabelas auxiliares'!$D$236),"FOLHA DE PESSOAL",IF(X337='Tabelas auxiliares'!$A$237,"CUSTEIO",IF(X337='Tabelas auxiliares'!$A$236,"INVESTIMENTO","ERRO - VERIFICAR"))))</f>
        <v>CUSTEIO</v>
      </c>
      <c r="Z337" s="64">
        <f t="shared" si="11"/>
        <v>13860</v>
      </c>
      <c r="AC337" s="44">
        <v>13860</v>
      </c>
      <c r="AD337" s="72"/>
      <c r="AE337" s="72"/>
      <c r="AF337" s="72"/>
      <c r="AG337" s="72"/>
      <c r="AH337" s="72"/>
      <c r="AI337" s="72"/>
      <c r="AJ337" s="72"/>
      <c r="AK337" s="72"/>
      <c r="AL337" s="72"/>
      <c r="AM337" s="72"/>
      <c r="AN337" s="72"/>
      <c r="AO337" s="72"/>
    </row>
    <row r="338" spans="1:41" x14ac:dyDescent="0.25">
      <c r="A338" t="s">
        <v>594</v>
      </c>
      <c r="B338" t="s">
        <v>299</v>
      </c>
      <c r="C338" t="s">
        <v>595</v>
      </c>
      <c r="D338" t="s">
        <v>59</v>
      </c>
      <c r="E338" t="s">
        <v>117</v>
      </c>
      <c r="F338" s="51" t="str">
        <f>IFERROR(VLOOKUP(D338,'Tabelas auxiliares'!$A$3:$B$61,2,FALSE),"")</f>
        <v>PROEC - REALIZAÇÃO DE EVENTOS * D.U.C</v>
      </c>
      <c r="G338" s="51" t="str">
        <f>IFERROR(VLOOKUP($B338,'Tabelas auxiliares'!$A$65:$C$102,2,FALSE),"")</f>
        <v>Eventos institucionais</v>
      </c>
      <c r="H338" s="51" t="str">
        <f>IFERROR(VLOOKUP($B338,'Tabelas auxiliares'!$A$65:$C$102,3,FALSE),"")</f>
        <v>BUFFET / ESTANDES / AQUISICAO DE PLACAS COMEMORATIVAS E AFINS / SERVIÇOS DE SOM, IMAGEM E PALCO / SERVIÇOS DE LAVANDERIA EVENTOS / SERVIÇOS DE TRADUÇÃO</v>
      </c>
      <c r="I338" t="s">
        <v>2198</v>
      </c>
      <c r="J338" t="s">
        <v>2186</v>
      </c>
      <c r="K338" t="s">
        <v>2211</v>
      </c>
      <c r="L338" t="s">
        <v>2200</v>
      </c>
      <c r="M338" t="s">
        <v>2197</v>
      </c>
      <c r="N338" t="s">
        <v>166</v>
      </c>
      <c r="O338" t="s">
        <v>167</v>
      </c>
      <c r="P338" t="s">
        <v>200</v>
      </c>
      <c r="Q338" t="s">
        <v>168</v>
      </c>
      <c r="R338" t="s">
        <v>165</v>
      </c>
      <c r="S338" t="s">
        <v>119</v>
      </c>
      <c r="T338" t="s">
        <v>228</v>
      </c>
      <c r="U338" t="s">
        <v>602</v>
      </c>
      <c r="V338" t="s">
        <v>2190</v>
      </c>
      <c r="W338" t="s">
        <v>2191</v>
      </c>
      <c r="X338" s="51" t="str">
        <f t="shared" si="10"/>
        <v>3</v>
      </c>
      <c r="Y338" s="51" t="str">
        <f>IF(T338="","",IF(AND(T338&lt;&gt;'Tabelas auxiliares'!$B$236,T338&lt;&gt;'Tabelas auxiliares'!$B$237,T338&lt;&gt;'Tabelas auxiliares'!$C$236,T338&lt;&gt;'Tabelas auxiliares'!$C$237,T338&lt;&gt;'Tabelas auxiliares'!$D$236),"FOLHA DE PESSOAL",IF(X338='Tabelas auxiliares'!$A$237,"CUSTEIO",IF(X338='Tabelas auxiliares'!$A$236,"INVESTIMENTO","ERRO - VERIFICAR"))))</f>
        <v>CUSTEIO</v>
      </c>
      <c r="Z338" s="64">
        <f t="shared" si="11"/>
        <v>3126.75</v>
      </c>
      <c r="AA338" s="44">
        <v>3126.75</v>
      </c>
      <c r="AD338" s="72"/>
      <c r="AE338" s="72"/>
      <c r="AF338" s="72"/>
      <c r="AG338" s="72"/>
      <c r="AH338" s="72"/>
      <c r="AI338" s="72"/>
      <c r="AJ338" s="72"/>
      <c r="AK338" s="72"/>
      <c r="AL338" s="72"/>
      <c r="AM338" s="72"/>
      <c r="AN338" s="72"/>
      <c r="AO338" s="72"/>
    </row>
    <row r="339" spans="1:41" x14ac:dyDescent="0.25">
      <c r="A339" t="s">
        <v>594</v>
      </c>
      <c r="B339" t="s">
        <v>299</v>
      </c>
      <c r="C339" t="s">
        <v>595</v>
      </c>
      <c r="D339" t="s">
        <v>59</v>
      </c>
      <c r="E339" t="s">
        <v>117</v>
      </c>
      <c r="F339" s="51" t="str">
        <f>IFERROR(VLOOKUP(D339,'Tabelas auxiliares'!$A$3:$B$61,2,FALSE),"")</f>
        <v>PROEC - REALIZAÇÃO DE EVENTOS * D.U.C</v>
      </c>
      <c r="G339" s="51" t="str">
        <f>IFERROR(VLOOKUP($B339,'Tabelas auxiliares'!$A$65:$C$102,2,FALSE),"")</f>
        <v>Eventos institucionais</v>
      </c>
      <c r="H339" s="51" t="str">
        <f>IFERROR(VLOOKUP($B339,'Tabelas auxiliares'!$A$65:$C$102,3,FALSE),"")</f>
        <v>BUFFET / ESTANDES / AQUISICAO DE PLACAS COMEMORATIVAS E AFINS / SERVIÇOS DE SOM, IMAGEM E PALCO / SERVIÇOS DE LAVANDERIA EVENTOS / SERVIÇOS DE TRADUÇÃO</v>
      </c>
      <c r="I339" t="s">
        <v>2198</v>
      </c>
      <c r="J339" t="s">
        <v>2186</v>
      </c>
      <c r="K339" t="s">
        <v>2212</v>
      </c>
      <c r="L339" t="s">
        <v>2200</v>
      </c>
      <c r="M339" t="s">
        <v>2193</v>
      </c>
      <c r="N339" t="s">
        <v>166</v>
      </c>
      <c r="O339" t="s">
        <v>167</v>
      </c>
      <c r="P339" t="s">
        <v>200</v>
      </c>
      <c r="Q339" t="s">
        <v>168</v>
      </c>
      <c r="R339" t="s">
        <v>165</v>
      </c>
      <c r="S339" t="s">
        <v>119</v>
      </c>
      <c r="T339" t="s">
        <v>228</v>
      </c>
      <c r="U339" t="s">
        <v>602</v>
      </c>
      <c r="V339" t="s">
        <v>2190</v>
      </c>
      <c r="W339" t="s">
        <v>2191</v>
      </c>
      <c r="X339" s="51" t="str">
        <f t="shared" si="10"/>
        <v>3</v>
      </c>
      <c r="Y339" s="51" t="str">
        <f>IF(T339="","",IF(AND(T339&lt;&gt;'Tabelas auxiliares'!$B$236,T339&lt;&gt;'Tabelas auxiliares'!$B$237,T339&lt;&gt;'Tabelas auxiliares'!$C$236,T339&lt;&gt;'Tabelas auxiliares'!$C$237,T339&lt;&gt;'Tabelas auxiliares'!$D$236),"FOLHA DE PESSOAL",IF(X339='Tabelas auxiliares'!$A$237,"CUSTEIO",IF(X339='Tabelas auxiliares'!$A$236,"INVESTIMENTO","ERRO - VERIFICAR"))))</f>
        <v>CUSTEIO</v>
      </c>
      <c r="Z339" s="64">
        <f t="shared" si="11"/>
        <v>4200</v>
      </c>
      <c r="AB339" s="44">
        <v>4200</v>
      </c>
      <c r="AD339" s="72"/>
      <c r="AE339" s="72"/>
      <c r="AF339" s="72"/>
      <c r="AG339" s="72"/>
      <c r="AH339" s="72"/>
      <c r="AI339" s="72"/>
      <c r="AJ339" s="72"/>
      <c r="AK339" s="72"/>
      <c r="AL339" s="72"/>
      <c r="AM339" s="72"/>
      <c r="AN339" s="72"/>
      <c r="AO339" s="72"/>
    </row>
    <row r="340" spans="1:41" x14ac:dyDescent="0.25">
      <c r="A340" t="s">
        <v>594</v>
      </c>
      <c r="B340" t="s">
        <v>299</v>
      </c>
      <c r="C340" t="s">
        <v>595</v>
      </c>
      <c r="D340" t="s">
        <v>59</v>
      </c>
      <c r="E340" t="s">
        <v>117</v>
      </c>
      <c r="F340" s="51" t="str">
        <f>IFERROR(VLOOKUP(D340,'Tabelas auxiliares'!$A$3:$B$61,2,FALSE),"")</f>
        <v>PROEC - REALIZAÇÃO DE EVENTOS * D.U.C</v>
      </c>
      <c r="G340" s="51" t="str">
        <f>IFERROR(VLOOKUP($B340,'Tabelas auxiliares'!$A$65:$C$102,2,FALSE),"")</f>
        <v>Eventos institucionais</v>
      </c>
      <c r="H340" s="51" t="str">
        <f>IFERROR(VLOOKUP($B340,'Tabelas auxiliares'!$A$65:$C$102,3,FALSE),"")</f>
        <v>BUFFET / ESTANDES / AQUISICAO DE PLACAS COMEMORATIVAS E AFINS / SERVIÇOS DE SOM, IMAGEM E PALCO / SERVIÇOS DE LAVANDERIA EVENTOS / SERVIÇOS DE TRADUÇÃO</v>
      </c>
      <c r="I340" t="s">
        <v>2198</v>
      </c>
      <c r="J340" t="s">
        <v>2186</v>
      </c>
      <c r="K340" t="s">
        <v>2213</v>
      </c>
      <c r="L340" t="s">
        <v>2200</v>
      </c>
      <c r="M340" t="s">
        <v>2195</v>
      </c>
      <c r="N340" t="s">
        <v>166</v>
      </c>
      <c r="O340" t="s">
        <v>167</v>
      </c>
      <c r="P340" t="s">
        <v>200</v>
      </c>
      <c r="Q340" t="s">
        <v>168</v>
      </c>
      <c r="R340" t="s">
        <v>165</v>
      </c>
      <c r="S340" t="s">
        <v>119</v>
      </c>
      <c r="T340" t="s">
        <v>228</v>
      </c>
      <c r="U340" t="s">
        <v>602</v>
      </c>
      <c r="V340" t="s">
        <v>1711</v>
      </c>
      <c r="W340" t="s">
        <v>1706</v>
      </c>
      <c r="X340" s="51" t="str">
        <f t="shared" si="10"/>
        <v>3</v>
      </c>
      <c r="Y340" s="51" t="str">
        <f>IF(T340="","",IF(AND(T340&lt;&gt;'Tabelas auxiliares'!$B$236,T340&lt;&gt;'Tabelas auxiliares'!$B$237,T340&lt;&gt;'Tabelas auxiliares'!$C$236,T340&lt;&gt;'Tabelas auxiliares'!$C$237,T340&lt;&gt;'Tabelas auxiliares'!$D$236),"FOLHA DE PESSOAL",IF(X340='Tabelas auxiliares'!$A$237,"CUSTEIO",IF(X340='Tabelas auxiliares'!$A$236,"INVESTIMENTO","ERRO - VERIFICAR"))))</f>
        <v>CUSTEIO</v>
      </c>
      <c r="Z340" s="64">
        <f t="shared" si="11"/>
        <v>3041.82</v>
      </c>
      <c r="AC340" s="44">
        <v>3041.82</v>
      </c>
      <c r="AD340" s="72"/>
      <c r="AE340" s="72"/>
      <c r="AF340" s="72"/>
      <c r="AG340" s="72"/>
      <c r="AH340" s="72"/>
      <c r="AI340" s="72"/>
      <c r="AJ340" s="72"/>
      <c r="AK340" s="72"/>
      <c r="AL340" s="72"/>
      <c r="AM340" s="72"/>
      <c r="AN340" s="72"/>
      <c r="AO340" s="72"/>
    </row>
    <row r="341" spans="1:41" x14ac:dyDescent="0.25">
      <c r="A341" t="s">
        <v>594</v>
      </c>
      <c r="B341" t="s">
        <v>299</v>
      </c>
      <c r="C341" t="s">
        <v>595</v>
      </c>
      <c r="D341" t="s">
        <v>59</v>
      </c>
      <c r="E341" t="s">
        <v>117</v>
      </c>
      <c r="F341" s="51" t="str">
        <f>IFERROR(VLOOKUP(D341,'Tabelas auxiliares'!$A$3:$B$61,2,FALSE),"")</f>
        <v>PROEC - REALIZAÇÃO DE EVENTOS * D.U.C</v>
      </c>
      <c r="G341" s="51" t="str">
        <f>IFERROR(VLOOKUP($B341,'Tabelas auxiliares'!$A$65:$C$102,2,FALSE),"")</f>
        <v>Eventos institucionais</v>
      </c>
      <c r="H341" s="51" t="str">
        <f>IFERROR(VLOOKUP($B341,'Tabelas auxiliares'!$A$65:$C$102,3,FALSE),"")</f>
        <v>BUFFET / ESTANDES / AQUISICAO DE PLACAS COMEMORATIVAS E AFINS / SERVIÇOS DE SOM, IMAGEM E PALCO / SERVIÇOS DE LAVANDERIA EVENTOS / SERVIÇOS DE TRADUÇÃO</v>
      </c>
      <c r="I341" t="s">
        <v>2198</v>
      </c>
      <c r="J341" t="s">
        <v>2186</v>
      </c>
      <c r="K341" t="s">
        <v>2213</v>
      </c>
      <c r="L341" t="s">
        <v>2200</v>
      </c>
      <c r="M341" t="s">
        <v>2195</v>
      </c>
      <c r="N341" t="s">
        <v>166</v>
      </c>
      <c r="O341" t="s">
        <v>167</v>
      </c>
      <c r="P341" t="s">
        <v>200</v>
      </c>
      <c r="Q341" t="s">
        <v>168</v>
      </c>
      <c r="R341" t="s">
        <v>165</v>
      </c>
      <c r="S341" t="s">
        <v>119</v>
      </c>
      <c r="T341" t="s">
        <v>228</v>
      </c>
      <c r="U341" t="s">
        <v>602</v>
      </c>
      <c r="V341" t="s">
        <v>2190</v>
      </c>
      <c r="W341" t="s">
        <v>2191</v>
      </c>
      <c r="X341" s="51" t="str">
        <f t="shared" si="10"/>
        <v>3</v>
      </c>
      <c r="Y341" s="51" t="str">
        <f>IF(T341="","",IF(AND(T341&lt;&gt;'Tabelas auxiliares'!$B$236,T341&lt;&gt;'Tabelas auxiliares'!$B$237,T341&lt;&gt;'Tabelas auxiliares'!$C$236,T341&lt;&gt;'Tabelas auxiliares'!$C$237,T341&lt;&gt;'Tabelas auxiliares'!$D$236),"FOLHA DE PESSOAL",IF(X341='Tabelas auxiliares'!$A$237,"CUSTEIO",IF(X341='Tabelas auxiliares'!$A$236,"INVESTIMENTO","ERRO - VERIFICAR"))))</f>
        <v>CUSTEIO</v>
      </c>
      <c r="Z341" s="64">
        <f t="shared" si="11"/>
        <v>747</v>
      </c>
      <c r="AC341" s="44">
        <v>747</v>
      </c>
      <c r="AD341" s="72"/>
      <c r="AE341" s="72"/>
      <c r="AF341" s="72"/>
      <c r="AG341" s="72"/>
      <c r="AH341" s="72"/>
      <c r="AI341" s="72"/>
      <c r="AJ341" s="72"/>
      <c r="AK341" s="72"/>
      <c r="AL341" s="72"/>
      <c r="AM341" s="72"/>
      <c r="AN341" s="72"/>
      <c r="AO341" s="72"/>
    </row>
    <row r="342" spans="1:41" x14ac:dyDescent="0.25">
      <c r="A342" t="s">
        <v>594</v>
      </c>
      <c r="B342" t="s">
        <v>299</v>
      </c>
      <c r="C342" t="s">
        <v>595</v>
      </c>
      <c r="D342" t="s">
        <v>59</v>
      </c>
      <c r="E342" t="s">
        <v>117</v>
      </c>
      <c r="F342" s="51" t="str">
        <f>IFERROR(VLOOKUP(D342,'Tabelas auxiliares'!$A$3:$B$61,2,FALSE),"")</f>
        <v>PROEC - REALIZAÇÃO DE EVENTOS * D.U.C</v>
      </c>
      <c r="G342" s="51" t="str">
        <f>IFERROR(VLOOKUP($B342,'Tabelas auxiliares'!$A$65:$C$102,2,FALSE),"")</f>
        <v>Eventos institucionais</v>
      </c>
      <c r="H342" s="51" t="str">
        <f>IFERROR(VLOOKUP($B342,'Tabelas auxiliares'!$A$65:$C$102,3,FALSE),"")</f>
        <v>BUFFET / ESTANDES / AQUISICAO DE PLACAS COMEMORATIVAS E AFINS / SERVIÇOS DE SOM, IMAGEM E PALCO / SERVIÇOS DE LAVANDERIA EVENTOS / SERVIÇOS DE TRADUÇÃO</v>
      </c>
      <c r="I342" t="s">
        <v>2198</v>
      </c>
      <c r="J342" t="s">
        <v>2186</v>
      </c>
      <c r="K342" t="s">
        <v>2214</v>
      </c>
      <c r="L342" t="s">
        <v>2200</v>
      </c>
      <c r="M342" t="s">
        <v>2195</v>
      </c>
      <c r="N342" t="s">
        <v>166</v>
      </c>
      <c r="O342" t="s">
        <v>167</v>
      </c>
      <c r="P342" t="s">
        <v>200</v>
      </c>
      <c r="Q342" t="s">
        <v>168</v>
      </c>
      <c r="R342" t="s">
        <v>165</v>
      </c>
      <c r="S342" t="s">
        <v>119</v>
      </c>
      <c r="T342" t="s">
        <v>228</v>
      </c>
      <c r="U342" t="s">
        <v>602</v>
      </c>
      <c r="V342" t="s">
        <v>1711</v>
      </c>
      <c r="W342" t="s">
        <v>1706</v>
      </c>
      <c r="X342" s="51" t="str">
        <f t="shared" si="10"/>
        <v>3</v>
      </c>
      <c r="Y342" s="51" t="str">
        <f>IF(T342="","",IF(AND(T342&lt;&gt;'Tabelas auxiliares'!$B$236,T342&lt;&gt;'Tabelas auxiliares'!$B$237,T342&lt;&gt;'Tabelas auxiliares'!$C$236,T342&lt;&gt;'Tabelas auxiliares'!$C$237,T342&lt;&gt;'Tabelas auxiliares'!$D$236),"FOLHA DE PESSOAL",IF(X342='Tabelas auxiliares'!$A$237,"CUSTEIO",IF(X342='Tabelas auxiliares'!$A$236,"INVESTIMENTO","ERRO - VERIFICAR"))))</f>
        <v>CUSTEIO</v>
      </c>
      <c r="Z342" s="64">
        <f t="shared" si="11"/>
        <v>3041.82</v>
      </c>
      <c r="AC342" s="44">
        <v>3041.82</v>
      </c>
      <c r="AD342" s="72"/>
      <c r="AE342" s="72"/>
      <c r="AF342" s="72"/>
      <c r="AG342" s="72"/>
      <c r="AH342" s="72"/>
      <c r="AI342" s="72"/>
      <c r="AJ342" s="72"/>
      <c r="AK342" s="72"/>
      <c r="AL342" s="72"/>
      <c r="AM342" s="72"/>
      <c r="AN342" s="72"/>
      <c r="AO342" s="72"/>
    </row>
    <row r="343" spans="1:41" x14ac:dyDescent="0.25">
      <c r="A343" t="s">
        <v>594</v>
      </c>
      <c r="B343" t="s">
        <v>299</v>
      </c>
      <c r="C343" t="s">
        <v>595</v>
      </c>
      <c r="D343" t="s">
        <v>59</v>
      </c>
      <c r="E343" t="s">
        <v>117</v>
      </c>
      <c r="F343" s="51" t="str">
        <f>IFERROR(VLOOKUP(D343,'Tabelas auxiliares'!$A$3:$B$61,2,FALSE),"")</f>
        <v>PROEC - REALIZAÇÃO DE EVENTOS * D.U.C</v>
      </c>
      <c r="G343" s="51" t="str">
        <f>IFERROR(VLOOKUP($B343,'Tabelas auxiliares'!$A$65:$C$102,2,FALSE),"")</f>
        <v>Eventos institucionais</v>
      </c>
      <c r="H343" s="51" t="str">
        <f>IFERROR(VLOOKUP($B343,'Tabelas auxiliares'!$A$65:$C$102,3,FALSE),"")</f>
        <v>BUFFET / ESTANDES / AQUISICAO DE PLACAS COMEMORATIVAS E AFINS / SERVIÇOS DE SOM, IMAGEM E PALCO / SERVIÇOS DE LAVANDERIA EVENTOS / SERVIÇOS DE TRADUÇÃO</v>
      </c>
      <c r="I343" t="s">
        <v>2198</v>
      </c>
      <c r="J343" t="s">
        <v>2186</v>
      </c>
      <c r="K343" t="s">
        <v>2214</v>
      </c>
      <c r="L343" t="s">
        <v>2200</v>
      </c>
      <c r="M343" t="s">
        <v>2195</v>
      </c>
      <c r="N343" t="s">
        <v>166</v>
      </c>
      <c r="O343" t="s">
        <v>167</v>
      </c>
      <c r="P343" t="s">
        <v>200</v>
      </c>
      <c r="Q343" t="s">
        <v>168</v>
      </c>
      <c r="R343" t="s">
        <v>165</v>
      </c>
      <c r="S343" t="s">
        <v>119</v>
      </c>
      <c r="T343" t="s">
        <v>228</v>
      </c>
      <c r="U343" t="s">
        <v>602</v>
      </c>
      <c r="V343" t="s">
        <v>2190</v>
      </c>
      <c r="W343" t="s">
        <v>2191</v>
      </c>
      <c r="X343" s="51" t="str">
        <f t="shared" si="10"/>
        <v>3</v>
      </c>
      <c r="Y343" s="51" t="str">
        <f>IF(T343="","",IF(AND(T343&lt;&gt;'Tabelas auxiliares'!$B$236,T343&lt;&gt;'Tabelas auxiliares'!$B$237,T343&lt;&gt;'Tabelas auxiliares'!$C$236,T343&lt;&gt;'Tabelas auxiliares'!$C$237,T343&lt;&gt;'Tabelas auxiliares'!$D$236),"FOLHA DE PESSOAL",IF(X343='Tabelas auxiliares'!$A$237,"CUSTEIO",IF(X343='Tabelas auxiliares'!$A$236,"INVESTIMENTO","ERRO - VERIFICAR"))))</f>
        <v>CUSTEIO</v>
      </c>
      <c r="Z343" s="64">
        <f t="shared" si="11"/>
        <v>6650.4</v>
      </c>
      <c r="AC343" s="44">
        <v>6650.4</v>
      </c>
      <c r="AD343" s="72"/>
      <c r="AE343" s="72"/>
      <c r="AF343" s="72"/>
      <c r="AG343" s="72"/>
      <c r="AH343" s="72"/>
      <c r="AI343" s="72"/>
      <c r="AJ343" s="72"/>
      <c r="AK343" s="72"/>
      <c r="AL343" s="72"/>
      <c r="AM343" s="72"/>
      <c r="AN343" s="72"/>
      <c r="AO343" s="72"/>
    </row>
    <row r="344" spans="1:41" x14ac:dyDescent="0.25">
      <c r="A344" t="s">
        <v>594</v>
      </c>
      <c r="B344" t="s">
        <v>299</v>
      </c>
      <c r="C344" t="s">
        <v>595</v>
      </c>
      <c r="D344" t="s">
        <v>59</v>
      </c>
      <c r="E344" t="s">
        <v>117</v>
      </c>
      <c r="F344" s="51" t="str">
        <f>IFERROR(VLOOKUP(D344,'Tabelas auxiliares'!$A$3:$B$61,2,FALSE),"")</f>
        <v>PROEC - REALIZAÇÃO DE EVENTOS * D.U.C</v>
      </c>
      <c r="G344" s="51" t="str">
        <f>IFERROR(VLOOKUP($B344,'Tabelas auxiliares'!$A$65:$C$102,2,FALSE),"")</f>
        <v>Eventos institucionais</v>
      </c>
      <c r="H344" s="51" t="str">
        <f>IFERROR(VLOOKUP($B344,'Tabelas auxiliares'!$A$65:$C$102,3,FALSE),"")</f>
        <v>BUFFET / ESTANDES / AQUISICAO DE PLACAS COMEMORATIVAS E AFINS / SERVIÇOS DE SOM, IMAGEM E PALCO / SERVIÇOS DE LAVANDERIA EVENTOS / SERVIÇOS DE TRADUÇÃO</v>
      </c>
      <c r="I344" t="s">
        <v>2198</v>
      </c>
      <c r="J344" t="s">
        <v>2186</v>
      </c>
      <c r="K344" t="s">
        <v>2215</v>
      </c>
      <c r="L344" t="s">
        <v>2200</v>
      </c>
      <c r="M344" t="s">
        <v>2216</v>
      </c>
      <c r="N344" t="s">
        <v>166</v>
      </c>
      <c r="O344" t="s">
        <v>167</v>
      </c>
      <c r="P344" t="s">
        <v>200</v>
      </c>
      <c r="Q344" t="s">
        <v>168</v>
      </c>
      <c r="R344" t="s">
        <v>165</v>
      </c>
      <c r="S344" t="s">
        <v>119</v>
      </c>
      <c r="T344" t="s">
        <v>228</v>
      </c>
      <c r="U344" t="s">
        <v>602</v>
      </c>
      <c r="V344" t="s">
        <v>2190</v>
      </c>
      <c r="W344" t="s">
        <v>2191</v>
      </c>
      <c r="X344" s="51" t="str">
        <f t="shared" si="10"/>
        <v>3</v>
      </c>
      <c r="Y344" s="51" t="str">
        <f>IF(T344="","",IF(AND(T344&lt;&gt;'Tabelas auxiliares'!$B$236,T344&lt;&gt;'Tabelas auxiliares'!$B$237,T344&lt;&gt;'Tabelas auxiliares'!$C$236,T344&lt;&gt;'Tabelas auxiliares'!$C$237,T344&lt;&gt;'Tabelas auxiliares'!$D$236),"FOLHA DE PESSOAL",IF(X344='Tabelas auxiliares'!$A$237,"CUSTEIO",IF(X344='Tabelas auxiliares'!$A$236,"INVESTIMENTO","ERRO - VERIFICAR"))))</f>
        <v>CUSTEIO</v>
      </c>
      <c r="Z344" s="64">
        <f t="shared" si="11"/>
        <v>1588.8</v>
      </c>
      <c r="AC344" s="44">
        <v>1588.8</v>
      </c>
      <c r="AD344" s="72"/>
      <c r="AE344" s="72"/>
      <c r="AF344" s="72"/>
      <c r="AG344" s="72"/>
      <c r="AH344" s="72"/>
      <c r="AI344" s="72"/>
      <c r="AJ344" s="72"/>
      <c r="AK344" s="72"/>
      <c r="AL344" s="72"/>
      <c r="AM344" s="72"/>
      <c r="AN344" s="72"/>
      <c r="AO344" s="72"/>
    </row>
    <row r="345" spans="1:41" x14ac:dyDescent="0.25">
      <c r="A345" t="s">
        <v>594</v>
      </c>
      <c r="B345" t="s">
        <v>299</v>
      </c>
      <c r="C345" t="s">
        <v>595</v>
      </c>
      <c r="D345" t="s">
        <v>59</v>
      </c>
      <c r="E345" t="s">
        <v>117</v>
      </c>
      <c r="F345" s="51" t="str">
        <f>IFERROR(VLOOKUP(D345,'Tabelas auxiliares'!$A$3:$B$61,2,FALSE),"")</f>
        <v>PROEC - REALIZAÇÃO DE EVENTOS * D.U.C</v>
      </c>
      <c r="G345" s="51" t="str">
        <f>IFERROR(VLOOKUP($B345,'Tabelas auxiliares'!$A$65:$C$102,2,FALSE),"")</f>
        <v>Eventos institucionais</v>
      </c>
      <c r="H345" s="51" t="str">
        <f>IFERROR(VLOOKUP($B345,'Tabelas auxiliares'!$A$65:$C$102,3,FALSE),"")</f>
        <v>BUFFET / ESTANDES / AQUISICAO DE PLACAS COMEMORATIVAS E AFINS / SERVIÇOS DE SOM, IMAGEM E PALCO / SERVIÇOS DE LAVANDERIA EVENTOS / SERVIÇOS DE TRADUÇÃO</v>
      </c>
      <c r="I345" t="s">
        <v>2198</v>
      </c>
      <c r="J345" t="s">
        <v>2186</v>
      </c>
      <c r="K345" t="s">
        <v>2217</v>
      </c>
      <c r="L345" t="s">
        <v>2200</v>
      </c>
      <c r="M345" t="s">
        <v>2216</v>
      </c>
      <c r="N345" t="s">
        <v>166</v>
      </c>
      <c r="O345" t="s">
        <v>167</v>
      </c>
      <c r="P345" t="s">
        <v>200</v>
      </c>
      <c r="Q345" t="s">
        <v>168</v>
      </c>
      <c r="R345" t="s">
        <v>165</v>
      </c>
      <c r="S345" t="s">
        <v>119</v>
      </c>
      <c r="T345" t="s">
        <v>228</v>
      </c>
      <c r="U345" t="s">
        <v>602</v>
      </c>
      <c r="V345" t="s">
        <v>2190</v>
      </c>
      <c r="W345" t="s">
        <v>2191</v>
      </c>
      <c r="X345" s="51" t="str">
        <f t="shared" si="10"/>
        <v>3</v>
      </c>
      <c r="Y345" s="51" t="str">
        <f>IF(T345="","",IF(AND(T345&lt;&gt;'Tabelas auxiliares'!$B$236,T345&lt;&gt;'Tabelas auxiliares'!$B$237,T345&lt;&gt;'Tabelas auxiliares'!$C$236,T345&lt;&gt;'Tabelas auxiliares'!$C$237,T345&lt;&gt;'Tabelas auxiliares'!$D$236),"FOLHA DE PESSOAL",IF(X345='Tabelas auxiliares'!$A$237,"CUSTEIO",IF(X345='Tabelas auxiliares'!$A$236,"INVESTIMENTO","ERRO - VERIFICAR"))))</f>
        <v>CUSTEIO</v>
      </c>
      <c r="Z345" s="64">
        <f t="shared" si="11"/>
        <v>2118.4</v>
      </c>
      <c r="AC345" s="44">
        <v>2118.4</v>
      </c>
      <c r="AD345" s="72"/>
      <c r="AE345" s="72"/>
      <c r="AF345" s="72"/>
      <c r="AG345" s="72"/>
      <c r="AH345" s="72"/>
      <c r="AI345" s="72"/>
      <c r="AJ345" s="72"/>
      <c r="AK345" s="72"/>
      <c r="AL345" s="72"/>
      <c r="AM345" s="72"/>
      <c r="AN345" s="72"/>
      <c r="AO345" s="72"/>
    </row>
    <row r="346" spans="1:41" x14ac:dyDescent="0.25">
      <c r="A346" t="s">
        <v>594</v>
      </c>
      <c r="B346" t="s">
        <v>299</v>
      </c>
      <c r="C346" t="s">
        <v>595</v>
      </c>
      <c r="D346" t="s">
        <v>59</v>
      </c>
      <c r="E346" t="s">
        <v>117</v>
      </c>
      <c r="F346" s="51" t="str">
        <f>IFERROR(VLOOKUP(D346,'Tabelas auxiliares'!$A$3:$B$61,2,FALSE),"")</f>
        <v>PROEC - REALIZAÇÃO DE EVENTOS * D.U.C</v>
      </c>
      <c r="G346" s="51" t="str">
        <f>IFERROR(VLOOKUP($B346,'Tabelas auxiliares'!$A$65:$C$102,2,FALSE),"")</f>
        <v>Eventos institucionais</v>
      </c>
      <c r="H346" s="51" t="str">
        <f>IFERROR(VLOOKUP($B346,'Tabelas auxiliares'!$A$65:$C$102,3,FALSE),"")</f>
        <v>BUFFET / ESTANDES / AQUISICAO DE PLACAS COMEMORATIVAS E AFINS / SERVIÇOS DE SOM, IMAGEM E PALCO / SERVIÇOS DE LAVANDERIA EVENTOS / SERVIÇOS DE TRADUÇÃO</v>
      </c>
      <c r="I346" t="s">
        <v>2198</v>
      </c>
      <c r="J346" t="s">
        <v>2186</v>
      </c>
      <c r="K346" t="s">
        <v>2218</v>
      </c>
      <c r="L346" t="s">
        <v>2200</v>
      </c>
      <c r="M346" t="s">
        <v>2216</v>
      </c>
      <c r="N346" t="s">
        <v>166</v>
      </c>
      <c r="O346" t="s">
        <v>167</v>
      </c>
      <c r="P346" t="s">
        <v>200</v>
      </c>
      <c r="Q346" t="s">
        <v>168</v>
      </c>
      <c r="R346" t="s">
        <v>165</v>
      </c>
      <c r="S346" t="s">
        <v>119</v>
      </c>
      <c r="T346" t="s">
        <v>228</v>
      </c>
      <c r="U346" t="s">
        <v>602</v>
      </c>
      <c r="V346" t="s">
        <v>2190</v>
      </c>
      <c r="W346" t="s">
        <v>2191</v>
      </c>
      <c r="X346" s="51" t="str">
        <f t="shared" si="10"/>
        <v>3</v>
      </c>
      <c r="Y346" s="51" t="str">
        <f>IF(T346="","",IF(AND(T346&lt;&gt;'Tabelas auxiliares'!$B$236,T346&lt;&gt;'Tabelas auxiliares'!$B$237,T346&lt;&gt;'Tabelas auxiliares'!$C$236,T346&lt;&gt;'Tabelas auxiliares'!$C$237,T346&lt;&gt;'Tabelas auxiliares'!$D$236),"FOLHA DE PESSOAL",IF(X346='Tabelas auxiliares'!$A$237,"CUSTEIO",IF(X346='Tabelas auxiliares'!$A$236,"INVESTIMENTO","ERRO - VERIFICAR"))))</f>
        <v>CUSTEIO</v>
      </c>
      <c r="Z346" s="64">
        <f t="shared" si="11"/>
        <v>794.4</v>
      </c>
      <c r="AB346" s="44">
        <v>794.4</v>
      </c>
      <c r="AD346" s="72"/>
      <c r="AE346" s="72"/>
      <c r="AF346" s="72"/>
      <c r="AG346" s="72"/>
      <c r="AH346" s="72"/>
      <c r="AI346" s="72"/>
      <c r="AJ346" s="72"/>
      <c r="AK346" s="72"/>
      <c r="AL346" s="72"/>
      <c r="AM346" s="72"/>
      <c r="AN346" s="72"/>
      <c r="AO346" s="72"/>
    </row>
    <row r="347" spans="1:41" x14ac:dyDescent="0.25">
      <c r="A347" t="s">
        <v>594</v>
      </c>
      <c r="B347" t="s">
        <v>299</v>
      </c>
      <c r="C347" t="s">
        <v>595</v>
      </c>
      <c r="D347" t="s">
        <v>59</v>
      </c>
      <c r="E347" t="s">
        <v>117</v>
      </c>
      <c r="F347" s="51" t="str">
        <f>IFERROR(VLOOKUP(D347,'Tabelas auxiliares'!$A$3:$B$61,2,FALSE),"")</f>
        <v>PROEC - REALIZAÇÃO DE EVENTOS * D.U.C</v>
      </c>
      <c r="G347" s="51" t="str">
        <f>IFERROR(VLOOKUP($B347,'Tabelas auxiliares'!$A$65:$C$102,2,FALSE),"")</f>
        <v>Eventos institucionais</v>
      </c>
      <c r="H347" s="51" t="str">
        <f>IFERROR(VLOOKUP($B347,'Tabelas auxiliares'!$A$65:$C$102,3,FALSE),"")</f>
        <v>BUFFET / ESTANDES / AQUISICAO DE PLACAS COMEMORATIVAS E AFINS / SERVIÇOS DE SOM, IMAGEM E PALCO / SERVIÇOS DE LAVANDERIA EVENTOS / SERVIÇOS DE TRADUÇÃO</v>
      </c>
      <c r="I347" t="s">
        <v>1610</v>
      </c>
      <c r="J347" t="s">
        <v>2186</v>
      </c>
      <c r="K347" t="s">
        <v>2219</v>
      </c>
      <c r="L347" t="s">
        <v>2200</v>
      </c>
      <c r="M347" t="s">
        <v>2193</v>
      </c>
      <c r="N347" t="s">
        <v>166</v>
      </c>
      <c r="O347" t="s">
        <v>167</v>
      </c>
      <c r="P347" t="s">
        <v>200</v>
      </c>
      <c r="Q347" t="s">
        <v>168</v>
      </c>
      <c r="R347" t="s">
        <v>165</v>
      </c>
      <c r="S347" t="s">
        <v>597</v>
      </c>
      <c r="T347" t="s">
        <v>164</v>
      </c>
      <c r="U347" t="s">
        <v>118</v>
      </c>
      <c r="V347" t="s">
        <v>2190</v>
      </c>
      <c r="W347" t="s">
        <v>2191</v>
      </c>
      <c r="X347" s="51" t="str">
        <f t="shared" si="10"/>
        <v>3</v>
      </c>
      <c r="Y347" s="51" t="str">
        <f>IF(T347="","",IF(AND(T347&lt;&gt;'Tabelas auxiliares'!$B$236,T347&lt;&gt;'Tabelas auxiliares'!$B$237,T347&lt;&gt;'Tabelas auxiliares'!$C$236,T347&lt;&gt;'Tabelas auxiliares'!$C$237,T347&lt;&gt;'Tabelas auxiliares'!$D$236),"FOLHA DE PESSOAL",IF(X347='Tabelas auxiliares'!$A$237,"CUSTEIO",IF(X347='Tabelas auxiliares'!$A$236,"INVESTIMENTO","ERRO - VERIFICAR"))))</f>
        <v>CUSTEIO</v>
      </c>
      <c r="Z347" s="64">
        <f t="shared" si="11"/>
        <v>2520</v>
      </c>
      <c r="AB347" s="44">
        <v>2520</v>
      </c>
      <c r="AD347" s="72"/>
      <c r="AE347" s="72"/>
      <c r="AF347" s="72"/>
      <c r="AG347" s="72"/>
      <c r="AH347" s="72"/>
      <c r="AI347" s="72"/>
      <c r="AJ347" s="72"/>
      <c r="AK347" s="72"/>
      <c r="AL347" s="72"/>
      <c r="AM347" s="72"/>
      <c r="AN347" s="72"/>
      <c r="AO347" s="72"/>
    </row>
    <row r="348" spans="1:41" x14ac:dyDescent="0.25">
      <c r="A348" t="s">
        <v>594</v>
      </c>
      <c r="B348" t="s">
        <v>299</v>
      </c>
      <c r="C348" t="s">
        <v>595</v>
      </c>
      <c r="D348" t="s">
        <v>59</v>
      </c>
      <c r="E348" t="s">
        <v>117</v>
      </c>
      <c r="F348" s="51" t="str">
        <f>IFERROR(VLOOKUP(D348,'Tabelas auxiliares'!$A$3:$B$61,2,FALSE),"")</f>
        <v>PROEC - REALIZAÇÃO DE EVENTOS * D.U.C</v>
      </c>
      <c r="G348" s="51" t="str">
        <f>IFERROR(VLOOKUP($B348,'Tabelas auxiliares'!$A$65:$C$102,2,FALSE),"")</f>
        <v>Eventos institucionais</v>
      </c>
      <c r="H348" s="51" t="str">
        <f>IFERROR(VLOOKUP($B348,'Tabelas auxiliares'!$A$65:$C$102,3,FALSE),"")</f>
        <v>BUFFET / ESTANDES / AQUISICAO DE PLACAS COMEMORATIVAS E AFINS / SERVIÇOS DE SOM, IMAGEM E PALCO / SERVIÇOS DE LAVANDERIA EVENTOS / SERVIÇOS DE TRADUÇÃO</v>
      </c>
      <c r="I348" t="s">
        <v>598</v>
      </c>
      <c r="J348" t="s">
        <v>2186</v>
      </c>
      <c r="K348" t="s">
        <v>2220</v>
      </c>
      <c r="L348" t="s">
        <v>2200</v>
      </c>
      <c r="M348" t="s">
        <v>2193</v>
      </c>
      <c r="N348" t="s">
        <v>166</v>
      </c>
      <c r="O348" t="s">
        <v>167</v>
      </c>
      <c r="P348" t="s">
        <v>200</v>
      </c>
      <c r="Q348" t="s">
        <v>168</v>
      </c>
      <c r="R348" t="s">
        <v>165</v>
      </c>
      <c r="S348" t="s">
        <v>597</v>
      </c>
      <c r="T348" t="s">
        <v>164</v>
      </c>
      <c r="U348" t="s">
        <v>118</v>
      </c>
      <c r="V348" t="s">
        <v>2221</v>
      </c>
      <c r="W348" t="s">
        <v>2222</v>
      </c>
      <c r="X348" s="51" t="str">
        <f t="shared" si="10"/>
        <v>3</v>
      </c>
      <c r="Y348" s="51" t="str">
        <f>IF(T348="","",IF(AND(T348&lt;&gt;'Tabelas auxiliares'!$B$236,T348&lt;&gt;'Tabelas auxiliares'!$B$237,T348&lt;&gt;'Tabelas auxiliares'!$C$236,T348&lt;&gt;'Tabelas auxiliares'!$C$237,T348&lt;&gt;'Tabelas auxiliares'!$D$236),"FOLHA DE PESSOAL",IF(X348='Tabelas auxiliares'!$A$237,"CUSTEIO",IF(X348='Tabelas auxiliares'!$A$236,"INVESTIMENTO","ERRO - VERIFICAR"))))</f>
        <v>CUSTEIO</v>
      </c>
      <c r="Z348" s="64">
        <f t="shared" si="11"/>
        <v>11420</v>
      </c>
      <c r="AA348" s="44">
        <v>11420</v>
      </c>
      <c r="AD348" s="72"/>
      <c r="AE348" s="72"/>
      <c r="AF348" s="72"/>
      <c r="AG348" s="72"/>
      <c r="AH348" s="72"/>
      <c r="AI348" s="72"/>
      <c r="AJ348" s="72"/>
      <c r="AK348" s="72"/>
      <c r="AL348" s="72"/>
      <c r="AM348" s="72"/>
      <c r="AN348" s="72"/>
      <c r="AO348" s="72"/>
    </row>
    <row r="349" spans="1:41" x14ac:dyDescent="0.25">
      <c r="A349" t="s">
        <v>594</v>
      </c>
      <c r="B349" t="s">
        <v>299</v>
      </c>
      <c r="C349" t="s">
        <v>595</v>
      </c>
      <c r="D349" t="s">
        <v>59</v>
      </c>
      <c r="E349" t="s">
        <v>117</v>
      </c>
      <c r="F349" s="51" t="str">
        <f>IFERROR(VLOOKUP(D349,'Tabelas auxiliares'!$A$3:$B$61,2,FALSE),"")</f>
        <v>PROEC - REALIZAÇÃO DE EVENTOS * D.U.C</v>
      </c>
      <c r="G349" s="51" t="str">
        <f>IFERROR(VLOOKUP($B349,'Tabelas auxiliares'!$A$65:$C$102,2,FALSE),"")</f>
        <v>Eventos institucionais</v>
      </c>
      <c r="H349" s="51" t="str">
        <f>IFERROR(VLOOKUP($B349,'Tabelas auxiliares'!$A$65:$C$102,3,FALSE),"")</f>
        <v>BUFFET / ESTANDES / AQUISICAO DE PLACAS COMEMORATIVAS E AFINS / SERVIÇOS DE SOM, IMAGEM E PALCO / SERVIÇOS DE LAVANDERIA EVENTOS / SERVIÇOS DE TRADUÇÃO</v>
      </c>
      <c r="I349" t="s">
        <v>598</v>
      </c>
      <c r="J349" t="s">
        <v>2186</v>
      </c>
      <c r="K349" t="s">
        <v>2223</v>
      </c>
      <c r="L349" t="s">
        <v>2200</v>
      </c>
      <c r="M349" t="s">
        <v>2216</v>
      </c>
      <c r="N349" t="s">
        <v>166</v>
      </c>
      <c r="O349" t="s">
        <v>167</v>
      </c>
      <c r="P349" t="s">
        <v>200</v>
      </c>
      <c r="Q349" t="s">
        <v>168</v>
      </c>
      <c r="R349" t="s">
        <v>165</v>
      </c>
      <c r="S349" t="s">
        <v>597</v>
      </c>
      <c r="T349" t="s">
        <v>164</v>
      </c>
      <c r="U349" t="s">
        <v>118</v>
      </c>
      <c r="V349" t="s">
        <v>2221</v>
      </c>
      <c r="W349" t="s">
        <v>2222</v>
      </c>
      <c r="X349" s="51" t="str">
        <f t="shared" si="10"/>
        <v>3</v>
      </c>
      <c r="Y349" s="51" t="str">
        <f>IF(T349="","",IF(AND(T349&lt;&gt;'Tabelas auxiliares'!$B$236,T349&lt;&gt;'Tabelas auxiliares'!$B$237,T349&lt;&gt;'Tabelas auxiliares'!$C$236,T349&lt;&gt;'Tabelas auxiliares'!$C$237,T349&lt;&gt;'Tabelas auxiliares'!$D$236),"FOLHA DE PESSOAL",IF(X349='Tabelas auxiliares'!$A$237,"CUSTEIO",IF(X349='Tabelas auxiliares'!$A$236,"INVESTIMENTO","ERRO - VERIFICAR"))))</f>
        <v>CUSTEIO</v>
      </c>
      <c r="Z349" s="64">
        <f t="shared" si="11"/>
        <v>529.6</v>
      </c>
      <c r="AA349" s="44">
        <v>529.6</v>
      </c>
      <c r="AD349" s="72"/>
      <c r="AE349" s="72"/>
      <c r="AF349" s="72"/>
      <c r="AG349" s="72"/>
      <c r="AH349" s="72"/>
      <c r="AI349" s="72"/>
      <c r="AJ349" s="72"/>
      <c r="AK349" s="72"/>
      <c r="AL349" s="72"/>
      <c r="AM349" s="72"/>
      <c r="AN349" s="72"/>
      <c r="AO349" s="72"/>
    </row>
    <row r="350" spans="1:41" x14ac:dyDescent="0.25">
      <c r="A350" t="s">
        <v>594</v>
      </c>
      <c r="B350" t="s">
        <v>299</v>
      </c>
      <c r="C350" t="s">
        <v>595</v>
      </c>
      <c r="D350" t="s">
        <v>59</v>
      </c>
      <c r="E350" t="s">
        <v>117</v>
      </c>
      <c r="F350" s="51" t="str">
        <f>IFERROR(VLOOKUP(D350,'Tabelas auxiliares'!$A$3:$B$61,2,FALSE),"")</f>
        <v>PROEC - REALIZAÇÃO DE EVENTOS * D.U.C</v>
      </c>
      <c r="G350" s="51" t="str">
        <f>IFERROR(VLOOKUP($B350,'Tabelas auxiliares'!$A$65:$C$102,2,FALSE),"")</f>
        <v>Eventos institucionais</v>
      </c>
      <c r="H350" s="51" t="str">
        <f>IFERROR(VLOOKUP($B350,'Tabelas auxiliares'!$A$65:$C$102,3,FALSE),"")</f>
        <v>BUFFET / ESTANDES / AQUISICAO DE PLACAS COMEMORATIVAS E AFINS / SERVIÇOS DE SOM, IMAGEM E PALCO / SERVIÇOS DE LAVANDERIA EVENTOS / SERVIÇOS DE TRADUÇÃO</v>
      </c>
      <c r="I350" t="s">
        <v>598</v>
      </c>
      <c r="J350" t="s">
        <v>2186</v>
      </c>
      <c r="K350" t="s">
        <v>2224</v>
      </c>
      <c r="L350" t="s">
        <v>2200</v>
      </c>
      <c r="M350" t="s">
        <v>2197</v>
      </c>
      <c r="N350" t="s">
        <v>166</v>
      </c>
      <c r="O350" t="s">
        <v>167</v>
      </c>
      <c r="P350" t="s">
        <v>200</v>
      </c>
      <c r="Q350" t="s">
        <v>168</v>
      </c>
      <c r="R350" t="s">
        <v>165</v>
      </c>
      <c r="S350" t="s">
        <v>597</v>
      </c>
      <c r="T350" t="s">
        <v>164</v>
      </c>
      <c r="U350" t="s">
        <v>118</v>
      </c>
      <c r="V350" t="s">
        <v>2221</v>
      </c>
      <c r="W350" t="s">
        <v>2222</v>
      </c>
      <c r="X350" s="51" t="str">
        <f t="shared" si="10"/>
        <v>3</v>
      </c>
      <c r="Y350" s="51" t="str">
        <f>IF(T350="","",IF(AND(T350&lt;&gt;'Tabelas auxiliares'!$B$236,T350&lt;&gt;'Tabelas auxiliares'!$B$237,T350&lt;&gt;'Tabelas auxiliares'!$C$236,T350&lt;&gt;'Tabelas auxiliares'!$C$237,T350&lt;&gt;'Tabelas auxiliares'!$D$236),"FOLHA DE PESSOAL",IF(X350='Tabelas auxiliares'!$A$237,"CUSTEIO",IF(X350='Tabelas auxiliares'!$A$236,"INVESTIMENTO","ERRO - VERIFICAR"))))</f>
        <v>CUSTEIO</v>
      </c>
      <c r="Z350" s="64">
        <f t="shared" si="11"/>
        <v>460.9</v>
      </c>
      <c r="AA350" s="44">
        <v>460.9</v>
      </c>
      <c r="AD350" s="72"/>
      <c r="AE350" s="72"/>
      <c r="AF350" s="72"/>
      <c r="AG350" s="72"/>
      <c r="AH350" s="72"/>
      <c r="AI350" s="72"/>
      <c r="AJ350" s="72"/>
      <c r="AK350" s="72"/>
      <c r="AL350" s="72"/>
      <c r="AM350" s="72"/>
      <c r="AN350" s="72"/>
      <c r="AO350" s="72"/>
    </row>
    <row r="351" spans="1:41" x14ac:dyDescent="0.25">
      <c r="A351" t="s">
        <v>594</v>
      </c>
      <c r="B351" t="s">
        <v>299</v>
      </c>
      <c r="C351" t="s">
        <v>595</v>
      </c>
      <c r="D351" t="s">
        <v>59</v>
      </c>
      <c r="E351" t="s">
        <v>117</v>
      </c>
      <c r="F351" s="51" t="str">
        <f>IFERROR(VLOOKUP(D351,'Tabelas auxiliares'!$A$3:$B$61,2,FALSE),"")</f>
        <v>PROEC - REALIZAÇÃO DE EVENTOS * D.U.C</v>
      </c>
      <c r="G351" s="51" t="str">
        <f>IFERROR(VLOOKUP($B351,'Tabelas auxiliares'!$A$65:$C$102,2,FALSE),"")</f>
        <v>Eventos institucionais</v>
      </c>
      <c r="H351" s="51" t="str">
        <f>IFERROR(VLOOKUP($B351,'Tabelas auxiliares'!$A$65:$C$102,3,FALSE),"")</f>
        <v>BUFFET / ESTANDES / AQUISICAO DE PLACAS COMEMORATIVAS E AFINS / SERVIÇOS DE SOM, IMAGEM E PALCO / SERVIÇOS DE LAVANDERIA EVENTOS / SERVIÇOS DE TRADUÇÃO</v>
      </c>
      <c r="I351" t="s">
        <v>598</v>
      </c>
      <c r="J351" t="s">
        <v>2186</v>
      </c>
      <c r="K351" t="s">
        <v>2225</v>
      </c>
      <c r="L351" t="s">
        <v>2200</v>
      </c>
      <c r="M351" t="s">
        <v>2189</v>
      </c>
      <c r="N351" t="s">
        <v>166</v>
      </c>
      <c r="O351" t="s">
        <v>167</v>
      </c>
      <c r="P351" t="s">
        <v>200</v>
      </c>
      <c r="Q351" t="s">
        <v>168</v>
      </c>
      <c r="R351" t="s">
        <v>165</v>
      </c>
      <c r="S351" t="s">
        <v>597</v>
      </c>
      <c r="T351" t="s">
        <v>164</v>
      </c>
      <c r="U351" t="s">
        <v>118</v>
      </c>
      <c r="V351" t="s">
        <v>2221</v>
      </c>
      <c r="W351" t="s">
        <v>2222</v>
      </c>
      <c r="X351" s="51" t="str">
        <f t="shared" si="10"/>
        <v>3</v>
      </c>
      <c r="Y351" s="51" t="str">
        <f>IF(T351="","",IF(AND(T351&lt;&gt;'Tabelas auxiliares'!$B$236,T351&lt;&gt;'Tabelas auxiliares'!$B$237,T351&lt;&gt;'Tabelas auxiliares'!$C$236,T351&lt;&gt;'Tabelas auxiliares'!$C$237,T351&lt;&gt;'Tabelas auxiliares'!$D$236),"FOLHA DE PESSOAL",IF(X351='Tabelas auxiliares'!$A$237,"CUSTEIO",IF(X351='Tabelas auxiliares'!$A$236,"INVESTIMENTO","ERRO - VERIFICAR"))))</f>
        <v>CUSTEIO</v>
      </c>
      <c r="Z351" s="64">
        <f t="shared" si="11"/>
        <v>5800</v>
      </c>
      <c r="AA351" s="44">
        <v>5800</v>
      </c>
      <c r="AD351" s="72"/>
      <c r="AE351" s="72"/>
      <c r="AF351" s="72"/>
      <c r="AG351" s="72"/>
      <c r="AH351" s="72"/>
      <c r="AI351" s="72"/>
      <c r="AJ351" s="72"/>
      <c r="AK351" s="72"/>
      <c r="AL351" s="72"/>
      <c r="AM351" s="72"/>
      <c r="AN351" s="72"/>
      <c r="AO351" s="72"/>
    </row>
    <row r="352" spans="1:41" x14ac:dyDescent="0.25">
      <c r="A352" t="s">
        <v>594</v>
      </c>
      <c r="B352" t="s">
        <v>299</v>
      </c>
      <c r="C352" t="s">
        <v>595</v>
      </c>
      <c r="D352" t="s">
        <v>59</v>
      </c>
      <c r="E352" t="s">
        <v>117</v>
      </c>
      <c r="F352" s="51" t="str">
        <f>IFERROR(VLOOKUP(D352,'Tabelas auxiliares'!$A$3:$B$61,2,FALSE),"")</f>
        <v>PROEC - REALIZAÇÃO DE EVENTOS * D.U.C</v>
      </c>
      <c r="G352" s="51" t="str">
        <f>IFERROR(VLOOKUP($B352,'Tabelas auxiliares'!$A$65:$C$102,2,FALSE),"")</f>
        <v>Eventos institucionais</v>
      </c>
      <c r="H352" s="51" t="str">
        <f>IFERROR(VLOOKUP($B352,'Tabelas auxiliares'!$A$65:$C$102,3,FALSE),"")</f>
        <v>BUFFET / ESTANDES / AQUISICAO DE PLACAS COMEMORATIVAS E AFINS / SERVIÇOS DE SOM, IMAGEM E PALCO / SERVIÇOS DE LAVANDERIA EVENTOS / SERVIÇOS DE TRADUÇÃO</v>
      </c>
      <c r="I352" t="s">
        <v>598</v>
      </c>
      <c r="J352" t="s">
        <v>2186</v>
      </c>
      <c r="K352" t="s">
        <v>2226</v>
      </c>
      <c r="L352" t="s">
        <v>2188</v>
      </c>
      <c r="M352" t="s">
        <v>2195</v>
      </c>
      <c r="N352" t="s">
        <v>166</v>
      </c>
      <c r="O352" t="s">
        <v>167</v>
      </c>
      <c r="P352" t="s">
        <v>200</v>
      </c>
      <c r="Q352" t="s">
        <v>168</v>
      </c>
      <c r="R352" t="s">
        <v>165</v>
      </c>
      <c r="S352" t="s">
        <v>597</v>
      </c>
      <c r="T352" t="s">
        <v>164</v>
      </c>
      <c r="U352" t="s">
        <v>118</v>
      </c>
      <c r="V352" t="s">
        <v>2221</v>
      </c>
      <c r="W352" t="s">
        <v>2222</v>
      </c>
      <c r="X352" s="51" t="str">
        <f t="shared" si="10"/>
        <v>3</v>
      </c>
      <c r="Y352" s="51" t="str">
        <f>IF(T352="","",IF(AND(T352&lt;&gt;'Tabelas auxiliares'!$B$236,T352&lt;&gt;'Tabelas auxiliares'!$B$237,T352&lt;&gt;'Tabelas auxiliares'!$C$236,T352&lt;&gt;'Tabelas auxiliares'!$C$237,T352&lt;&gt;'Tabelas auxiliares'!$D$236),"FOLHA DE PESSOAL",IF(X352='Tabelas auxiliares'!$A$237,"CUSTEIO",IF(X352='Tabelas auxiliares'!$A$236,"INVESTIMENTO","ERRO - VERIFICAR"))))</f>
        <v>CUSTEIO</v>
      </c>
      <c r="Z352" s="64">
        <f t="shared" si="11"/>
        <v>9241.7099999999991</v>
      </c>
      <c r="AA352" s="44">
        <v>9241.7099999999991</v>
      </c>
      <c r="AD352" s="72"/>
      <c r="AE352" s="72"/>
      <c r="AF352" s="72"/>
      <c r="AG352" s="72"/>
      <c r="AH352" s="72"/>
      <c r="AI352" s="72"/>
      <c r="AJ352" s="72"/>
      <c r="AK352" s="72"/>
      <c r="AL352" s="72"/>
      <c r="AM352" s="72"/>
      <c r="AN352" s="72"/>
      <c r="AO352" s="72"/>
    </row>
    <row r="353" spans="1:41" x14ac:dyDescent="0.25">
      <c r="A353" t="s">
        <v>594</v>
      </c>
      <c r="B353" t="s">
        <v>299</v>
      </c>
      <c r="C353" t="s">
        <v>595</v>
      </c>
      <c r="D353" t="s">
        <v>59</v>
      </c>
      <c r="E353" t="s">
        <v>117</v>
      </c>
      <c r="F353" s="51" t="str">
        <f>IFERROR(VLOOKUP(D353,'Tabelas auxiliares'!$A$3:$B$61,2,FALSE),"")</f>
        <v>PROEC - REALIZAÇÃO DE EVENTOS * D.U.C</v>
      </c>
      <c r="G353" s="51" t="str">
        <f>IFERROR(VLOOKUP($B353,'Tabelas auxiliares'!$A$65:$C$102,2,FALSE),"")</f>
        <v>Eventos institucionais</v>
      </c>
      <c r="H353" s="51" t="str">
        <f>IFERROR(VLOOKUP($B353,'Tabelas auxiliares'!$A$65:$C$102,3,FALSE),"")</f>
        <v>BUFFET / ESTANDES / AQUISICAO DE PLACAS COMEMORATIVAS E AFINS / SERVIÇOS DE SOM, IMAGEM E PALCO / SERVIÇOS DE LAVANDERIA EVENTOS / SERVIÇOS DE TRADUÇÃO</v>
      </c>
      <c r="I353" t="s">
        <v>1668</v>
      </c>
      <c r="J353" t="s">
        <v>2186</v>
      </c>
      <c r="K353" t="s">
        <v>2227</v>
      </c>
      <c r="L353" t="s">
        <v>2228</v>
      </c>
      <c r="M353" t="s">
        <v>2193</v>
      </c>
      <c r="N353" t="s">
        <v>166</v>
      </c>
      <c r="O353" t="s">
        <v>167</v>
      </c>
      <c r="P353" t="s">
        <v>200</v>
      </c>
      <c r="Q353" t="s">
        <v>168</v>
      </c>
      <c r="R353" t="s">
        <v>165</v>
      </c>
      <c r="S353" t="s">
        <v>597</v>
      </c>
      <c r="T353" t="s">
        <v>164</v>
      </c>
      <c r="U353" t="s">
        <v>118</v>
      </c>
      <c r="V353" t="s">
        <v>2190</v>
      </c>
      <c r="W353" t="s">
        <v>2191</v>
      </c>
      <c r="X353" s="51" t="str">
        <f t="shared" si="10"/>
        <v>3</v>
      </c>
      <c r="Y353" s="51" t="str">
        <f>IF(T353="","",IF(AND(T353&lt;&gt;'Tabelas auxiliares'!$B$236,T353&lt;&gt;'Tabelas auxiliares'!$B$237,T353&lt;&gt;'Tabelas auxiliares'!$C$236,T353&lt;&gt;'Tabelas auxiliares'!$C$237,T353&lt;&gt;'Tabelas auxiliares'!$D$236),"FOLHA DE PESSOAL",IF(X353='Tabelas auxiliares'!$A$237,"CUSTEIO",IF(X353='Tabelas auxiliares'!$A$236,"INVESTIMENTO","ERRO - VERIFICAR"))))</f>
        <v>CUSTEIO</v>
      </c>
      <c r="Z353" s="64">
        <f t="shared" si="11"/>
        <v>8120</v>
      </c>
      <c r="AA353" s="44">
        <v>8120</v>
      </c>
      <c r="AD353" s="72"/>
      <c r="AE353" s="72"/>
      <c r="AF353" s="72"/>
      <c r="AG353" s="72"/>
      <c r="AH353" s="72"/>
      <c r="AI353" s="72"/>
      <c r="AJ353" s="72"/>
      <c r="AK353" s="72"/>
      <c r="AL353" s="72"/>
      <c r="AM353" s="72"/>
      <c r="AN353" s="72"/>
      <c r="AO353" s="72"/>
    </row>
    <row r="354" spans="1:41" x14ac:dyDescent="0.25">
      <c r="A354" t="s">
        <v>594</v>
      </c>
      <c r="B354" t="s">
        <v>302</v>
      </c>
      <c r="C354" t="s">
        <v>595</v>
      </c>
      <c r="D354" t="s">
        <v>90</v>
      </c>
      <c r="E354" t="s">
        <v>117</v>
      </c>
      <c r="F354" s="51" t="str">
        <f>IFERROR(VLOOKUP(D354,'Tabelas auxiliares'!$A$3:$B$61,2,FALSE),"")</f>
        <v>SUGEPE-FOLHA - PASEP + AUX. MORADIA</v>
      </c>
      <c r="G354" s="51" t="str">
        <f>IFERROR(VLOOKUP($B354,'Tabelas auxiliares'!$A$65:$C$102,2,FALSE),"")</f>
        <v>Folha de pagamento - Ativos, Previdência, PASEP</v>
      </c>
      <c r="H354" s="51" t="str">
        <f>IFERROR(VLOOKUP($B354,'Tabelas auxiliares'!$A$65:$C$102,3,FALSE),"")</f>
        <v>FOLHA DE PAGAMENTO / CONTRIBUICAO PARA O PSS / SUBSTITUICOES / INSS PATRONAL / PASEP</v>
      </c>
      <c r="I354" t="s">
        <v>2229</v>
      </c>
      <c r="J354" t="s">
        <v>2230</v>
      </c>
      <c r="K354" t="s">
        <v>2231</v>
      </c>
      <c r="L354" t="s">
        <v>2232</v>
      </c>
      <c r="M354" t="s">
        <v>1960</v>
      </c>
      <c r="N354" t="s">
        <v>127</v>
      </c>
      <c r="O354" t="s">
        <v>167</v>
      </c>
      <c r="P354" t="s">
        <v>2233</v>
      </c>
      <c r="Q354" t="s">
        <v>168</v>
      </c>
      <c r="R354" t="s">
        <v>165</v>
      </c>
      <c r="S354" t="s">
        <v>119</v>
      </c>
      <c r="T354" t="s">
        <v>2234</v>
      </c>
      <c r="U354" t="s">
        <v>136</v>
      </c>
      <c r="V354" t="s">
        <v>2235</v>
      </c>
      <c r="W354" t="s">
        <v>2236</v>
      </c>
      <c r="X354" s="51" t="str">
        <f t="shared" si="10"/>
        <v>3</v>
      </c>
      <c r="Y354" s="51" t="str">
        <f>IF(T354="","",IF(AND(T354&lt;&gt;'Tabelas auxiliares'!$B$236,T354&lt;&gt;'Tabelas auxiliares'!$B$237,T354&lt;&gt;'Tabelas auxiliares'!$C$236,T354&lt;&gt;'Tabelas auxiliares'!$C$237,T354&lt;&gt;'Tabelas auxiliares'!$D$236),"FOLHA DE PESSOAL",IF(X354='Tabelas auxiliares'!$A$237,"CUSTEIO",IF(X354='Tabelas auxiliares'!$A$236,"INVESTIMENTO","ERRO - VERIFICAR"))))</f>
        <v>FOLHA DE PESSOAL</v>
      </c>
      <c r="Z354" s="64">
        <f t="shared" si="11"/>
        <v>133853.23000000001</v>
      </c>
      <c r="AC354" s="44">
        <v>133853.23000000001</v>
      </c>
      <c r="AD354" s="72"/>
      <c r="AE354" s="72"/>
      <c r="AF354" s="72"/>
      <c r="AG354" s="72"/>
      <c r="AH354" s="72"/>
      <c r="AI354" s="72"/>
      <c r="AJ354" s="72"/>
      <c r="AK354" s="72"/>
      <c r="AL354" s="72"/>
      <c r="AM354" s="72"/>
      <c r="AN354" s="72"/>
      <c r="AO354" s="72"/>
    </row>
    <row r="355" spans="1:41" x14ac:dyDescent="0.25">
      <c r="A355" t="s">
        <v>594</v>
      </c>
      <c r="B355" t="s">
        <v>302</v>
      </c>
      <c r="C355" t="s">
        <v>595</v>
      </c>
      <c r="D355" t="s">
        <v>90</v>
      </c>
      <c r="E355" t="s">
        <v>117</v>
      </c>
      <c r="F355" s="51" t="str">
        <f>IFERROR(VLOOKUP(D355,'Tabelas auxiliares'!$A$3:$B$61,2,FALSE),"")</f>
        <v>SUGEPE-FOLHA - PASEP + AUX. MORADIA</v>
      </c>
      <c r="G355" s="51" t="str">
        <f>IFERROR(VLOOKUP($B355,'Tabelas auxiliares'!$A$65:$C$102,2,FALSE),"")</f>
        <v>Folha de pagamento - Ativos, Previdência, PASEP</v>
      </c>
      <c r="H355" s="51" t="str">
        <f>IFERROR(VLOOKUP($B355,'Tabelas auxiliares'!$A$65:$C$102,3,FALSE),"")</f>
        <v>FOLHA DE PAGAMENTO / CONTRIBUICAO PARA O PSS / SUBSTITUICOES / INSS PATRONAL / PASEP</v>
      </c>
      <c r="I355" t="s">
        <v>2229</v>
      </c>
      <c r="J355" t="s">
        <v>2230</v>
      </c>
      <c r="K355" t="s">
        <v>2231</v>
      </c>
      <c r="L355" t="s">
        <v>2232</v>
      </c>
      <c r="M355" t="s">
        <v>1960</v>
      </c>
      <c r="N355" t="s">
        <v>127</v>
      </c>
      <c r="O355" t="s">
        <v>167</v>
      </c>
      <c r="P355" t="s">
        <v>2233</v>
      </c>
      <c r="Q355" t="s">
        <v>168</v>
      </c>
      <c r="R355" t="s">
        <v>165</v>
      </c>
      <c r="S355" t="s">
        <v>119</v>
      </c>
      <c r="T355" t="s">
        <v>2234</v>
      </c>
      <c r="U355" t="s">
        <v>136</v>
      </c>
      <c r="V355" t="s">
        <v>2237</v>
      </c>
      <c r="W355" t="s">
        <v>2238</v>
      </c>
      <c r="X355" s="51" t="str">
        <f t="shared" si="10"/>
        <v>3</v>
      </c>
      <c r="Y355" s="51" t="str">
        <f>IF(T355="","",IF(AND(T355&lt;&gt;'Tabelas auxiliares'!$B$236,T355&lt;&gt;'Tabelas auxiliares'!$B$237,T355&lt;&gt;'Tabelas auxiliares'!$C$236,T355&lt;&gt;'Tabelas auxiliares'!$C$237,T355&lt;&gt;'Tabelas auxiliares'!$D$236),"FOLHA DE PESSOAL",IF(X355='Tabelas auxiliares'!$A$237,"CUSTEIO",IF(X355='Tabelas auxiliares'!$A$236,"INVESTIMENTO","ERRO - VERIFICAR"))))</f>
        <v>FOLHA DE PESSOAL</v>
      </c>
      <c r="Z355" s="64">
        <f t="shared" si="11"/>
        <v>6692.66</v>
      </c>
      <c r="AC355" s="44">
        <v>6692.66</v>
      </c>
      <c r="AD355" s="72"/>
      <c r="AE355" s="72"/>
      <c r="AF355" s="72"/>
      <c r="AG355" s="72"/>
      <c r="AH355" s="72"/>
      <c r="AI355" s="72"/>
      <c r="AJ355" s="72"/>
      <c r="AK355" s="72"/>
      <c r="AL355" s="72"/>
      <c r="AM355" s="72"/>
      <c r="AN355" s="72"/>
      <c r="AO355" s="72"/>
    </row>
    <row r="356" spans="1:41" x14ac:dyDescent="0.25">
      <c r="A356" t="s">
        <v>594</v>
      </c>
      <c r="B356" t="s">
        <v>302</v>
      </c>
      <c r="C356" t="s">
        <v>595</v>
      </c>
      <c r="D356" t="s">
        <v>90</v>
      </c>
      <c r="E356" t="s">
        <v>117</v>
      </c>
      <c r="F356" s="51" t="str">
        <f>IFERROR(VLOOKUP(D356,'Tabelas auxiliares'!$A$3:$B$61,2,FALSE),"")</f>
        <v>SUGEPE-FOLHA - PASEP + AUX. MORADIA</v>
      </c>
      <c r="G356" s="51" t="str">
        <f>IFERROR(VLOOKUP($B356,'Tabelas auxiliares'!$A$65:$C$102,2,FALSE),"")</f>
        <v>Folha de pagamento - Ativos, Previdência, PASEP</v>
      </c>
      <c r="H356" s="51" t="str">
        <f>IFERROR(VLOOKUP($B356,'Tabelas auxiliares'!$A$65:$C$102,3,FALSE),"")</f>
        <v>FOLHA DE PAGAMENTO / CONTRIBUICAO PARA O PSS / SUBSTITUICOES / INSS PATRONAL / PASEP</v>
      </c>
      <c r="I356" t="s">
        <v>1151</v>
      </c>
      <c r="J356" t="s">
        <v>2239</v>
      </c>
      <c r="K356" t="s">
        <v>2240</v>
      </c>
      <c r="L356" t="s">
        <v>2241</v>
      </c>
      <c r="M356" t="s">
        <v>2242</v>
      </c>
      <c r="N356" t="s">
        <v>130</v>
      </c>
      <c r="O356" t="s">
        <v>1122</v>
      </c>
      <c r="P356" t="s">
        <v>2243</v>
      </c>
      <c r="Q356" t="s">
        <v>168</v>
      </c>
      <c r="R356" t="s">
        <v>165</v>
      </c>
      <c r="S356" t="s">
        <v>119</v>
      </c>
      <c r="T356" t="s">
        <v>2234</v>
      </c>
      <c r="U356" t="s">
        <v>141</v>
      </c>
      <c r="V356" t="s">
        <v>2244</v>
      </c>
      <c r="W356" t="s">
        <v>2245</v>
      </c>
      <c r="X356" s="51" t="str">
        <f t="shared" si="10"/>
        <v>3</v>
      </c>
      <c r="Y356" s="51" t="str">
        <f>IF(T356="","",IF(AND(T356&lt;&gt;'Tabelas auxiliares'!$B$236,T356&lt;&gt;'Tabelas auxiliares'!$B$237,T356&lt;&gt;'Tabelas auxiliares'!$C$236,T356&lt;&gt;'Tabelas auxiliares'!$C$237,T356&lt;&gt;'Tabelas auxiliares'!$D$236),"FOLHA DE PESSOAL",IF(X356='Tabelas auxiliares'!$A$237,"CUSTEIO",IF(X356='Tabelas auxiliares'!$A$236,"INVESTIMENTO","ERRO - VERIFICAR"))))</f>
        <v>FOLHA DE PESSOAL</v>
      </c>
      <c r="Z356" s="64">
        <f t="shared" si="11"/>
        <v>1343.99</v>
      </c>
      <c r="AC356" s="44">
        <v>1343.99</v>
      </c>
      <c r="AD356" s="72"/>
      <c r="AE356" s="72"/>
      <c r="AF356" s="72"/>
      <c r="AG356" s="72"/>
      <c r="AH356" s="72"/>
      <c r="AI356" s="72"/>
      <c r="AJ356" s="72"/>
      <c r="AK356" s="72"/>
      <c r="AL356" s="72"/>
      <c r="AM356" s="72"/>
      <c r="AN356" s="72"/>
      <c r="AO356" s="72"/>
    </row>
    <row r="357" spans="1:41" x14ac:dyDescent="0.25">
      <c r="A357" t="s">
        <v>594</v>
      </c>
      <c r="B357" t="s">
        <v>302</v>
      </c>
      <c r="C357" t="s">
        <v>595</v>
      </c>
      <c r="D357" t="s">
        <v>90</v>
      </c>
      <c r="E357" t="s">
        <v>117</v>
      </c>
      <c r="F357" s="51" t="str">
        <f>IFERROR(VLOOKUP(D357,'Tabelas auxiliares'!$A$3:$B$61,2,FALSE),"")</f>
        <v>SUGEPE-FOLHA - PASEP + AUX. MORADIA</v>
      </c>
      <c r="G357" s="51" t="str">
        <f>IFERROR(VLOOKUP($B357,'Tabelas auxiliares'!$A$65:$C$102,2,FALSE),"")</f>
        <v>Folha de pagamento - Ativos, Previdência, PASEP</v>
      </c>
      <c r="H357" s="51" t="str">
        <f>IFERROR(VLOOKUP($B357,'Tabelas auxiliares'!$A$65:$C$102,3,FALSE),"")</f>
        <v>FOLHA DE PAGAMENTO / CONTRIBUICAO PARA O PSS / SUBSTITUICOES / INSS PATRONAL / PASEP</v>
      </c>
      <c r="I357" t="s">
        <v>1737</v>
      </c>
      <c r="J357" t="s">
        <v>908</v>
      </c>
      <c r="K357" t="s">
        <v>2246</v>
      </c>
      <c r="L357" t="s">
        <v>2247</v>
      </c>
      <c r="M357" t="s">
        <v>170</v>
      </c>
      <c r="N357" t="s">
        <v>126</v>
      </c>
      <c r="O357" t="s">
        <v>167</v>
      </c>
      <c r="P357" t="s">
        <v>2248</v>
      </c>
      <c r="Q357" t="s">
        <v>168</v>
      </c>
      <c r="R357" t="s">
        <v>165</v>
      </c>
      <c r="S357" t="s">
        <v>119</v>
      </c>
      <c r="T357" t="s">
        <v>2249</v>
      </c>
      <c r="U357" t="s">
        <v>120</v>
      </c>
      <c r="V357" t="s">
        <v>2250</v>
      </c>
      <c r="W357" t="s">
        <v>2251</v>
      </c>
      <c r="X357" s="51" t="str">
        <f t="shared" si="10"/>
        <v>3</v>
      </c>
      <c r="Y357" s="51" t="str">
        <f>IF(T357="","",IF(AND(T357&lt;&gt;'Tabelas auxiliares'!$B$236,T357&lt;&gt;'Tabelas auxiliares'!$B$237,T357&lt;&gt;'Tabelas auxiliares'!$C$236,T357&lt;&gt;'Tabelas auxiliares'!$C$237,T357&lt;&gt;'Tabelas auxiliares'!$D$236),"FOLHA DE PESSOAL",IF(X357='Tabelas auxiliares'!$A$237,"CUSTEIO",IF(X357='Tabelas auxiliares'!$A$236,"INVESTIMENTO","ERRO - VERIFICAR"))))</f>
        <v>FOLHA DE PESSOAL</v>
      </c>
      <c r="Z357" s="64">
        <f t="shared" si="11"/>
        <v>6596.68</v>
      </c>
      <c r="AC357" s="44">
        <v>6596.68</v>
      </c>
      <c r="AD357" s="72"/>
      <c r="AE357" s="72"/>
      <c r="AF357" s="72"/>
      <c r="AG357" s="72"/>
      <c r="AH357" s="72"/>
      <c r="AI357" s="72"/>
      <c r="AJ357" s="72"/>
      <c r="AK357" s="72"/>
      <c r="AL357" s="72"/>
      <c r="AM357" s="72"/>
      <c r="AN357" s="72"/>
      <c r="AO357" s="72"/>
    </row>
    <row r="358" spans="1:41" x14ac:dyDescent="0.25">
      <c r="A358" t="s">
        <v>594</v>
      </c>
      <c r="B358" t="s">
        <v>302</v>
      </c>
      <c r="C358" t="s">
        <v>595</v>
      </c>
      <c r="D358" t="s">
        <v>90</v>
      </c>
      <c r="E358" t="s">
        <v>117</v>
      </c>
      <c r="F358" s="51" t="str">
        <f>IFERROR(VLOOKUP(D358,'Tabelas auxiliares'!$A$3:$B$61,2,FALSE),"")</f>
        <v>SUGEPE-FOLHA - PASEP + AUX. MORADIA</v>
      </c>
      <c r="G358" s="51" t="str">
        <f>IFERROR(VLOOKUP($B358,'Tabelas auxiliares'!$A$65:$C$102,2,FALSE),"")</f>
        <v>Folha de pagamento - Ativos, Previdência, PASEP</v>
      </c>
      <c r="H358" s="51" t="str">
        <f>IFERROR(VLOOKUP($B358,'Tabelas auxiliares'!$A$65:$C$102,3,FALSE),"")</f>
        <v>FOLHA DE PAGAMENTO / CONTRIBUICAO PARA O PSS / SUBSTITUICOES / INSS PATRONAL / PASEP</v>
      </c>
      <c r="I358" t="s">
        <v>2252</v>
      </c>
      <c r="J358" t="s">
        <v>2253</v>
      </c>
      <c r="K358" t="s">
        <v>2254</v>
      </c>
      <c r="L358" t="s">
        <v>2255</v>
      </c>
      <c r="M358" t="s">
        <v>165</v>
      </c>
      <c r="N358" t="s">
        <v>125</v>
      </c>
      <c r="O358" t="s">
        <v>167</v>
      </c>
      <c r="P358" t="s">
        <v>2256</v>
      </c>
      <c r="Q358" t="s">
        <v>168</v>
      </c>
      <c r="R358" t="s">
        <v>165</v>
      </c>
      <c r="S358" t="s">
        <v>2257</v>
      </c>
      <c r="T358" t="s">
        <v>2234</v>
      </c>
      <c r="U358" t="s">
        <v>135</v>
      </c>
      <c r="V358" t="s">
        <v>2258</v>
      </c>
      <c r="W358" t="s">
        <v>2259</v>
      </c>
      <c r="X358" s="51" t="str">
        <f t="shared" si="10"/>
        <v>3</v>
      </c>
      <c r="Y358" s="51" t="str">
        <f>IF(T358="","",IF(AND(T358&lt;&gt;'Tabelas auxiliares'!$B$236,T358&lt;&gt;'Tabelas auxiliares'!$B$237,T358&lt;&gt;'Tabelas auxiliares'!$C$236,T358&lt;&gt;'Tabelas auxiliares'!$C$237,T358&lt;&gt;'Tabelas auxiliares'!$D$236),"FOLHA DE PESSOAL",IF(X358='Tabelas auxiliares'!$A$237,"CUSTEIO",IF(X358='Tabelas auxiliares'!$A$236,"INVESTIMENTO","ERRO - VERIFICAR"))))</f>
        <v>FOLHA DE PESSOAL</v>
      </c>
      <c r="Z358" s="64">
        <f t="shared" si="11"/>
        <v>361002.13</v>
      </c>
      <c r="AC358" s="44">
        <v>361002.13</v>
      </c>
      <c r="AD358" s="72"/>
      <c r="AE358" s="72"/>
      <c r="AF358" s="72"/>
      <c r="AG358" s="72"/>
      <c r="AH358" s="72"/>
      <c r="AI358" s="72"/>
      <c r="AJ358" s="72"/>
      <c r="AK358" s="72"/>
      <c r="AL358" s="72"/>
      <c r="AM358" s="72"/>
      <c r="AN358" s="72"/>
      <c r="AO358" s="72"/>
    </row>
    <row r="359" spans="1:41" x14ac:dyDescent="0.25">
      <c r="A359" t="s">
        <v>594</v>
      </c>
      <c r="B359" t="s">
        <v>302</v>
      </c>
      <c r="C359" t="s">
        <v>595</v>
      </c>
      <c r="D359" t="s">
        <v>90</v>
      </c>
      <c r="E359" t="s">
        <v>117</v>
      </c>
      <c r="F359" s="51" t="str">
        <f>IFERROR(VLOOKUP(D359,'Tabelas auxiliares'!$A$3:$B$61,2,FALSE),"")</f>
        <v>SUGEPE-FOLHA - PASEP + AUX. MORADIA</v>
      </c>
      <c r="G359" s="51" t="str">
        <f>IFERROR(VLOOKUP($B359,'Tabelas auxiliares'!$A$65:$C$102,2,FALSE),"")</f>
        <v>Folha de pagamento - Ativos, Previdência, PASEP</v>
      </c>
      <c r="H359" s="51" t="str">
        <f>IFERROR(VLOOKUP($B359,'Tabelas auxiliares'!$A$65:$C$102,3,FALSE),"")</f>
        <v>FOLHA DE PAGAMENTO / CONTRIBUICAO PARA O PSS / SUBSTITUICOES / INSS PATRONAL / PASEP</v>
      </c>
      <c r="I359" t="s">
        <v>2252</v>
      </c>
      <c r="J359" t="s">
        <v>2253</v>
      </c>
      <c r="K359" t="s">
        <v>2254</v>
      </c>
      <c r="L359" t="s">
        <v>2255</v>
      </c>
      <c r="M359" t="s">
        <v>165</v>
      </c>
      <c r="N359" t="s">
        <v>125</v>
      </c>
      <c r="O359" t="s">
        <v>167</v>
      </c>
      <c r="P359" t="s">
        <v>2256</v>
      </c>
      <c r="Q359" t="s">
        <v>168</v>
      </c>
      <c r="R359" t="s">
        <v>165</v>
      </c>
      <c r="S359" t="s">
        <v>2257</v>
      </c>
      <c r="T359" t="s">
        <v>2234</v>
      </c>
      <c r="U359" t="s">
        <v>135</v>
      </c>
      <c r="V359" t="s">
        <v>2260</v>
      </c>
      <c r="W359" t="s">
        <v>2261</v>
      </c>
      <c r="X359" s="51" t="str">
        <f t="shared" si="10"/>
        <v>3</v>
      </c>
      <c r="Y359" s="51" t="str">
        <f>IF(T359="","",IF(AND(T359&lt;&gt;'Tabelas auxiliares'!$B$236,T359&lt;&gt;'Tabelas auxiliares'!$B$237,T359&lt;&gt;'Tabelas auxiliares'!$C$236,T359&lt;&gt;'Tabelas auxiliares'!$C$237,T359&lt;&gt;'Tabelas auxiliares'!$D$236),"FOLHA DE PESSOAL",IF(X359='Tabelas auxiliares'!$A$237,"CUSTEIO",IF(X359='Tabelas auxiliares'!$A$236,"INVESTIMENTO","ERRO - VERIFICAR"))))</f>
        <v>FOLHA DE PESSOAL</v>
      </c>
      <c r="Z359" s="64">
        <f t="shared" si="11"/>
        <v>7463.45</v>
      </c>
      <c r="AC359" s="44">
        <v>7463.45</v>
      </c>
      <c r="AD359" s="72"/>
      <c r="AE359" s="72"/>
      <c r="AF359" s="72"/>
      <c r="AG359" s="72"/>
      <c r="AH359" s="72"/>
      <c r="AI359" s="72"/>
      <c r="AJ359" s="72"/>
      <c r="AK359" s="72"/>
      <c r="AL359" s="72"/>
      <c r="AM359" s="72"/>
      <c r="AN359" s="72"/>
      <c r="AO359" s="72"/>
    </row>
    <row r="360" spans="1:41" x14ac:dyDescent="0.25">
      <c r="A360" t="s">
        <v>594</v>
      </c>
      <c r="B360" t="s">
        <v>302</v>
      </c>
      <c r="C360" t="s">
        <v>595</v>
      </c>
      <c r="D360" t="s">
        <v>90</v>
      </c>
      <c r="E360" t="s">
        <v>117</v>
      </c>
      <c r="F360" s="51" t="str">
        <f>IFERROR(VLOOKUP(D360,'Tabelas auxiliares'!$A$3:$B$61,2,FALSE),"")</f>
        <v>SUGEPE-FOLHA - PASEP + AUX. MORADIA</v>
      </c>
      <c r="G360" s="51" t="str">
        <f>IFERROR(VLOOKUP($B360,'Tabelas auxiliares'!$A$65:$C$102,2,FALSE),"")</f>
        <v>Folha de pagamento - Ativos, Previdência, PASEP</v>
      </c>
      <c r="H360" s="51" t="str">
        <f>IFERROR(VLOOKUP($B360,'Tabelas auxiliares'!$A$65:$C$102,3,FALSE),"")</f>
        <v>FOLHA DE PAGAMENTO / CONTRIBUICAO PARA O PSS / SUBSTITUICOES / INSS PATRONAL / PASEP</v>
      </c>
      <c r="I360" t="s">
        <v>2252</v>
      </c>
      <c r="J360" t="s">
        <v>2253</v>
      </c>
      <c r="K360" t="s">
        <v>2254</v>
      </c>
      <c r="L360" t="s">
        <v>2255</v>
      </c>
      <c r="M360" t="s">
        <v>165</v>
      </c>
      <c r="N360" t="s">
        <v>125</v>
      </c>
      <c r="O360" t="s">
        <v>167</v>
      </c>
      <c r="P360" t="s">
        <v>2256</v>
      </c>
      <c r="Q360" t="s">
        <v>168</v>
      </c>
      <c r="R360" t="s">
        <v>165</v>
      </c>
      <c r="S360" t="s">
        <v>2257</v>
      </c>
      <c r="T360" t="s">
        <v>2234</v>
      </c>
      <c r="U360" t="s">
        <v>135</v>
      </c>
      <c r="V360" t="s">
        <v>2262</v>
      </c>
      <c r="W360" t="s">
        <v>2263</v>
      </c>
      <c r="X360" s="51" t="str">
        <f t="shared" si="10"/>
        <v>3</v>
      </c>
      <c r="Y360" s="51" t="str">
        <f>IF(T360="","",IF(AND(T360&lt;&gt;'Tabelas auxiliares'!$B$236,T360&lt;&gt;'Tabelas auxiliares'!$B$237,T360&lt;&gt;'Tabelas auxiliares'!$C$236,T360&lt;&gt;'Tabelas auxiliares'!$C$237,T360&lt;&gt;'Tabelas auxiliares'!$D$236),"FOLHA DE PESSOAL",IF(X360='Tabelas auxiliares'!$A$237,"CUSTEIO",IF(X360='Tabelas auxiliares'!$A$236,"INVESTIMENTO","ERRO - VERIFICAR"))))</f>
        <v>FOLHA DE PESSOAL</v>
      </c>
      <c r="Z360" s="64">
        <f t="shared" si="11"/>
        <v>252.37</v>
      </c>
      <c r="AC360" s="44">
        <v>252.37</v>
      </c>
      <c r="AD360" s="72"/>
      <c r="AE360" s="72"/>
      <c r="AF360" s="72"/>
      <c r="AG360" s="72"/>
      <c r="AH360" s="72"/>
      <c r="AI360" s="72"/>
      <c r="AJ360" s="72"/>
      <c r="AK360" s="72"/>
      <c r="AL360" s="72"/>
      <c r="AM360" s="72"/>
      <c r="AN360" s="72"/>
      <c r="AO360" s="72"/>
    </row>
    <row r="361" spans="1:41" x14ac:dyDescent="0.25">
      <c r="A361" t="s">
        <v>594</v>
      </c>
      <c r="B361" t="s">
        <v>302</v>
      </c>
      <c r="C361" t="s">
        <v>595</v>
      </c>
      <c r="D361" t="s">
        <v>90</v>
      </c>
      <c r="E361" t="s">
        <v>117</v>
      </c>
      <c r="F361" s="51" t="str">
        <f>IFERROR(VLOOKUP(D361,'Tabelas auxiliares'!$A$3:$B$61,2,FALSE),"")</f>
        <v>SUGEPE-FOLHA - PASEP + AUX. MORADIA</v>
      </c>
      <c r="G361" s="51" t="str">
        <f>IFERROR(VLOOKUP($B361,'Tabelas auxiliares'!$A$65:$C$102,2,FALSE),"")</f>
        <v>Folha de pagamento - Ativos, Previdência, PASEP</v>
      </c>
      <c r="H361" s="51" t="str">
        <f>IFERROR(VLOOKUP($B361,'Tabelas auxiliares'!$A$65:$C$102,3,FALSE),"")</f>
        <v>FOLHA DE PAGAMENTO / CONTRIBUICAO PARA O PSS / SUBSTITUICOES / INSS PATRONAL / PASEP</v>
      </c>
      <c r="I361" t="s">
        <v>2252</v>
      </c>
      <c r="J361" t="s">
        <v>2253</v>
      </c>
      <c r="K361" t="s">
        <v>2264</v>
      </c>
      <c r="L361" t="s">
        <v>2255</v>
      </c>
      <c r="M361" t="s">
        <v>165</v>
      </c>
      <c r="N361" t="s">
        <v>125</v>
      </c>
      <c r="O361" t="s">
        <v>167</v>
      </c>
      <c r="P361" t="s">
        <v>2256</v>
      </c>
      <c r="Q361" t="s">
        <v>168</v>
      </c>
      <c r="R361" t="s">
        <v>165</v>
      </c>
      <c r="S361" t="s">
        <v>2257</v>
      </c>
      <c r="T361" t="s">
        <v>2234</v>
      </c>
      <c r="U361" t="s">
        <v>135</v>
      </c>
      <c r="V361" t="s">
        <v>2265</v>
      </c>
      <c r="W361" t="s">
        <v>2266</v>
      </c>
      <c r="X361" s="51" t="str">
        <f t="shared" si="10"/>
        <v>3</v>
      </c>
      <c r="Y361" s="51" t="str">
        <f>IF(T361="","",IF(AND(T361&lt;&gt;'Tabelas auxiliares'!$B$236,T361&lt;&gt;'Tabelas auxiliares'!$B$237,T361&lt;&gt;'Tabelas auxiliares'!$C$236,T361&lt;&gt;'Tabelas auxiliares'!$C$237,T361&lt;&gt;'Tabelas auxiliares'!$D$236),"FOLHA DE PESSOAL",IF(X361='Tabelas auxiliares'!$A$237,"CUSTEIO",IF(X361='Tabelas auxiliares'!$A$236,"INVESTIMENTO","ERRO - VERIFICAR"))))</f>
        <v>FOLHA DE PESSOAL</v>
      </c>
      <c r="Z361" s="64">
        <f t="shared" si="11"/>
        <v>68277.119999999995</v>
      </c>
      <c r="AC361" s="44">
        <v>68277.119999999995</v>
      </c>
      <c r="AD361" s="72"/>
      <c r="AE361" s="72"/>
      <c r="AF361" s="72"/>
      <c r="AG361" s="72"/>
      <c r="AH361" s="72"/>
      <c r="AI361" s="72"/>
      <c r="AJ361" s="72"/>
      <c r="AK361" s="72"/>
      <c r="AL361" s="72"/>
      <c r="AM361" s="72"/>
      <c r="AN361" s="72"/>
      <c r="AO361" s="72"/>
    </row>
    <row r="362" spans="1:41" x14ac:dyDescent="0.25">
      <c r="A362" t="s">
        <v>594</v>
      </c>
      <c r="B362" t="s">
        <v>302</v>
      </c>
      <c r="C362" t="s">
        <v>595</v>
      </c>
      <c r="D362" t="s">
        <v>90</v>
      </c>
      <c r="E362" t="s">
        <v>117</v>
      </c>
      <c r="F362" s="51" t="str">
        <f>IFERROR(VLOOKUP(D362,'Tabelas auxiliares'!$A$3:$B$61,2,FALSE),"")</f>
        <v>SUGEPE-FOLHA - PASEP + AUX. MORADIA</v>
      </c>
      <c r="G362" s="51" t="str">
        <f>IFERROR(VLOOKUP($B362,'Tabelas auxiliares'!$A$65:$C$102,2,FALSE),"")</f>
        <v>Folha de pagamento - Ativos, Previdência, PASEP</v>
      </c>
      <c r="H362" s="51" t="str">
        <f>IFERROR(VLOOKUP($B362,'Tabelas auxiliares'!$A$65:$C$102,3,FALSE),"")</f>
        <v>FOLHA DE PAGAMENTO / CONTRIBUICAO PARA O PSS / SUBSTITUICOES / INSS PATRONAL / PASEP</v>
      </c>
      <c r="I362" t="s">
        <v>2252</v>
      </c>
      <c r="J362" t="s">
        <v>2253</v>
      </c>
      <c r="K362" t="s">
        <v>2267</v>
      </c>
      <c r="L362" t="s">
        <v>2255</v>
      </c>
      <c r="M362" t="s">
        <v>165</v>
      </c>
      <c r="N362" t="s">
        <v>127</v>
      </c>
      <c r="O362" t="s">
        <v>167</v>
      </c>
      <c r="P362" t="s">
        <v>2233</v>
      </c>
      <c r="Q362" t="s">
        <v>168</v>
      </c>
      <c r="R362" t="s">
        <v>165</v>
      </c>
      <c r="S362" t="s">
        <v>119</v>
      </c>
      <c r="T362" t="s">
        <v>2234</v>
      </c>
      <c r="U362" t="s">
        <v>136</v>
      </c>
      <c r="V362" t="s">
        <v>2268</v>
      </c>
      <c r="W362" t="s">
        <v>2269</v>
      </c>
      <c r="X362" s="51" t="str">
        <f t="shared" si="10"/>
        <v>3</v>
      </c>
      <c r="Y362" s="51" t="str">
        <f>IF(T362="","",IF(AND(T362&lt;&gt;'Tabelas auxiliares'!$B$236,T362&lt;&gt;'Tabelas auxiliares'!$B$237,T362&lt;&gt;'Tabelas auxiliares'!$C$236,T362&lt;&gt;'Tabelas auxiliares'!$C$237,T362&lt;&gt;'Tabelas auxiliares'!$D$236),"FOLHA DE PESSOAL",IF(X362='Tabelas auxiliares'!$A$237,"CUSTEIO",IF(X362='Tabelas auxiliares'!$A$236,"INVESTIMENTO","ERRO - VERIFICAR"))))</f>
        <v>FOLHA DE PESSOAL</v>
      </c>
      <c r="Z362" s="64">
        <f t="shared" si="11"/>
        <v>654522.93000000005</v>
      </c>
      <c r="AC362" s="44">
        <v>654522.93000000005</v>
      </c>
      <c r="AD362" s="72"/>
      <c r="AE362" s="72"/>
      <c r="AF362" s="72"/>
      <c r="AG362" s="72"/>
      <c r="AH362" s="72"/>
      <c r="AI362" s="72"/>
      <c r="AJ362" s="72"/>
      <c r="AK362" s="72"/>
      <c r="AL362" s="72"/>
      <c r="AM362" s="72"/>
      <c r="AN362" s="72"/>
      <c r="AO362" s="72"/>
    </row>
    <row r="363" spans="1:41" x14ac:dyDescent="0.25">
      <c r="A363" t="s">
        <v>594</v>
      </c>
      <c r="B363" t="s">
        <v>302</v>
      </c>
      <c r="C363" t="s">
        <v>595</v>
      </c>
      <c r="D363" t="s">
        <v>90</v>
      </c>
      <c r="E363" t="s">
        <v>117</v>
      </c>
      <c r="F363" s="51" t="str">
        <f>IFERROR(VLOOKUP(D363,'Tabelas auxiliares'!$A$3:$B$61,2,FALSE),"")</f>
        <v>SUGEPE-FOLHA - PASEP + AUX. MORADIA</v>
      </c>
      <c r="G363" s="51" t="str">
        <f>IFERROR(VLOOKUP($B363,'Tabelas auxiliares'!$A$65:$C$102,2,FALSE),"")</f>
        <v>Folha de pagamento - Ativos, Previdência, PASEP</v>
      </c>
      <c r="H363" s="51" t="str">
        <f>IFERROR(VLOOKUP($B363,'Tabelas auxiliares'!$A$65:$C$102,3,FALSE),"")</f>
        <v>FOLHA DE PAGAMENTO / CONTRIBUICAO PARA O PSS / SUBSTITUICOES / INSS PATRONAL / PASEP</v>
      </c>
      <c r="I363" t="s">
        <v>2252</v>
      </c>
      <c r="J363" t="s">
        <v>2253</v>
      </c>
      <c r="K363" t="s">
        <v>2267</v>
      </c>
      <c r="L363" t="s">
        <v>2255</v>
      </c>
      <c r="M363" t="s">
        <v>165</v>
      </c>
      <c r="N363" t="s">
        <v>127</v>
      </c>
      <c r="O363" t="s">
        <v>167</v>
      </c>
      <c r="P363" t="s">
        <v>2233</v>
      </c>
      <c r="Q363" t="s">
        <v>168</v>
      </c>
      <c r="R363" t="s">
        <v>165</v>
      </c>
      <c r="S363" t="s">
        <v>119</v>
      </c>
      <c r="T363" t="s">
        <v>2234</v>
      </c>
      <c r="U363" t="s">
        <v>136</v>
      </c>
      <c r="V363" t="s">
        <v>2270</v>
      </c>
      <c r="W363" t="s">
        <v>2271</v>
      </c>
      <c r="X363" s="51" t="str">
        <f t="shared" si="10"/>
        <v>3</v>
      </c>
      <c r="Y363" s="51" t="str">
        <f>IF(T363="","",IF(AND(T363&lt;&gt;'Tabelas auxiliares'!$B$236,T363&lt;&gt;'Tabelas auxiliares'!$B$237,T363&lt;&gt;'Tabelas auxiliares'!$C$236,T363&lt;&gt;'Tabelas auxiliares'!$C$237,T363&lt;&gt;'Tabelas auxiliares'!$D$236),"FOLHA DE PESSOAL",IF(X363='Tabelas auxiliares'!$A$237,"CUSTEIO",IF(X363='Tabelas auxiliares'!$A$236,"INVESTIMENTO","ERRO - VERIFICAR"))))</f>
        <v>FOLHA DE PESSOAL</v>
      </c>
      <c r="Z363" s="64">
        <f t="shared" si="11"/>
        <v>31252.59</v>
      </c>
      <c r="AC363" s="44">
        <v>31252.59</v>
      </c>
      <c r="AD363" s="72"/>
      <c r="AE363" s="72"/>
      <c r="AF363" s="72"/>
      <c r="AG363" s="72"/>
      <c r="AH363" s="72"/>
      <c r="AI363" s="72"/>
      <c r="AJ363" s="72"/>
      <c r="AK363" s="72"/>
      <c r="AL363" s="72"/>
      <c r="AM363" s="72"/>
      <c r="AN363" s="72"/>
      <c r="AO363" s="72"/>
    </row>
    <row r="364" spans="1:41" x14ac:dyDescent="0.25">
      <c r="A364" t="s">
        <v>594</v>
      </c>
      <c r="B364" t="s">
        <v>302</v>
      </c>
      <c r="C364" t="s">
        <v>595</v>
      </c>
      <c r="D364" t="s">
        <v>90</v>
      </c>
      <c r="E364" t="s">
        <v>117</v>
      </c>
      <c r="F364" s="51" t="str">
        <f>IFERROR(VLOOKUP(D364,'Tabelas auxiliares'!$A$3:$B$61,2,FALSE),"")</f>
        <v>SUGEPE-FOLHA - PASEP + AUX. MORADIA</v>
      </c>
      <c r="G364" s="51" t="str">
        <f>IFERROR(VLOOKUP($B364,'Tabelas auxiliares'!$A$65:$C$102,2,FALSE),"")</f>
        <v>Folha de pagamento - Ativos, Previdência, PASEP</v>
      </c>
      <c r="H364" s="51" t="str">
        <f>IFERROR(VLOOKUP($B364,'Tabelas auxiliares'!$A$65:$C$102,3,FALSE),"")</f>
        <v>FOLHA DE PAGAMENTO / CONTRIBUICAO PARA O PSS / SUBSTITUICOES / INSS PATRONAL / PASEP</v>
      </c>
      <c r="I364" t="s">
        <v>2252</v>
      </c>
      <c r="J364" t="s">
        <v>2253</v>
      </c>
      <c r="K364" t="s">
        <v>2267</v>
      </c>
      <c r="L364" t="s">
        <v>2255</v>
      </c>
      <c r="M364" t="s">
        <v>165</v>
      </c>
      <c r="N364" t="s">
        <v>127</v>
      </c>
      <c r="O364" t="s">
        <v>167</v>
      </c>
      <c r="P364" t="s">
        <v>2233</v>
      </c>
      <c r="Q364" t="s">
        <v>168</v>
      </c>
      <c r="R364" t="s">
        <v>165</v>
      </c>
      <c r="S364" t="s">
        <v>119</v>
      </c>
      <c r="T364" t="s">
        <v>2234</v>
      </c>
      <c r="U364" t="s">
        <v>136</v>
      </c>
      <c r="V364" t="s">
        <v>2272</v>
      </c>
      <c r="W364" t="s">
        <v>2273</v>
      </c>
      <c r="X364" s="51" t="str">
        <f t="shared" si="10"/>
        <v>3</v>
      </c>
      <c r="Y364" s="51" t="str">
        <f>IF(T364="","",IF(AND(T364&lt;&gt;'Tabelas auxiliares'!$B$236,T364&lt;&gt;'Tabelas auxiliares'!$B$237,T364&lt;&gt;'Tabelas auxiliares'!$C$236,T364&lt;&gt;'Tabelas auxiliares'!$C$237,T364&lt;&gt;'Tabelas auxiliares'!$D$236),"FOLHA DE PESSOAL",IF(X364='Tabelas auxiliares'!$A$237,"CUSTEIO",IF(X364='Tabelas auxiliares'!$A$236,"INVESTIMENTO","ERRO - VERIFICAR"))))</f>
        <v>FOLHA DE PESSOAL</v>
      </c>
      <c r="Z364" s="64">
        <f t="shared" si="11"/>
        <v>14157.15</v>
      </c>
      <c r="AC364" s="44">
        <v>14157.15</v>
      </c>
      <c r="AD364" s="72"/>
      <c r="AE364" s="72"/>
      <c r="AF364" s="72"/>
      <c r="AG364" s="72"/>
      <c r="AH364" s="72"/>
      <c r="AI364" s="72"/>
      <c r="AJ364" s="72"/>
      <c r="AK364" s="72"/>
      <c r="AL364" s="72"/>
      <c r="AM364" s="72"/>
      <c r="AN364" s="72"/>
      <c r="AO364" s="72"/>
    </row>
    <row r="365" spans="1:41" x14ac:dyDescent="0.25">
      <c r="A365" t="s">
        <v>594</v>
      </c>
      <c r="B365" t="s">
        <v>302</v>
      </c>
      <c r="C365" t="s">
        <v>595</v>
      </c>
      <c r="D365" t="s">
        <v>90</v>
      </c>
      <c r="E365" t="s">
        <v>117</v>
      </c>
      <c r="F365" s="51" t="str">
        <f>IFERROR(VLOOKUP(D365,'Tabelas auxiliares'!$A$3:$B$61,2,FALSE),"")</f>
        <v>SUGEPE-FOLHA - PASEP + AUX. MORADIA</v>
      </c>
      <c r="G365" s="51" t="str">
        <f>IFERROR(VLOOKUP($B365,'Tabelas auxiliares'!$A$65:$C$102,2,FALSE),"")</f>
        <v>Folha de pagamento - Ativos, Previdência, PASEP</v>
      </c>
      <c r="H365" s="51" t="str">
        <f>IFERROR(VLOOKUP($B365,'Tabelas auxiliares'!$A$65:$C$102,3,FALSE),"")</f>
        <v>FOLHA DE PAGAMENTO / CONTRIBUICAO PARA O PSS / SUBSTITUICOES / INSS PATRONAL / PASEP</v>
      </c>
      <c r="I365" t="s">
        <v>2252</v>
      </c>
      <c r="J365" t="s">
        <v>2253</v>
      </c>
      <c r="K365" t="s">
        <v>2274</v>
      </c>
      <c r="L365" t="s">
        <v>2255</v>
      </c>
      <c r="M365" t="s">
        <v>165</v>
      </c>
      <c r="N365" t="s">
        <v>127</v>
      </c>
      <c r="O365" t="s">
        <v>167</v>
      </c>
      <c r="P365" t="s">
        <v>2233</v>
      </c>
      <c r="Q365" t="s">
        <v>168</v>
      </c>
      <c r="R365" t="s">
        <v>165</v>
      </c>
      <c r="S365" t="s">
        <v>119</v>
      </c>
      <c r="T365" t="s">
        <v>2234</v>
      </c>
      <c r="U365" t="s">
        <v>136</v>
      </c>
      <c r="V365" t="s">
        <v>2275</v>
      </c>
      <c r="W365" t="s">
        <v>2276</v>
      </c>
      <c r="X365" s="51" t="str">
        <f t="shared" si="10"/>
        <v>3</v>
      </c>
      <c r="Y365" s="51" t="str">
        <f>IF(T365="","",IF(AND(T365&lt;&gt;'Tabelas auxiliares'!$B$236,T365&lt;&gt;'Tabelas auxiliares'!$B$237,T365&lt;&gt;'Tabelas auxiliares'!$C$236,T365&lt;&gt;'Tabelas auxiliares'!$C$237,T365&lt;&gt;'Tabelas auxiliares'!$D$236),"FOLHA DE PESSOAL",IF(X365='Tabelas auxiliares'!$A$237,"CUSTEIO",IF(X365='Tabelas auxiliares'!$A$236,"INVESTIMENTO","ERRO - VERIFICAR"))))</f>
        <v>FOLHA DE PESSOAL</v>
      </c>
      <c r="Z365" s="64">
        <f t="shared" si="11"/>
        <v>8289142.54</v>
      </c>
      <c r="AC365" s="44">
        <v>8289142.54</v>
      </c>
      <c r="AD365" s="72"/>
      <c r="AE365" s="72"/>
      <c r="AF365" s="72"/>
      <c r="AG365" s="72"/>
      <c r="AH365" s="72"/>
      <c r="AI365" s="72"/>
      <c r="AJ365" s="72"/>
      <c r="AK365" s="72"/>
      <c r="AL365" s="72"/>
      <c r="AM365" s="72"/>
      <c r="AN365" s="72"/>
      <c r="AO365" s="72"/>
    </row>
    <row r="366" spans="1:41" x14ac:dyDescent="0.25">
      <c r="A366" t="s">
        <v>594</v>
      </c>
      <c r="B366" t="s">
        <v>302</v>
      </c>
      <c r="C366" t="s">
        <v>595</v>
      </c>
      <c r="D366" t="s">
        <v>90</v>
      </c>
      <c r="E366" t="s">
        <v>117</v>
      </c>
      <c r="F366" s="51" t="str">
        <f>IFERROR(VLOOKUP(D366,'Tabelas auxiliares'!$A$3:$B$61,2,FALSE),"")</f>
        <v>SUGEPE-FOLHA - PASEP + AUX. MORADIA</v>
      </c>
      <c r="G366" s="51" t="str">
        <f>IFERROR(VLOOKUP($B366,'Tabelas auxiliares'!$A$65:$C$102,2,FALSE),"")</f>
        <v>Folha de pagamento - Ativos, Previdência, PASEP</v>
      </c>
      <c r="H366" s="51" t="str">
        <f>IFERROR(VLOOKUP($B366,'Tabelas auxiliares'!$A$65:$C$102,3,FALSE),"")</f>
        <v>FOLHA DE PAGAMENTO / CONTRIBUICAO PARA O PSS / SUBSTITUICOES / INSS PATRONAL / PASEP</v>
      </c>
      <c r="I366" t="s">
        <v>2252</v>
      </c>
      <c r="J366" t="s">
        <v>2253</v>
      </c>
      <c r="K366" t="s">
        <v>2274</v>
      </c>
      <c r="L366" t="s">
        <v>2255</v>
      </c>
      <c r="M366" t="s">
        <v>165</v>
      </c>
      <c r="N366" t="s">
        <v>127</v>
      </c>
      <c r="O366" t="s">
        <v>167</v>
      </c>
      <c r="P366" t="s">
        <v>2233</v>
      </c>
      <c r="Q366" t="s">
        <v>168</v>
      </c>
      <c r="R366" t="s">
        <v>165</v>
      </c>
      <c r="S366" t="s">
        <v>119</v>
      </c>
      <c r="T366" t="s">
        <v>2234</v>
      </c>
      <c r="U366" t="s">
        <v>136</v>
      </c>
      <c r="V366" t="s">
        <v>2277</v>
      </c>
      <c r="W366" t="s">
        <v>2278</v>
      </c>
      <c r="X366" s="51" t="str">
        <f t="shared" si="10"/>
        <v>3</v>
      </c>
      <c r="Y366" s="51" t="str">
        <f>IF(T366="","",IF(AND(T366&lt;&gt;'Tabelas auxiliares'!$B$236,T366&lt;&gt;'Tabelas auxiliares'!$B$237,T366&lt;&gt;'Tabelas auxiliares'!$C$236,T366&lt;&gt;'Tabelas auxiliares'!$C$237,T366&lt;&gt;'Tabelas auxiliares'!$D$236),"FOLHA DE PESSOAL",IF(X366='Tabelas auxiliares'!$A$237,"CUSTEIO",IF(X366='Tabelas auxiliares'!$A$236,"INVESTIMENTO","ERRO - VERIFICAR"))))</f>
        <v>FOLHA DE PESSOAL</v>
      </c>
      <c r="Z366" s="64">
        <f t="shared" si="11"/>
        <v>1013.7</v>
      </c>
      <c r="AC366" s="44">
        <v>1013.7</v>
      </c>
      <c r="AD366" s="72"/>
      <c r="AE366" s="72"/>
      <c r="AF366" s="72"/>
      <c r="AG366" s="72"/>
      <c r="AH366" s="72"/>
      <c r="AI366" s="72"/>
      <c r="AJ366" s="72"/>
      <c r="AK366" s="72"/>
      <c r="AL366" s="72"/>
      <c r="AM366" s="72"/>
      <c r="AN366" s="72"/>
      <c r="AO366" s="72"/>
    </row>
    <row r="367" spans="1:41" x14ac:dyDescent="0.25">
      <c r="A367" t="s">
        <v>594</v>
      </c>
      <c r="B367" t="s">
        <v>302</v>
      </c>
      <c r="C367" t="s">
        <v>595</v>
      </c>
      <c r="D367" t="s">
        <v>90</v>
      </c>
      <c r="E367" t="s">
        <v>117</v>
      </c>
      <c r="F367" s="51" t="str">
        <f>IFERROR(VLOOKUP(D367,'Tabelas auxiliares'!$A$3:$B$61,2,FALSE),"")</f>
        <v>SUGEPE-FOLHA - PASEP + AUX. MORADIA</v>
      </c>
      <c r="G367" s="51" t="str">
        <f>IFERROR(VLOOKUP($B367,'Tabelas auxiliares'!$A$65:$C$102,2,FALSE),"")</f>
        <v>Folha de pagamento - Ativos, Previdência, PASEP</v>
      </c>
      <c r="H367" s="51" t="str">
        <f>IFERROR(VLOOKUP($B367,'Tabelas auxiliares'!$A$65:$C$102,3,FALSE),"")</f>
        <v>FOLHA DE PAGAMENTO / CONTRIBUICAO PARA O PSS / SUBSTITUICOES / INSS PATRONAL / PASEP</v>
      </c>
      <c r="I367" t="s">
        <v>2252</v>
      </c>
      <c r="J367" t="s">
        <v>2253</v>
      </c>
      <c r="K367" t="s">
        <v>2274</v>
      </c>
      <c r="L367" t="s">
        <v>2255</v>
      </c>
      <c r="M367" t="s">
        <v>165</v>
      </c>
      <c r="N367" t="s">
        <v>127</v>
      </c>
      <c r="O367" t="s">
        <v>167</v>
      </c>
      <c r="P367" t="s">
        <v>2233</v>
      </c>
      <c r="Q367" t="s">
        <v>168</v>
      </c>
      <c r="R367" t="s">
        <v>165</v>
      </c>
      <c r="S367" t="s">
        <v>119</v>
      </c>
      <c r="T367" t="s">
        <v>2234</v>
      </c>
      <c r="U367" t="s">
        <v>136</v>
      </c>
      <c r="V367" t="s">
        <v>2279</v>
      </c>
      <c r="W367" t="s">
        <v>2280</v>
      </c>
      <c r="X367" s="51" t="str">
        <f t="shared" si="10"/>
        <v>3</v>
      </c>
      <c r="Y367" s="51" t="str">
        <f>IF(T367="","",IF(AND(T367&lt;&gt;'Tabelas auxiliares'!$B$236,T367&lt;&gt;'Tabelas auxiliares'!$B$237,T367&lt;&gt;'Tabelas auxiliares'!$C$236,T367&lt;&gt;'Tabelas auxiliares'!$C$237,T367&lt;&gt;'Tabelas auxiliares'!$D$236),"FOLHA DE PESSOAL",IF(X367='Tabelas auxiliares'!$A$237,"CUSTEIO",IF(X367='Tabelas auxiliares'!$A$236,"INVESTIMENTO","ERRO - VERIFICAR"))))</f>
        <v>FOLHA DE PESSOAL</v>
      </c>
      <c r="Z367" s="64">
        <f t="shared" si="11"/>
        <v>582.34</v>
      </c>
      <c r="AC367" s="44">
        <v>582.34</v>
      </c>
      <c r="AD367" s="72"/>
      <c r="AE367" s="72"/>
      <c r="AF367" s="72"/>
      <c r="AG367" s="72"/>
      <c r="AH367" s="72"/>
      <c r="AI367" s="72"/>
      <c r="AJ367" s="72"/>
      <c r="AK367" s="72"/>
      <c r="AL367" s="72"/>
      <c r="AM367" s="72"/>
      <c r="AN367" s="72"/>
      <c r="AO367" s="72"/>
    </row>
    <row r="368" spans="1:41" x14ac:dyDescent="0.25">
      <c r="A368" t="s">
        <v>594</v>
      </c>
      <c r="B368" t="s">
        <v>302</v>
      </c>
      <c r="C368" t="s">
        <v>595</v>
      </c>
      <c r="D368" t="s">
        <v>90</v>
      </c>
      <c r="E368" t="s">
        <v>117</v>
      </c>
      <c r="F368" s="51" t="str">
        <f>IFERROR(VLOOKUP(D368,'Tabelas auxiliares'!$A$3:$B$61,2,FALSE),"")</f>
        <v>SUGEPE-FOLHA - PASEP + AUX. MORADIA</v>
      </c>
      <c r="G368" s="51" t="str">
        <f>IFERROR(VLOOKUP($B368,'Tabelas auxiliares'!$A$65:$C$102,2,FALSE),"")</f>
        <v>Folha de pagamento - Ativos, Previdência, PASEP</v>
      </c>
      <c r="H368" s="51" t="str">
        <f>IFERROR(VLOOKUP($B368,'Tabelas auxiliares'!$A$65:$C$102,3,FALSE),"")</f>
        <v>FOLHA DE PAGAMENTO / CONTRIBUICAO PARA O PSS / SUBSTITUICOES / INSS PATRONAL / PASEP</v>
      </c>
      <c r="I368" t="s">
        <v>2252</v>
      </c>
      <c r="J368" t="s">
        <v>2253</v>
      </c>
      <c r="K368" t="s">
        <v>2274</v>
      </c>
      <c r="L368" t="s">
        <v>2255</v>
      </c>
      <c r="M368" t="s">
        <v>165</v>
      </c>
      <c r="N368" t="s">
        <v>127</v>
      </c>
      <c r="O368" t="s">
        <v>167</v>
      </c>
      <c r="P368" t="s">
        <v>2233</v>
      </c>
      <c r="Q368" t="s">
        <v>168</v>
      </c>
      <c r="R368" t="s">
        <v>165</v>
      </c>
      <c r="S368" t="s">
        <v>119</v>
      </c>
      <c r="T368" t="s">
        <v>2234</v>
      </c>
      <c r="U368" t="s">
        <v>136</v>
      </c>
      <c r="V368" t="s">
        <v>2281</v>
      </c>
      <c r="W368" t="s">
        <v>2282</v>
      </c>
      <c r="X368" s="51" t="str">
        <f t="shared" si="10"/>
        <v>3</v>
      </c>
      <c r="Y368" s="51" t="str">
        <f>IF(T368="","",IF(AND(T368&lt;&gt;'Tabelas auxiliares'!$B$236,T368&lt;&gt;'Tabelas auxiliares'!$B$237,T368&lt;&gt;'Tabelas auxiliares'!$C$236,T368&lt;&gt;'Tabelas auxiliares'!$C$237,T368&lt;&gt;'Tabelas auxiliares'!$D$236),"FOLHA DE PESSOAL",IF(X368='Tabelas auxiliares'!$A$237,"CUSTEIO",IF(X368='Tabelas auxiliares'!$A$236,"INVESTIMENTO","ERRO - VERIFICAR"))))</f>
        <v>FOLHA DE PESSOAL</v>
      </c>
      <c r="Z368" s="64">
        <f t="shared" si="11"/>
        <v>8633.39</v>
      </c>
      <c r="AC368" s="44">
        <v>8633.39</v>
      </c>
      <c r="AD368" s="72"/>
      <c r="AE368" s="72"/>
      <c r="AF368" s="72"/>
      <c r="AG368" s="72"/>
      <c r="AH368" s="72"/>
      <c r="AI368" s="72"/>
      <c r="AJ368" s="72"/>
      <c r="AK368" s="72"/>
      <c r="AL368" s="72"/>
      <c r="AM368" s="72"/>
      <c r="AN368" s="72"/>
      <c r="AO368" s="72"/>
    </row>
    <row r="369" spans="1:41" x14ac:dyDescent="0.25">
      <c r="A369" t="s">
        <v>594</v>
      </c>
      <c r="B369" t="s">
        <v>302</v>
      </c>
      <c r="C369" t="s">
        <v>595</v>
      </c>
      <c r="D369" t="s">
        <v>90</v>
      </c>
      <c r="E369" t="s">
        <v>117</v>
      </c>
      <c r="F369" s="51" t="str">
        <f>IFERROR(VLOOKUP(D369,'Tabelas auxiliares'!$A$3:$B$61,2,FALSE),"")</f>
        <v>SUGEPE-FOLHA - PASEP + AUX. MORADIA</v>
      </c>
      <c r="G369" s="51" t="str">
        <f>IFERROR(VLOOKUP($B369,'Tabelas auxiliares'!$A$65:$C$102,2,FALSE),"")</f>
        <v>Folha de pagamento - Ativos, Previdência, PASEP</v>
      </c>
      <c r="H369" s="51" t="str">
        <f>IFERROR(VLOOKUP($B369,'Tabelas auxiliares'!$A$65:$C$102,3,FALSE),"")</f>
        <v>FOLHA DE PAGAMENTO / CONTRIBUICAO PARA O PSS / SUBSTITUICOES / INSS PATRONAL / PASEP</v>
      </c>
      <c r="I369" t="s">
        <v>2252</v>
      </c>
      <c r="J369" t="s">
        <v>2253</v>
      </c>
      <c r="K369" t="s">
        <v>2274</v>
      </c>
      <c r="L369" t="s">
        <v>2255</v>
      </c>
      <c r="M369" t="s">
        <v>165</v>
      </c>
      <c r="N369" t="s">
        <v>127</v>
      </c>
      <c r="O369" t="s">
        <v>167</v>
      </c>
      <c r="P369" t="s">
        <v>2233</v>
      </c>
      <c r="Q369" t="s">
        <v>168</v>
      </c>
      <c r="R369" t="s">
        <v>165</v>
      </c>
      <c r="S369" t="s">
        <v>119</v>
      </c>
      <c r="T369" t="s">
        <v>2234</v>
      </c>
      <c r="U369" t="s">
        <v>136</v>
      </c>
      <c r="V369" t="s">
        <v>2283</v>
      </c>
      <c r="W369" t="s">
        <v>2284</v>
      </c>
      <c r="X369" s="51" t="str">
        <f t="shared" si="10"/>
        <v>3</v>
      </c>
      <c r="Y369" s="51" t="str">
        <f>IF(T369="","",IF(AND(T369&lt;&gt;'Tabelas auxiliares'!$B$236,T369&lt;&gt;'Tabelas auxiliares'!$B$237,T369&lt;&gt;'Tabelas auxiliares'!$C$236,T369&lt;&gt;'Tabelas auxiliares'!$C$237,T369&lt;&gt;'Tabelas auxiliares'!$D$236),"FOLHA DE PESSOAL",IF(X369='Tabelas auxiliares'!$A$237,"CUSTEIO",IF(X369='Tabelas auxiliares'!$A$236,"INVESTIMENTO","ERRO - VERIFICAR"))))</f>
        <v>FOLHA DE PESSOAL</v>
      </c>
      <c r="Z369" s="64">
        <f t="shared" si="11"/>
        <v>28826.7</v>
      </c>
      <c r="AC369" s="44">
        <v>28826.7</v>
      </c>
      <c r="AD369" s="72"/>
      <c r="AE369" s="72"/>
      <c r="AF369" s="72"/>
      <c r="AG369" s="72"/>
      <c r="AH369" s="72"/>
      <c r="AI369" s="72"/>
      <c r="AJ369" s="72"/>
      <c r="AK369" s="72"/>
      <c r="AL369" s="72"/>
      <c r="AM369" s="72"/>
      <c r="AN369" s="72"/>
      <c r="AO369" s="72"/>
    </row>
    <row r="370" spans="1:41" x14ac:dyDescent="0.25">
      <c r="A370" t="s">
        <v>594</v>
      </c>
      <c r="B370" t="s">
        <v>302</v>
      </c>
      <c r="C370" t="s">
        <v>595</v>
      </c>
      <c r="D370" t="s">
        <v>90</v>
      </c>
      <c r="E370" t="s">
        <v>117</v>
      </c>
      <c r="F370" s="51" t="str">
        <f>IFERROR(VLOOKUP(D370,'Tabelas auxiliares'!$A$3:$B$61,2,FALSE),"")</f>
        <v>SUGEPE-FOLHA - PASEP + AUX. MORADIA</v>
      </c>
      <c r="G370" s="51" t="str">
        <f>IFERROR(VLOOKUP($B370,'Tabelas auxiliares'!$A$65:$C$102,2,FALSE),"")</f>
        <v>Folha de pagamento - Ativos, Previdência, PASEP</v>
      </c>
      <c r="H370" s="51" t="str">
        <f>IFERROR(VLOOKUP($B370,'Tabelas auxiliares'!$A$65:$C$102,3,FALSE),"")</f>
        <v>FOLHA DE PAGAMENTO / CONTRIBUICAO PARA O PSS / SUBSTITUICOES / INSS PATRONAL / PASEP</v>
      </c>
      <c r="I370" t="s">
        <v>2252</v>
      </c>
      <c r="J370" t="s">
        <v>2253</v>
      </c>
      <c r="K370" t="s">
        <v>2274</v>
      </c>
      <c r="L370" t="s">
        <v>2255</v>
      </c>
      <c r="M370" t="s">
        <v>165</v>
      </c>
      <c r="N370" t="s">
        <v>127</v>
      </c>
      <c r="O370" t="s">
        <v>167</v>
      </c>
      <c r="P370" t="s">
        <v>2233</v>
      </c>
      <c r="Q370" t="s">
        <v>168</v>
      </c>
      <c r="R370" t="s">
        <v>165</v>
      </c>
      <c r="S370" t="s">
        <v>119</v>
      </c>
      <c r="T370" t="s">
        <v>2234</v>
      </c>
      <c r="U370" t="s">
        <v>136</v>
      </c>
      <c r="V370" t="s">
        <v>2285</v>
      </c>
      <c r="W370" t="s">
        <v>2286</v>
      </c>
      <c r="X370" s="51" t="str">
        <f t="shared" si="10"/>
        <v>3</v>
      </c>
      <c r="Y370" s="51" t="str">
        <f>IF(T370="","",IF(AND(T370&lt;&gt;'Tabelas auxiliares'!$B$236,T370&lt;&gt;'Tabelas auxiliares'!$B$237,T370&lt;&gt;'Tabelas auxiliares'!$C$236,T370&lt;&gt;'Tabelas auxiliares'!$C$237,T370&lt;&gt;'Tabelas auxiliares'!$D$236),"FOLHA DE PESSOAL",IF(X370='Tabelas auxiliares'!$A$237,"CUSTEIO",IF(X370='Tabelas auxiliares'!$A$236,"INVESTIMENTO","ERRO - VERIFICAR"))))</f>
        <v>FOLHA DE PESSOAL</v>
      </c>
      <c r="Z370" s="64">
        <f t="shared" si="11"/>
        <v>8231.1299999999992</v>
      </c>
      <c r="AC370" s="44">
        <v>8231.1299999999992</v>
      </c>
      <c r="AD370" s="72"/>
      <c r="AE370" s="72"/>
      <c r="AF370" s="72"/>
      <c r="AG370" s="72"/>
      <c r="AH370" s="72"/>
      <c r="AI370" s="72"/>
      <c r="AJ370" s="72"/>
      <c r="AK370" s="72"/>
      <c r="AL370" s="72"/>
      <c r="AM370" s="72"/>
      <c r="AN370" s="72"/>
      <c r="AO370" s="72"/>
    </row>
    <row r="371" spans="1:41" x14ac:dyDescent="0.25">
      <c r="A371" t="s">
        <v>594</v>
      </c>
      <c r="B371" t="s">
        <v>302</v>
      </c>
      <c r="C371" t="s">
        <v>595</v>
      </c>
      <c r="D371" t="s">
        <v>90</v>
      </c>
      <c r="E371" t="s">
        <v>117</v>
      </c>
      <c r="F371" s="51" t="str">
        <f>IFERROR(VLOOKUP(D371,'Tabelas auxiliares'!$A$3:$B$61,2,FALSE),"")</f>
        <v>SUGEPE-FOLHA - PASEP + AUX. MORADIA</v>
      </c>
      <c r="G371" s="51" t="str">
        <f>IFERROR(VLOOKUP($B371,'Tabelas auxiliares'!$A$65:$C$102,2,FALSE),"")</f>
        <v>Folha de pagamento - Ativos, Previdência, PASEP</v>
      </c>
      <c r="H371" s="51" t="str">
        <f>IFERROR(VLOOKUP($B371,'Tabelas auxiliares'!$A$65:$C$102,3,FALSE),"")</f>
        <v>FOLHA DE PAGAMENTO / CONTRIBUICAO PARA O PSS / SUBSTITUICOES / INSS PATRONAL / PASEP</v>
      </c>
      <c r="I371" t="s">
        <v>2252</v>
      </c>
      <c r="J371" t="s">
        <v>2253</v>
      </c>
      <c r="K371" t="s">
        <v>2274</v>
      </c>
      <c r="L371" t="s">
        <v>2255</v>
      </c>
      <c r="M371" t="s">
        <v>165</v>
      </c>
      <c r="N371" t="s">
        <v>127</v>
      </c>
      <c r="O371" t="s">
        <v>167</v>
      </c>
      <c r="P371" t="s">
        <v>2233</v>
      </c>
      <c r="Q371" t="s">
        <v>168</v>
      </c>
      <c r="R371" t="s">
        <v>165</v>
      </c>
      <c r="S371" t="s">
        <v>119</v>
      </c>
      <c r="T371" t="s">
        <v>2234</v>
      </c>
      <c r="U371" t="s">
        <v>136</v>
      </c>
      <c r="V371" t="s">
        <v>2287</v>
      </c>
      <c r="W371" t="s">
        <v>2288</v>
      </c>
      <c r="X371" s="51" t="str">
        <f t="shared" si="10"/>
        <v>3</v>
      </c>
      <c r="Y371" s="51" t="str">
        <f>IF(T371="","",IF(AND(T371&lt;&gt;'Tabelas auxiliares'!$B$236,T371&lt;&gt;'Tabelas auxiliares'!$B$237,T371&lt;&gt;'Tabelas auxiliares'!$C$236,T371&lt;&gt;'Tabelas auxiliares'!$C$237,T371&lt;&gt;'Tabelas auxiliares'!$D$236),"FOLHA DE PESSOAL",IF(X371='Tabelas auxiliares'!$A$237,"CUSTEIO",IF(X371='Tabelas auxiliares'!$A$236,"INVESTIMENTO","ERRO - VERIFICAR"))))</f>
        <v>FOLHA DE PESSOAL</v>
      </c>
      <c r="Z371" s="64">
        <f t="shared" si="11"/>
        <v>7079922.5499999998</v>
      </c>
      <c r="AC371" s="44">
        <v>7079922.5499999998</v>
      </c>
      <c r="AD371" s="72"/>
      <c r="AE371" s="72"/>
      <c r="AF371" s="72"/>
      <c r="AG371" s="72"/>
      <c r="AH371" s="72"/>
      <c r="AI371" s="72"/>
      <c r="AJ371" s="72"/>
      <c r="AK371" s="72"/>
      <c r="AL371" s="72"/>
      <c r="AM371" s="72"/>
      <c r="AN371" s="72"/>
      <c r="AO371" s="72"/>
    </row>
    <row r="372" spans="1:41" x14ac:dyDescent="0.25">
      <c r="A372" t="s">
        <v>594</v>
      </c>
      <c r="B372" t="s">
        <v>302</v>
      </c>
      <c r="C372" t="s">
        <v>595</v>
      </c>
      <c r="D372" t="s">
        <v>90</v>
      </c>
      <c r="E372" t="s">
        <v>117</v>
      </c>
      <c r="F372" s="51" t="str">
        <f>IFERROR(VLOOKUP(D372,'Tabelas auxiliares'!$A$3:$B$61,2,FALSE),"")</f>
        <v>SUGEPE-FOLHA - PASEP + AUX. MORADIA</v>
      </c>
      <c r="G372" s="51" t="str">
        <f>IFERROR(VLOOKUP($B372,'Tabelas auxiliares'!$A$65:$C$102,2,FALSE),"")</f>
        <v>Folha de pagamento - Ativos, Previdência, PASEP</v>
      </c>
      <c r="H372" s="51" t="str">
        <f>IFERROR(VLOOKUP($B372,'Tabelas auxiliares'!$A$65:$C$102,3,FALSE),"")</f>
        <v>FOLHA DE PAGAMENTO / CONTRIBUICAO PARA O PSS / SUBSTITUICOES / INSS PATRONAL / PASEP</v>
      </c>
      <c r="I372" t="s">
        <v>2252</v>
      </c>
      <c r="J372" t="s">
        <v>2253</v>
      </c>
      <c r="K372" t="s">
        <v>2274</v>
      </c>
      <c r="L372" t="s">
        <v>2255</v>
      </c>
      <c r="M372" t="s">
        <v>165</v>
      </c>
      <c r="N372" t="s">
        <v>127</v>
      </c>
      <c r="O372" t="s">
        <v>167</v>
      </c>
      <c r="P372" t="s">
        <v>2233</v>
      </c>
      <c r="Q372" t="s">
        <v>168</v>
      </c>
      <c r="R372" t="s">
        <v>165</v>
      </c>
      <c r="S372" t="s">
        <v>119</v>
      </c>
      <c r="T372" t="s">
        <v>2234</v>
      </c>
      <c r="U372" t="s">
        <v>136</v>
      </c>
      <c r="V372" t="s">
        <v>2289</v>
      </c>
      <c r="W372" t="s">
        <v>2290</v>
      </c>
      <c r="X372" s="51" t="str">
        <f t="shared" si="10"/>
        <v>3</v>
      </c>
      <c r="Y372" s="51" t="str">
        <f>IF(T372="","",IF(AND(T372&lt;&gt;'Tabelas auxiliares'!$B$236,T372&lt;&gt;'Tabelas auxiliares'!$B$237,T372&lt;&gt;'Tabelas auxiliares'!$C$236,T372&lt;&gt;'Tabelas auxiliares'!$C$237,T372&lt;&gt;'Tabelas auxiliares'!$D$236),"FOLHA DE PESSOAL",IF(X372='Tabelas auxiliares'!$A$237,"CUSTEIO",IF(X372='Tabelas auxiliares'!$A$236,"INVESTIMENTO","ERRO - VERIFICAR"))))</f>
        <v>FOLHA DE PESSOAL</v>
      </c>
      <c r="Z372" s="64">
        <f t="shared" si="11"/>
        <v>106736.63</v>
      </c>
      <c r="AC372" s="44">
        <v>106736.63</v>
      </c>
      <c r="AD372" s="72"/>
      <c r="AE372" s="72"/>
      <c r="AF372" s="72"/>
      <c r="AG372" s="72"/>
      <c r="AH372" s="72"/>
      <c r="AI372" s="72"/>
      <c r="AJ372" s="72"/>
      <c r="AK372" s="72"/>
      <c r="AL372" s="72"/>
      <c r="AM372" s="72"/>
      <c r="AN372" s="72"/>
      <c r="AO372" s="72"/>
    </row>
    <row r="373" spans="1:41" x14ac:dyDescent="0.25">
      <c r="A373" t="s">
        <v>594</v>
      </c>
      <c r="B373" t="s">
        <v>302</v>
      </c>
      <c r="C373" t="s">
        <v>595</v>
      </c>
      <c r="D373" t="s">
        <v>90</v>
      </c>
      <c r="E373" t="s">
        <v>117</v>
      </c>
      <c r="F373" s="51" t="str">
        <f>IFERROR(VLOOKUP(D373,'Tabelas auxiliares'!$A$3:$B$61,2,FALSE),"")</f>
        <v>SUGEPE-FOLHA - PASEP + AUX. MORADIA</v>
      </c>
      <c r="G373" s="51" t="str">
        <f>IFERROR(VLOOKUP($B373,'Tabelas auxiliares'!$A$65:$C$102,2,FALSE),"")</f>
        <v>Folha de pagamento - Ativos, Previdência, PASEP</v>
      </c>
      <c r="H373" s="51" t="str">
        <f>IFERROR(VLOOKUP($B373,'Tabelas auxiliares'!$A$65:$C$102,3,FALSE),"")</f>
        <v>FOLHA DE PAGAMENTO / CONTRIBUICAO PARA O PSS / SUBSTITUICOES / INSS PATRONAL / PASEP</v>
      </c>
      <c r="I373" t="s">
        <v>2252</v>
      </c>
      <c r="J373" t="s">
        <v>2253</v>
      </c>
      <c r="K373" t="s">
        <v>2274</v>
      </c>
      <c r="L373" t="s">
        <v>2255</v>
      </c>
      <c r="M373" t="s">
        <v>165</v>
      </c>
      <c r="N373" t="s">
        <v>127</v>
      </c>
      <c r="O373" t="s">
        <v>167</v>
      </c>
      <c r="P373" t="s">
        <v>2233</v>
      </c>
      <c r="Q373" t="s">
        <v>168</v>
      </c>
      <c r="R373" t="s">
        <v>165</v>
      </c>
      <c r="S373" t="s">
        <v>119</v>
      </c>
      <c r="T373" t="s">
        <v>2234</v>
      </c>
      <c r="U373" t="s">
        <v>136</v>
      </c>
      <c r="V373" t="s">
        <v>2291</v>
      </c>
      <c r="W373" t="s">
        <v>2292</v>
      </c>
      <c r="X373" s="51" t="str">
        <f t="shared" si="10"/>
        <v>3</v>
      </c>
      <c r="Y373" s="51" t="str">
        <f>IF(T373="","",IF(AND(T373&lt;&gt;'Tabelas auxiliares'!$B$236,T373&lt;&gt;'Tabelas auxiliares'!$B$237,T373&lt;&gt;'Tabelas auxiliares'!$C$236,T373&lt;&gt;'Tabelas auxiliares'!$C$237,T373&lt;&gt;'Tabelas auxiliares'!$D$236),"FOLHA DE PESSOAL",IF(X373='Tabelas auxiliares'!$A$237,"CUSTEIO",IF(X373='Tabelas auxiliares'!$A$236,"INVESTIMENTO","ERRO - VERIFICAR"))))</f>
        <v>FOLHA DE PESSOAL</v>
      </c>
      <c r="Z373" s="64">
        <f t="shared" si="11"/>
        <v>200469.7</v>
      </c>
      <c r="AC373" s="44">
        <v>200469.7</v>
      </c>
      <c r="AD373" s="72"/>
      <c r="AE373" s="72"/>
      <c r="AF373" s="72"/>
      <c r="AG373" s="72"/>
      <c r="AH373" s="72"/>
      <c r="AI373" s="72"/>
      <c r="AJ373" s="72"/>
      <c r="AK373" s="72"/>
      <c r="AL373" s="72"/>
      <c r="AM373" s="72"/>
      <c r="AN373" s="72"/>
      <c r="AO373" s="72"/>
    </row>
    <row r="374" spans="1:41" x14ac:dyDescent="0.25">
      <c r="A374" t="s">
        <v>594</v>
      </c>
      <c r="B374" t="s">
        <v>302</v>
      </c>
      <c r="C374" t="s">
        <v>595</v>
      </c>
      <c r="D374" t="s">
        <v>90</v>
      </c>
      <c r="E374" t="s">
        <v>117</v>
      </c>
      <c r="F374" s="51" t="str">
        <f>IFERROR(VLOOKUP(D374,'Tabelas auxiliares'!$A$3:$B$61,2,FALSE),"")</f>
        <v>SUGEPE-FOLHA - PASEP + AUX. MORADIA</v>
      </c>
      <c r="G374" s="51" t="str">
        <f>IFERROR(VLOOKUP($B374,'Tabelas auxiliares'!$A$65:$C$102,2,FALSE),"")</f>
        <v>Folha de pagamento - Ativos, Previdência, PASEP</v>
      </c>
      <c r="H374" s="51" t="str">
        <f>IFERROR(VLOOKUP($B374,'Tabelas auxiliares'!$A$65:$C$102,3,FALSE),"")</f>
        <v>FOLHA DE PAGAMENTO / CONTRIBUICAO PARA O PSS / SUBSTITUICOES / INSS PATRONAL / PASEP</v>
      </c>
      <c r="I374" t="s">
        <v>2252</v>
      </c>
      <c r="J374" t="s">
        <v>2253</v>
      </c>
      <c r="K374" t="s">
        <v>2274</v>
      </c>
      <c r="L374" t="s">
        <v>2255</v>
      </c>
      <c r="M374" t="s">
        <v>165</v>
      </c>
      <c r="N374" t="s">
        <v>127</v>
      </c>
      <c r="O374" t="s">
        <v>167</v>
      </c>
      <c r="P374" t="s">
        <v>2233</v>
      </c>
      <c r="Q374" t="s">
        <v>168</v>
      </c>
      <c r="R374" t="s">
        <v>165</v>
      </c>
      <c r="S374" t="s">
        <v>119</v>
      </c>
      <c r="T374" t="s">
        <v>2234</v>
      </c>
      <c r="U374" t="s">
        <v>136</v>
      </c>
      <c r="V374" t="s">
        <v>2293</v>
      </c>
      <c r="W374" t="s">
        <v>2294</v>
      </c>
      <c r="X374" s="51" t="str">
        <f t="shared" si="10"/>
        <v>3</v>
      </c>
      <c r="Y374" s="51" t="str">
        <f>IF(T374="","",IF(AND(T374&lt;&gt;'Tabelas auxiliares'!$B$236,T374&lt;&gt;'Tabelas auxiliares'!$B$237,T374&lt;&gt;'Tabelas auxiliares'!$C$236,T374&lt;&gt;'Tabelas auxiliares'!$C$237,T374&lt;&gt;'Tabelas auxiliares'!$D$236),"FOLHA DE PESSOAL",IF(X374='Tabelas auxiliares'!$A$237,"CUSTEIO",IF(X374='Tabelas auxiliares'!$A$236,"INVESTIMENTO","ERRO - VERIFICAR"))))</f>
        <v>FOLHA DE PESSOAL</v>
      </c>
      <c r="Z374" s="64">
        <f t="shared" si="11"/>
        <v>5060.66</v>
      </c>
      <c r="AC374" s="44">
        <v>5060.66</v>
      </c>
      <c r="AD374" s="72"/>
      <c r="AE374" s="72"/>
      <c r="AF374" s="72"/>
      <c r="AG374" s="72"/>
      <c r="AH374" s="72"/>
      <c r="AI374" s="72"/>
      <c r="AJ374" s="72"/>
      <c r="AK374" s="72"/>
      <c r="AL374" s="72"/>
      <c r="AM374" s="72"/>
      <c r="AN374" s="72"/>
      <c r="AO374" s="72"/>
    </row>
    <row r="375" spans="1:41" x14ac:dyDescent="0.25">
      <c r="A375" t="s">
        <v>594</v>
      </c>
      <c r="B375" t="s">
        <v>302</v>
      </c>
      <c r="C375" t="s">
        <v>595</v>
      </c>
      <c r="D375" t="s">
        <v>90</v>
      </c>
      <c r="E375" t="s">
        <v>117</v>
      </c>
      <c r="F375" s="51" t="str">
        <f>IFERROR(VLOOKUP(D375,'Tabelas auxiliares'!$A$3:$B$61,2,FALSE),"")</f>
        <v>SUGEPE-FOLHA - PASEP + AUX. MORADIA</v>
      </c>
      <c r="G375" s="51" t="str">
        <f>IFERROR(VLOOKUP($B375,'Tabelas auxiliares'!$A$65:$C$102,2,FALSE),"")</f>
        <v>Folha de pagamento - Ativos, Previdência, PASEP</v>
      </c>
      <c r="H375" s="51" t="str">
        <f>IFERROR(VLOOKUP($B375,'Tabelas auxiliares'!$A$65:$C$102,3,FALSE),"")</f>
        <v>FOLHA DE PAGAMENTO / CONTRIBUICAO PARA O PSS / SUBSTITUICOES / INSS PATRONAL / PASEP</v>
      </c>
      <c r="I375" t="s">
        <v>2252</v>
      </c>
      <c r="J375" t="s">
        <v>2253</v>
      </c>
      <c r="K375" t="s">
        <v>2274</v>
      </c>
      <c r="L375" t="s">
        <v>2255</v>
      </c>
      <c r="M375" t="s">
        <v>165</v>
      </c>
      <c r="N375" t="s">
        <v>127</v>
      </c>
      <c r="O375" t="s">
        <v>167</v>
      </c>
      <c r="P375" t="s">
        <v>2233</v>
      </c>
      <c r="Q375" t="s">
        <v>168</v>
      </c>
      <c r="R375" t="s">
        <v>165</v>
      </c>
      <c r="S375" t="s">
        <v>119</v>
      </c>
      <c r="T375" t="s">
        <v>2234</v>
      </c>
      <c r="U375" t="s">
        <v>136</v>
      </c>
      <c r="V375" t="s">
        <v>2295</v>
      </c>
      <c r="W375" t="s">
        <v>2296</v>
      </c>
      <c r="X375" s="51" t="str">
        <f t="shared" si="10"/>
        <v>3</v>
      </c>
      <c r="Y375" s="51" t="str">
        <f>IF(T375="","",IF(AND(T375&lt;&gt;'Tabelas auxiliares'!$B$236,T375&lt;&gt;'Tabelas auxiliares'!$B$237,T375&lt;&gt;'Tabelas auxiliares'!$C$236,T375&lt;&gt;'Tabelas auxiliares'!$C$237,T375&lt;&gt;'Tabelas auxiliares'!$D$236),"FOLHA DE PESSOAL",IF(X375='Tabelas auxiliares'!$A$237,"CUSTEIO",IF(X375='Tabelas auxiliares'!$A$236,"INVESTIMENTO","ERRO - VERIFICAR"))))</f>
        <v>FOLHA DE PESSOAL</v>
      </c>
      <c r="Z375" s="64">
        <f t="shared" si="11"/>
        <v>16494.47</v>
      </c>
      <c r="AC375" s="44">
        <v>16494.47</v>
      </c>
      <c r="AD375" s="72"/>
      <c r="AE375" s="72"/>
      <c r="AF375" s="72"/>
      <c r="AG375" s="72"/>
      <c r="AH375" s="72"/>
      <c r="AI375" s="72"/>
      <c r="AJ375" s="72"/>
      <c r="AK375" s="72"/>
      <c r="AL375" s="72"/>
      <c r="AM375" s="72"/>
      <c r="AN375" s="72"/>
      <c r="AO375" s="72"/>
    </row>
    <row r="376" spans="1:41" x14ac:dyDescent="0.25">
      <c r="A376" t="s">
        <v>594</v>
      </c>
      <c r="B376" t="s">
        <v>302</v>
      </c>
      <c r="C376" t="s">
        <v>595</v>
      </c>
      <c r="D376" t="s">
        <v>90</v>
      </c>
      <c r="E376" t="s">
        <v>117</v>
      </c>
      <c r="F376" s="51" t="str">
        <f>IFERROR(VLOOKUP(D376,'Tabelas auxiliares'!$A$3:$B$61,2,FALSE),"")</f>
        <v>SUGEPE-FOLHA - PASEP + AUX. MORADIA</v>
      </c>
      <c r="G376" s="51" t="str">
        <f>IFERROR(VLOOKUP($B376,'Tabelas auxiliares'!$A$65:$C$102,2,FALSE),"")</f>
        <v>Folha de pagamento - Ativos, Previdência, PASEP</v>
      </c>
      <c r="H376" s="51" t="str">
        <f>IFERROR(VLOOKUP($B376,'Tabelas auxiliares'!$A$65:$C$102,3,FALSE),"")</f>
        <v>FOLHA DE PAGAMENTO / CONTRIBUICAO PARA O PSS / SUBSTITUICOES / INSS PATRONAL / PASEP</v>
      </c>
      <c r="I376" t="s">
        <v>2252</v>
      </c>
      <c r="J376" t="s">
        <v>2253</v>
      </c>
      <c r="K376" t="s">
        <v>2274</v>
      </c>
      <c r="L376" t="s">
        <v>2255</v>
      </c>
      <c r="M376" t="s">
        <v>165</v>
      </c>
      <c r="N376" t="s">
        <v>127</v>
      </c>
      <c r="O376" t="s">
        <v>167</v>
      </c>
      <c r="P376" t="s">
        <v>2233</v>
      </c>
      <c r="Q376" t="s">
        <v>168</v>
      </c>
      <c r="R376" t="s">
        <v>165</v>
      </c>
      <c r="S376" t="s">
        <v>119</v>
      </c>
      <c r="T376" t="s">
        <v>2234</v>
      </c>
      <c r="U376" t="s">
        <v>136</v>
      </c>
      <c r="V376" t="s">
        <v>2297</v>
      </c>
      <c r="W376" t="s">
        <v>2298</v>
      </c>
      <c r="X376" s="51" t="str">
        <f t="shared" si="10"/>
        <v>3</v>
      </c>
      <c r="Y376" s="51" t="str">
        <f>IF(T376="","",IF(AND(T376&lt;&gt;'Tabelas auxiliares'!$B$236,T376&lt;&gt;'Tabelas auxiliares'!$B$237,T376&lt;&gt;'Tabelas auxiliares'!$C$236,T376&lt;&gt;'Tabelas auxiliares'!$C$237,T376&lt;&gt;'Tabelas auxiliares'!$D$236),"FOLHA DE PESSOAL",IF(X376='Tabelas auxiliares'!$A$237,"CUSTEIO",IF(X376='Tabelas auxiliares'!$A$236,"INVESTIMENTO","ERRO - VERIFICAR"))))</f>
        <v>FOLHA DE PESSOAL</v>
      </c>
      <c r="Z376" s="64">
        <f t="shared" si="11"/>
        <v>373875.04</v>
      </c>
      <c r="AC376" s="44">
        <v>373875.04</v>
      </c>
      <c r="AD376" s="72"/>
      <c r="AE376" s="72"/>
      <c r="AF376" s="72"/>
      <c r="AG376" s="72"/>
      <c r="AH376" s="72"/>
      <c r="AI376" s="72"/>
      <c r="AJ376" s="72"/>
      <c r="AK376" s="72"/>
      <c r="AL376" s="72"/>
      <c r="AM376" s="72"/>
      <c r="AN376" s="72"/>
      <c r="AO376" s="72"/>
    </row>
    <row r="377" spans="1:41" x14ac:dyDescent="0.25">
      <c r="A377" t="s">
        <v>594</v>
      </c>
      <c r="B377" t="s">
        <v>302</v>
      </c>
      <c r="C377" t="s">
        <v>595</v>
      </c>
      <c r="D377" t="s">
        <v>90</v>
      </c>
      <c r="E377" t="s">
        <v>117</v>
      </c>
      <c r="F377" s="51" t="str">
        <f>IFERROR(VLOOKUP(D377,'Tabelas auxiliares'!$A$3:$B$61,2,FALSE),"")</f>
        <v>SUGEPE-FOLHA - PASEP + AUX. MORADIA</v>
      </c>
      <c r="G377" s="51" t="str">
        <f>IFERROR(VLOOKUP($B377,'Tabelas auxiliares'!$A$65:$C$102,2,FALSE),"")</f>
        <v>Folha de pagamento - Ativos, Previdência, PASEP</v>
      </c>
      <c r="H377" s="51" t="str">
        <f>IFERROR(VLOOKUP($B377,'Tabelas auxiliares'!$A$65:$C$102,3,FALSE),"")</f>
        <v>FOLHA DE PAGAMENTO / CONTRIBUICAO PARA O PSS / SUBSTITUICOES / INSS PATRONAL / PASEP</v>
      </c>
      <c r="I377" t="s">
        <v>2252</v>
      </c>
      <c r="J377" t="s">
        <v>2253</v>
      </c>
      <c r="K377" t="s">
        <v>2274</v>
      </c>
      <c r="L377" t="s">
        <v>2255</v>
      </c>
      <c r="M377" t="s">
        <v>165</v>
      </c>
      <c r="N377" t="s">
        <v>127</v>
      </c>
      <c r="O377" t="s">
        <v>167</v>
      </c>
      <c r="P377" t="s">
        <v>2233</v>
      </c>
      <c r="Q377" t="s">
        <v>168</v>
      </c>
      <c r="R377" t="s">
        <v>165</v>
      </c>
      <c r="S377" t="s">
        <v>119</v>
      </c>
      <c r="T377" t="s">
        <v>2234</v>
      </c>
      <c r="U377" t="s">
        <v>136</v>
      </c>
      <c r="V377" t="s">
        <v>2299</v>
      </c>
      <c r="W377" t="s">
        <v>2300</v>
      </c>
      <c r="X377" s="51" t="str">
        <f t="shared" si="10"/>
        <v>3</v>
      </c>
      <c r="Y377" s="51" t="str">
        <f>IF(T377="","",IF(AND(T377&lt;&gt;'Tabelas auxiliares'!$B$236,T377&lt;&gt;'Tabelas auxiliares'!$B$237,T377&lt;&gt;'Tabelas auxiliares'!$C$236,T377&lt;&gt;'Tabelas auxiliares'!$C$237,T377&lt;&gt;'Tabelas auxiliares'!$D$236),"FOLHA DE PESSOAL",IF(X377='Tabelas auxiliares'!$A$237,"CUSTEIO",IF(X377='Tabelas auxiliares'!$A$236,"INVESTIMENTO","ERRO - VERIFICAR"))))</f>
        <v>FOLHA DE PESSOAL</v>
      </c>
      <c r="Z377" s="64">
        <f t="shared" si="11"/>
        <v>448997.64</v>
      </c>
      <c r="AC377" s="44">
        <v>448997.64</v>
      </c>
      <c r="AD377" s="72"/>
      <c r="AE377" s="72"/>
      <c r="AF377" s="72"/>
      <c r="AG377" s="72"/>
      <c r="AH377" s="72"/>
      <c r="AI377" s="72"/>
      <c r="AJ377" s="72"/>
      <c r="AK377" s="72"/>
      <c r="AL377" s="72"/>
      <c r="AM377" s="72"/>
      <c r="AN377" s="72"/>
      <c r="AO377" s="72"/>
    </row>
    <row r="378" spans="1:41" x14ac:dyDescent="0.25">
      <c r="A378" t="s">
        <v>594</v>
      </c>
      <c r="B378" t="s">
        <v>302</v>
      </c>
      <c r="C378" t="s">
        <v>595</v>
      </c>
      <c r="D378" t="s">
        <v>90</v>
      </c>
      <c r="E378" t="s">
        <v>117</v>
      </c>
      <c r="F378" s="51" t="str">
        <f>IFERROR(VLOOKUP(D378,'Tabelas auxiliares'!$A$3:$B$61,2,FALSE),"")</f>
        <v>SUGEPE-FOLHA - PASEP + AUX. MORADIA</v>
      </c>
      <c r="G378" s="51" t="str">
        <f>IFERROR(VLOOKUP($B378,'Tabelas auxiliares'!$A$65:$C$102,2,FALSE),"")</f>
        <v>Folha de pagamento - Ativos, Previdência, PASEP</v>
      </c>
      <c r="H378" s="51" t="str">
        <f>IFERROR(VLOOKUP($B378,'Tabelas auxiliares'!$A$65:$C$102,3,FALSE),"")</f>
        <v>FOLHA DE PAGAMENTO / CONTRIBUICAO PARA O PSS / SUBSTITUICOES / INSS PATRONAL / PASEP</v>
      </c>
      <c r="I378" t="s">
        <v>2252</v>
      </c>
      <c r="J378" t="s">
        <v>2253</v>
      </c>
      <c r="K378" t="s">
        <v>2274</v>
      </c>
      <c r="L378" t="s">
        <v>2255</v>
      </c>
      <c r="M378" t="s">
        <v>165</v>
      </c>
      <c r="N378" t="s">
        <v>127</v>
      </c>
      <c r="O378" t="s">
        <v>167</v>
      </c>
      <c r="P378" t="s">
        <v>2233</v>
      </c>
      <c r="Q378" t="s">
        <v>168</v>
      </c>
      <c r="R378" t="s">
        <v>165</v>
      </c>
      <c r="S378" t="s">
        <v>119</v>
      </c>
      <c r="T378" t="s">
        <v>2234</v>
      </c>
      <c r="U378" t="s">
        <v>136</v>
      </c>
      <c r="V378" t="s">
        <v>2301</v>
      </c>
      <c r="W378" t="s">
        <v>2302</v>
      </c>
      <c r="X378" s="51" t="str">
        <f t="shared" si="10"/>
        <v>3</v>
      </c>
      <c r="Y378" s="51" t="str">
        <f>IF(T378="","",IF(AND(T378&lt;&gt;'Tabelas auxiliares'!$B$236,T378&lt;&gt;'Tabelas auxiliares'!$B$237,T378&lt;&gt;'Tabelas auxiliares'!$C$236,T378&lt;&gt;'Tabelas auxiliares'!$C$237,T378&lt;&gt;'Tabelas auxiliares'!$D$236),"FOLHA DE PESSOAL",IF(X378='Tabelas auxiliares'!$A$237,"CUSTEIO",IF(X378='Tabelas auxiliares'!$A$236,"INVESTIMENTO","ERRO - VERIFICAR"))))</f>
        <v>FOLHA DE PESSOAL</v>
      </c>
      <c r="Z378" s="64">
        <f t="shared" si="11"/>
        <v>20465.73</v>
      </c>
      <c r="AC378" s="44">
        <v>20465.73</v>
      </c>
      <c r="AD378" s="72"/>
      <c r="AE378" s="72"/>
      <c r="AF378" s="72"/>
      <c r="AG378" s="72"/>
      <c r="AH378" s="72"/>
      <c r="AI378" s="72"/>
      <c r="AJ378" s="72"/>
      <c r="AK378" s="72"/>
      <c r="AL378" s="72"/>
      <c r="AM378" s="72"/>
      <c r="AN378" s="72"/>
      <c r="AO378" s="72"/>
    </row>
    <row r="379" spans="1:41" x14ac:dyDescent="0.25">
      <c r="A379" t="s">
        <v>594</v>
      </c>
      <c r="B379" t="s">
        <v>302</v>
      </c>
      <c r="C379" t="s">
        <v>595</v>
      </c>
      <c r="D379" t="s">
        <v>90</v>
      </c>
      <c r="E379" t="s">
        <v>117</v>
      </c>
      <c r="F379" s="51" t="str">
        <f>IFERROR(VLOOKUP(D379,'Tabelas auxiliares'!$A$3:$B$61,2,FALSE),"")</f>
        <v>SUGEPE-FOLHA - PASEP + AUX. MORADIA</v>
      </c>
      <c r="G379" s="51" t="str">
        <f>IFERROR(VLOOKUP($B379,'Tabelas auxiliares'!$A$65:$C$102,2,FALSE),"")</f>
        <v>Folha de pagamento - Ativos, Previdência, PASEP</v>
      </c>
      <c r="H379" s="51" t="str">
        <f>IFERROR(VLOOKUP($B379,'Tabelas auxiliares'!$A$65:$C$102,3,FALSE),"")</f>
        <v>FOLHA DE PAGAMENTO / CONTRIBUICAO PARA O PSS / SUBSTITUICOES / INSS PATRONAL / PASEP</v>
      </c>
      <c r="I379" t="s">
        <v>2252</v>
      </c>
      <c r="J379" t="s">
        <v>2253</v>
      </c>
      <c r="K379" t="s">
        <v>2303</v>
      </c>
      <c r="L379" t="s">
        <v>2255</v>
      </c>
      <c r="M379" t="s">
        <v>165</v>
      </c>
      <c r="N379" t="s">
        <v>127</v>
      </c>
      <c r="O379" t="s">
        <v>167</v>
      </c>
      <c r="P379" t="s">
        <v>2233</v>
      </c>
      <c r="Q379" t="s">
        <v>168</v>
      </c>
      <c r="R379" t="s">
        <v>165</v>
      </c>
      <c r="S379" t="s">
        <v>119</v>
      </c>
      <c r="T379" t="s">
        <v>2234</v>
      </c>
      <c r="U379" t="s">
        <v>136</v>
      </c>
      <c r="V379" t="s">
        <v>2304</v>
      </c>
      <c r="W379" t="s">
        <v>2305</v>
      </c>
      <c r="X379" s="51" t="str">
        <f t="shared" si="10"/>
        <v>3</v>
      </c>
      <c r="Y379" s="51" t="str">
        <f>IF(T379="","",IF(AND(T379&lt;&gt;'Tabelas auxiliares'!$B$236,T379&lt;&gt;'Tabelas auxiliares'!$B$237,T379&lt;&gt;'Tabelas auxiliares'!$C$236,T379&lt;&gt;'Tabelas auxiliares'!$C$237,T379&lt;&gt;'Tabelas auxiliares'!$D$236),"FOLHA DE PESSOAL",IF(X379='Tabelas auxiliares'!$A$237,"CUSTEIO",IF(X379='Tabelas auxiliares'!$A$236,"INVESTIMENTO","ERRO - VERIFICAR"))))</f>
        <v>FOLHA DE PESSOAL</v>
      </c>
      <c r="Z379" s="64">
        <f t="shared" si="11"/>
        <v>40808.480000000003</v>
      </c>
      <c r="AC379" s="44">
        <v>40808.480000000003</v>
      </c>
      <c r="AD379" s="72"/>
      <c r="AE379" s="72"/>
      <c r="AF379" s="72"/>
      <c r="AG379" s="72"/>
      <c r="AH379" s="72"/>
      <c r="AI379" s="72"/>
      <c r="AJ379" s="72"/>
      <c r="AK379" s="72"/>
      <c r="AL379" s="72"/>
      <c r="AM379" s="72"/>
      <c r="AN379" s="72"/>
      <c r="AO379" s="72"/>
    </row>
    <row r="380" spans="1:41" x14ac:dyDescent="0.25">
      <c r="A380" t="s">
        <v>594</v>
      </c>
      <c r="B380" t="s">
        <v>302</v>
      </c>
      <c r="C380" t="s">
        <v>595</v>
      </c>
      <c r="D380" t="s">
        <v>90</v>
      </c>
      <c r="E380" t="s">
        <v>117</v>
      </c>
      <c r="F380" s="51" t="str">
        <f>IFERROR(VLOOKUP(D380,'Tabelas auxiliares'!$A$3:$B$61,2,FALSE),"")</f>
        <v>SUGEPE-FOLHA - PASEP + AUX. MORADIA</v>
      </c>
      <c r="G380" s="51" t="str">
        <f>IFERROR(VLOOKUP($B380,'Tabelas auxiliares'!$A$65:$C$102,2,FALSE),"")</f>
        <v>Folha de pagamento - Ativos, Previdência, PASEP</v>
      </c>
      <c r="H380" s="51" t="str">
        <f>IFERROR(VLOOKUP($B380,'Tabelas auxiliares'!$A$65:$C$102,3,FALSE),"")</f>
        <v>FOLHA DE PAGAMENTO / CONTRIBUICAO PARA O PSS / SUBSTITUICOES / INSS PATRONAL / PASEP</v>
      </c>
      <c r="I380" t="s">
        <v>2252</v>
      </c>
      <c r="J380" t="s">
        <v>2253</v>
      </c>
      <c r="K380" t="s">
        <v>2306</v>
      </c>
      <c r="L380" t="s">
        <v>2255</v>
      </c>
      <c r="M380" t="s">
        <v>165</v>
      </c>
      <c r="N380" t="s">
        <v>127</v>
      </c>
      <c r="O380" t="s">
        <v>167</v>
      </c>
      <c r="P380" t="s">
        <v>2233</v>
      </c>
      <c r="Q380" t="s">
        <v>168</v>
      </c>
      <c r="R380" t="s">
        <v>165</v>
      </c>
      <c r="S380" t="s">
        <v>119</v>
      </c>
      <c r="T380" t="s">
        <v>2234</v>
      </c>
      <c r="U380" t="s">
        <v>136</v>
      </c>
      <c r="V380" t="s">
        <v>2307</v>
      </c>
      <c r="W380" t="s">
        <v>2308</v>
      </c>
      <c r="X380" s="51" t="str">
        <f t="shared" si="10"/>
        <v>3</v>
      </c>
      <c r="Y380" s="51" t="str">
        <f>IF(T380="","",IF(AND(T380&lt;&gt;'Tabelas auxiliares'!$B$236,T380&lt;&gt;'Tabelas auxiliares'!$B$237,T380&lt;&gt;'Tabelas auxiliares'!$C$236,T380&lt;&gt;'Tabelas auxiliares'!$C$237,T380&lt;&gt;'Tabelas auxiliares'!$D$236),"FOLHA DE PESSOAL",IF(X380='Tabelas auxiliares'!$A$237,"CUSTEIO",IF(X380='Tabelas auxiliares'!$A$236,"INVESTIMENTO","ERRO - VERIFICAR"))))</f>
        <v>FOLHA DE PESSOAL</v>
      </c>
      <c r="Z380" s="64">
        <f t="shared" si="11"/>
        <v>13595.31</v>
      </c>
      <c r="AC380" s="44">
        <v>13595.31</v>
      </c>
      <c r="AD380" s="72"/>
      <c r="AE380" s="72"/>
      <c r="AF380" s="72"/>
      <c r="AG380" s="72"/>
      <c r="AH380" s="72"/>
      <c r="AI380" s="72"/>
      <c r="AJ380" s="72"/>
      <c r="AK380" s="72"/>
      <c r="AL380" s="72"/>
      <c r="AM380" s="72"/>
      <c r="AN380" s="72"/>
      <c r="AO380" s="72"/>
    </row>
    <row r="381" spans="1:41" x14ac:dyDescent="0.25">
      <c r="A381" t="s">
        <v>594</v>
      </c>
      <c r="B381" t="s">
        <v>302</v>
      </c>
      <c r="C381" t="s">
        <v>595</v>
      </c>
      <c r="D381" t="s">
        <v>90</v>
      </c>
      <c r="E381" t="s">
        <v>117</v>
      </c>
      <c r="F381" s="51" t="str">
        <f>IFERROR(VLOOKUP(D381,'Tabelas auxiliares'!$A$3:$B$61,2,FALSE),"")</f>
        <v>SUGEPE-FOLHA - PASEP + AUX. MORADIA</v>
      </c>
      <c r="G381" s="51" t="str">
        <f>IFERROR(VLOOKUP($B381,'Tabelas auxiliares'!$A$65:$C$102,2,FALSE),"")</f>
        <v>Folha de pagamento - Ativos, Previdência, PASEP</v>
      </c>
      <c r="H381" s="51" t="str">
        <f>IFERROR(VLOOKUP($B381,'Tabelas auxiliares'!$A$65:$C$102,3,FALSE),"")</f>
        <v>FOLHA DE PAGAMENTO / CONTRIBUICAO PARA O PSS / SUBSTITUICOES / INSS PATRONAL / PASEP</v>
      </c>
      <c r="I381" t="s">
        <v>2252</v>
      </c>
      <c r="J381" t="s">
        <v>2253</v>
      </c>
      <c r="K381" t="s">
        <v>2309</v>
      </c>
      <c r="L381" t="s">
        <v>2255</v>
      </c>
      <c r="M381" t="s">
        <v>165</v>
      </c>
      <c r="N381" t="s">
        <v>127</v>
      </c>
      <c r="O381" t="s">
        <v>167</v>
      </c>
      <c r="P381" t="s">
        <v>2233</v>
      </c>
      <c r="Q381" t="s">
        <v>168</v>
      </c>
      <c r="R381" t="s">
        <v>165</v>
      </c>
      <c r="S381" t="s">
        <v>119</v>
      </c>
      <c r="T381" t="s">
        <v>2234</v>
      </c>
      <c r="U381" t="s">
        <v>136</v>
      </c>
      <c r="V381" t="s">
        <v>2310</v>
      </c>
      <c r="W381" t="s">
        <v>2311</v>
      </c>
      <c r="X381" s="51" t="str">
        <f t="shared" si="10"/>
        <v>3</v>
      </c>
      <c r="Y381" s="51" t="str">
        <f>IF(T381="","",IF(AND(T381&lt;&gt;'Tabelas auxiliares'!$B$236,T381&lt;&gt;'Tabelas auxiliares'!$B$237,T381&lt;&gt;'Tabelas auxiliares'!$C$236,T381&lt;&gt;'Tabelas auxiliares'!$C$237,T381&lt;&gt;'Tabelas auxiliares'!$D$236),"FOLHA DE PESSOAL",IF(X381='Tabelas auxiliares'!$A$237,"CUSTEIO",IF(X381='Tabelas auxiliares'!$A$236,"INVESTIMENTO","ERRO - VERIFICAR"))))</f>
        <v>FOLHA DE PESSOAL</v>
      </c>
      <c r="Z381" s="64">
        <f t="shared" si="11"/>
        <v>6768.76</v>
      </c>
      <c r="AC381" s="44">
        <v>6768.76</v>
      </c>
      <c r="AD381" s="72"/>
      <c r="AE381" s="72"/>
      <c r="AF381" s="72"/>
      <c r="AG381" s="72"/>
      <c r="AH381" s="72"/>
      <c r="AI381" s="72"/>
      <c r="AJ381" s="72"/>
      <c r="AK381" s="72"/>
      <c r="AL381" s="72"/>
      <c r="AM381" s="72"/>
      <c r="AN381" s="72"/>
      <c r="AO381" s="72"/>
    </row>
    <row r="382" spans="1:41" x14ac:dyDescent="0.25">
      <c r="A382" t="s">
        <v>594</v>
      </c>
      <c r="B382" t="s">
        <v>302</v>
      </c>
      <c r="C382" t="s">
        <v>595</v>
      </c>
      <c r="D382" t="s">
        <v>90</v>
      </c>
      <c r="E382" t="s">
        <v>117</v>
      </c>
      <c r="F382" s="51" t="str">
        <f>IFERROR(VLOOKUP(D382,'Tabelas auxiliares'!$A$3:$B$61,2,FALSE),"")</f>
        <v>SUGEPE-FOLHA - PASEP + AUX. MORADIA</v>
      </c>
      <c r="G382" s="51" t="str">
        <f>IFERROR(VLOOKUP($B382,'Tabelas auxiliares'!$A$65:$C$102,2,FALSE),"")</f>
        <v>Folha de pagamento - Ativos, Previdência, PASEP</v>
      </c>
      <c r="H382" s="51" t="str">
        <f>IFERROR(VLOOKUP($B382,'Tabelas auxiliares'!$A$65:$C$102,3,FALSE),"")</f>
        <v>FOLHA DE PAGAMENTO / CONTRIBUICAO PARA O PSS / SUBSTITUICOES / INSS PATRONAL / PASEP</v>
      </c>
      <c r="I382" t="s">
        <v>2252</v>
      </c>
      <c r="J382" t="s">
        <v>2253</v>
      </c>
      <c r="K382" t="s">
        <v>2312</v>
      </c>
      <c r="L382" t="s">
        <v>2255</v>
      </c>
      <c r="M382" t="s">
        <v>2313</v>
      </c>
      <c r="N382" t="s">
        <v>127</v>
      </c>
      <c r="O382" t="s">
        <v>167</v>
      </c>
      <c r="P382" t="s">
        <v>2233</v>
      </c>
      <c r="Q382" t="s">
        <v>168</v>
      </c>
      <c r="R382" t="s">
        <v>165</v>
      </c>
      <c r="S382" t="s">
        <v>119</v>
      </c>
      <c r="T382" t="s">
        <v>2234</v>
      </c>
      <c r="U382" t="s">
        <v>136</v>
      </c>
      <c r="V382" t="s">
        <v>2314</v>
      </c>
      <c r="W382" t="s">
        <v>2315</v>
      </c>
      <c r="X382" s="51" t="str">
        <f t="shared" si="10"/>
        <v>3</v>
      </c>
      <c r="Y382" s="51" t="str">
        <f>IF(T382="","",IF(AND(T382&lt;&gt;'Tabelas auxiliares'!$B$236,T382&lt;&gt;'Tabelas auxiliares'!$B$237,T382&lt;&gt;'Tabelas auxiliares'!$C$236,T382&lt;&gt;'Tabelas auxiliares'!$C$237,T382&lt;&gt;'Tabelas auxiliares'!$D$236),"FOLHA DE PESSOAL",IF(X382='Tabelas auxiliares'!$A$237,"CUSTEIO",IF(X382='Tabelas auxiliares'!$A$236,"INVESTIMENTO","ERRO - VERIFICAR"))))</f>
        <v>FOLHA DE PESSOAL</v>
      </c>
      <c r="Z382" s="64">
        <f t="shared" si="11"/>
        <v>107516.76</v>
      </c>
      <c r="AC382" s="44">
        <v>107516.76</v>
      </c>
      <c r="AD382" s="72"/>
      <c r="AE382" s="72"/>
      <c r="AF382" s="72"/>
      <c r="AG382" s="72"/>
      <c r="AH382" s="72"/>
      <c r="AI382" s="72"/>
      <c r="AJ382" s="72"/>
      <c r="AK382" s="72"/>
      <c r="AL382" s="72"/>
      <c r="AM382" s="72"/>
      <c r="AN382" s="72"/>
      <c r="AO382" s="72"/>
    </row>
    <row r="383" spans="1:41" x14ac:dyDescent="0.25">
      <c r="A383" t="s">
        <v>594</v>
      </c>
      <c r="B383" t="s">
        <v>302</v>
      </c>
      <c r="C383" t="s">
        <v>595</v>
      </c>
      <c r="D383" t="s">
        <v>90</v>
      </c>
      <c r="E383" t="s">
        <v>117</v>
      </c>
      <c r="F383" s="51" t="str">
        <f>IFERROR(VLOOKUP(D383,'Tabelas auxiliares'!$A$3:$B$61,2,FALSE),"")</f>
        <v>SUGEPE-FOLHA - PASEP + AUX. MORADIA</v>
      </c>
      <c r="G383" s="51" t="str">
        <f>IFERROR(VLOOKUP($B383,'Tabelas auxiliares'!$A$65:$C$102,2,FALSE),"")</f>
        <v>Folha de pagamento - Ativos, Previdência, PASEP</v>
      </c>
      <c r="H383" s="51" t="str">
        <f>IFERROR(VLOOKUP($B383,'Tabelas auxiliares'!$A$65:$C$102,3,FALSE),"")</f>
        <v>FOLHA DE PAGAMENTO / CONTRIBUICAO PARA O PSS / SUBSTITUICOES / INSS PATRONAL / PASEP</v>
      </c>
      <c r="I383" t="s">
        <v>2252</v>
      </c>
      <c r="J383" t="s">
        <v>2253</v>
      </c>
      <c r="K383" t="s">
        <v>2316</v>
      </c>
      <c r="L383" t="s">
        <v>2255</v>
      </c>
      <c r="M383" t="s">
        <v>2317</v>
      </c>
      <c r="N383" t="s">
        <v>126</v>
      </c>
      <c r="O383" t="s">
        <v>167</v>
      </c>
      <c r="P383" t="s">
        <v>2248</v>
      </c>
      <c r="Q383" t="s">
        <v>168</v>
      </c>
      <c r="R383" t="s">
        <v>165</v>
      </c>
      <c r="S383" t="s">
        <v>119</v>
      </c>
      <c r="T383" t="s">
        <v>2249</v>
      </c>
      <c r="U383" t="s">
        <v>120</v>
      </c>
      <c r="V383" t="s">
        <v>2250</v>
      </c>
      <c r="W383" t="s">
        <v>2251</v>
      </c>
      <c r="X383" s="51" t="str">
        <f t="shared" si="10"/>
        <v>3</v>
      </c>
      <c r="Y383" s="51" t="str">
        <f>IF(T383="","",IF(AND(T383&lt;&gt;'Tabelas auxiliares'!$B$236,T383&lt;&gt;'Tabelas auxiliares'!$B$237,T383&lt;&gt;'Tabelas auxiliares'!$C$236,T383&lt;&gt;'Tabelas auxiliares'!$C$237,T383&lt;&gt;'Tabelas auxiliares'!$D$236),"FOLHA DE PESSOAL",IF(X383='Tabelas auxiliares'!$A$237,"CUSTEIO",IF(X383='Tabelas auxiliares'!$A$236,"INVESTIMENTO","ERRO - VERIFICAR"))))</f>
        <v>FOLHA DE PESSOAL</v>
      </c>
      <c r="Z383" s="64">
        <f t="shared" si="11"/>
        <v>3487341.9</v>
      </c>
      <c r="AC383" s="44">
        <v>3487341.9</v>
      </c>
      <c r="AD383" s="72"/>
      <c r="AE383" s="72"/>
      <c r="AF383" s="72"/>
      <c r="AG383" s="72"/>
      <c r="AH383" s="72"/>
      <c r="AI383" s="72"/>
      <c r="AJ383" s="72"/>
      <c r="AK383" s="72"/>
      <c r="AL383" s="72"/>
      <c r="AM383" s="72"/>
      <c r="AN383" s="72"/>
      <c r="AO383" s="72"/>
    </row>
    <row r="384" spans="1:41" x14ac:dyDescent="0.25">
      <c r="A384" t="s">
        <v>594</v>
      </c>
      <c r="B384" t="s">
        <v>302</v>
      </c>
      <c r="C384" t="s">
        <v>595</v>
      </c>
      <c r="D384" t="s">
        <v>90</v>
      </c>
      <c r="E384" t="s">
        <v>117</v>
      </c>
      <c r="F384" s="51" t="str">
        <f>IFERROR(VLOOKUP(D384,'Tabelas auxiliares'!$A$3:$B$61,2,FALSE),"")</f>
        <v>SUGEPE-FOLHA - PASEP + AUX. MORADIA</v>
      </c>
      <c r="G384" s="51" t="str">
        <f>IFERROR(VLOOKUP($B384,'Tabelas auxiliares'!$A$65:$C$102,2,FALSE),"")</f>
        <v>Folha de pagamento - Ativos, Previdência, PASEP</v>
      </c>
      <c r="H384" s="51" t="str">
        <f>IFERROR(VLOOKUP($B384,'Tabelas auxiliares'!$A$65:$C$102,3,FALSE),"")</f>
        <v>FOLHA DE PAGAMENTO / CONTRIBUICAO PARA O PSS / SUBSTITUICOES / INSS PATRONAL / PASEP</v>
      </c>
      <c r="I384" t="s">
        <v>2252</v>
      </c>
      <c r="J384" t="s">
        <v>2253</v>
      </c>
      <c r="K384" t="s">
        <v>2318</v>
      </c>
      <c r="L384" t="s">
        <v>2255</v>
      </c>
      <c r="M384" t="s">
        <v>2319</v>
      </c>
      <c r="N384" t="s">
        <v>166</v>
      </c>
      <c r="O384" t="s">
        <v>167</v>
      </c>
      <c r="P384" t="s">
        <v>200</v>
      </c>
      <c r="Q384" t="s">
        <v>168</v>
      </c>
      <c r="R384" t="s">
        <v>165</v>
      </c>
      <c r="S384" t="s">
        <v>119</v>
      </c>
      <c r="T384" t="s">
        <v>164</v>
      </c>
      <c r="U384" t="s">
        <v>118</v>
      </c>
      <c r="V384" t="s">
        <v>2320</v>
      </c>
      <c r="W384" t="s">
        <v>2321</v>
      </c>
      <c r="X384" s="51" t="str">
        <f t="shared" si="10"/>
        <v>3</v>
      </c>
      <c r="Y384" s="51" t="str">
        <f>IF(T384="","",IF(AND(T384&lt;&gt;'Tabelas auxiliares'!$B$236,T384&lt;&gt;'Tabelas auxiliares'!$B$237,T384&lt;&gt;'Tabelas auxiliares'!$C$236,T384&lt;&gt;'Tabelas auxiliares'!$C$237,T384&lt;&gt;'Tabelas auxiliares'!$D$236),"FOLHA DE PESSOAL",IF(X384='Tabelas auxiliares'!$A$237,"CUSTEIO",IF(X384='Tabelas auxiliares'!$A$236,"INVESTIMENTO","ERRO - VERIFICAR"))))</f>
        <v>CUSTEIO</v>
      </c>
      <c r="Z384" s="64">
        <f t="shared" si="11"/>
        <v>173595.51</v>
      </c>
      <c r="AC384" s="44">
        <v>173595.51</v>
      </c>
      <c r="AD384" s="72"/>
      <c r="AE384" s="72"/>
      <c r="AF384" s="72"/>
      <c r="AG384" s="72"/>
      <c r="AH384" s="72"/>
      <c r="AI384" s="72"/>
      <c r="AJ384" s="72"/>
      <c r="AK384" s="72"/>
      <c r="AL384" s="72"/>
      <c r="AM384" s="72"/>
      <c r="AN384" s="72"/>
      <c r="AO384" s="72"/>
    </row>
    <row r="385" spans="1:41" x14ac:dyDescent="0.25">
      <c r="A385" t="s">
        <v>594</v>
      </c>
      <c r="B385" t="s">
        <v>302</v>
      </c>
      <c r="C385" t="s">
        <v>595</v>
      </c>
      <c r="D385" t="s">
        <v>90</v>
      </c>
      <c r="E385" t="s">
        <v>117</v>
      </c>
      <c r="F385" s="51" t="str">
        <f>IFERROR(VLOOKUP(D385,'Tabelas auxiliares'!$A$3:$B$61,2,FALSE),"")</f>
        <v>SUGEPE-FOLHA - PASEP + AUX. MORADIA</v>
      </c>
      <c r="G385" s="51" t="str">
        <f>IFERROR(VLOOKUP($B385,'Tabelas auxiliares'!$A$65:$C$102,2,FALSE),"")</f>
        <v>Folha de pagamento - Ativos, Previdência, PASEP</v>
      </c>
      <c r="H385" s="51" t="str">
        <f>IFERROR(VLOOKUP($B385,'Tabelas auxiliares'!$A$65:$C$102,3,FALSE),"")</f>
        <v>FOLHA DE PAGAMENTO / CONTRIBUICAO PARA O PSS / SUBSTITUICOES / INSS PATRONAL / PASEP</v>
      </c>
      <c r="I385" t="s">
        <v>2252</v>
      </c>
      <c r="J385" t="s">
        <v>912</v>
      </c>
      <c r="K385" t="s">
        <v>2322</v>
      </c>
      <c r="L385" t="s">
        <v>914</v>
      </c>
      <c r="M385" t="s">
        <v>170</v>
      </c>
      <c r="N385" t="s">
        <v>126</v>
      </c>
      <c r="O385" t="s">
        <v>167</v>
      </c>
      <c r="P385" t="s">
        <v>2248</v>
      </c>
      <c r="Q385" t="s">
        <v>168</v>
      </c>
      <c r="R385" t="s">
        <v>165</v>
      </c>
      <c r="S385" t="s">
        <v>119</v>
      </c>
      <c r="T385" t="s">
        <v>2249</v>
      </c>
      <c r="U385" t="s">
        <v>120</v>
      </c>
      <c r="V385" t="s">
        <v>2250</v>
      </c>
      <c r="W385" t="s">
        <v>2251</v>
      </c>
      <c r="X385" s="51" t="str">
        <f t="shared" si="10"/>
        <v>3</v>
      </c>
      <c r="Y385" s="51" t="str">
        <f>IF(T385="","",IF(AND(T385&lt;&gt;'Tabelas auxiliares'!$B$236,T385&lt;&gt;'Tabelas auxiliares'!$B$237,T385&lt;&gt;'Tabelas auxiliares'!$C$236,T385&lt;&gt;'Tabelas auxiliares'!$C$237,T385&lt;&gt;'Tabelas auxiliares'!$D$236),"FOLHA DE PESSOAL",IF(X385='Tabelas auxiliares'!$A$237,"CUSTEIO",IF(X385='Tabelas auxiliares'!$A$236,"INVESTIMENTO","ERRO - VERIFICAR"))))</f>
        <v>FOLHA DE PESSOAL</v>
      </c>
      <c r="Z385" s="64">
        <f t="shared" si="11"/>
        <v>20857.919999999998</v>
      </c>
      <c r="AC385" s="44">
        <v>20857.919999999998</v>
      </c>
      <c r="AD385" s="72"/>
      <c r="AE385" s="72"/>
      <c r="AF385" s="72"/>
      <c r="AG385" s="72"/>
      <c r="AH385" s="72"/>
      <c r="AI385" s="72"/>
      <c r="AJ385" s="72"/>
      <c r="AK385" s="72"/>
      <c r="AL385" s="72"/>
      <c r="AM385" s="72"/>
      <c r="AN385" s="72"/>
      <c r="AO385" s="72"/>
    </row>
    <row r="386" spans="1:41" x14ac:dyDescent="0.25">
      <c r="A386" t="s">
        <v>594</v>
      </c>
      <c r="B386" t="s">
        <v>302</v>
      </c>
      <c r="C386" t="s">
        <v>595</v>
      </c>
      <c r="D386" t="s">
        <v>90</v>
      </c>
      <c r="E386" t="s">
        <v>117</v>
      </c>
      <c r="F386" s="51" t="str">
        <f>IFERROR(VLOOKUP(D386,'Tabelas auxiliares'!$A$3:$B$61,2,FALSE),"")</f>
        <v>SUGEPE-FOLHA - PASEP + AUX. MORADIA</v>
      </c>
      <c r="G386" s="51" t="str">
        <f>IFERROR(VLOOKUP($B386,'Tabelas auxiliares'!$A$65:$C$102,2,FALSE),"")</f>
        <v>Folha de pagamento - Ativos, Previdência, PASEP</v>
      </c>
      <c r="H386" s="51" t="str">
        <f>IFERROR(VLOOKUP($B386,'Tabelas auxiliares'!$A$65:$C$102,3,FALSE),"")</f>
        <v>FOLHA DE PAGAMENTO / CONTRIBUICAO PARA O PSS / SUBSTITUICOES / INSS PATRONAL / PASEP</v>
      </c>
      <c r="I386" t="s">
        <v>2252</v>
      </c>
      <c r="J386" t="s">
        <v>900</v>
      </c>
      <c r="K386" t="s">
        <v>2323</v>
      </c>
      <c r="L386" t="s">
        <v>2324</v>
      </c>
      <c r="M386" t="s">
        <v>170</v>
      </c>
      <c r="N386" t="s">
        <v>126</v>
      </c>
      <c r="O386" t="s">
        <v>167</v>
      </c>
      <c r="P386" t="s">
        <v>2248</v>
      </c>
      <c r="Q386" t="s">
        <v>168</v>
      </c>
      <c r="R386" t="s">
        <v>165</v>
      </c>
      <c r="S386" t="s">
        <v>119</v>
      </c>
      <c r="T386" t="s">
        <v>2249</v>
      </c>
      <c r="U386" t="s">
        <v>120</v>
      </c>
      <c r="V386" t="s">
        <v>2250</v>
      </c>
      <c r="W386" t="s">
        <v>2251</v>
      </c>
      <c r="X386" s="51" t="str">
        <f t="shared" si="10"/>
        <v>3</v>
      </c>
      <c r="Y386" s="51" t="str">
        <f>IF(T386="","",IF(AND(T386&lt;&gt;'Tabelas auxiliares'!$B$236,T386&lt;&gt;'Tabelas auxiliares'!$B$237,T386&lt;&gt;'Tabelas auxiliares'!$C$236,T386&lt;&gt;'Tabelas auxiliares'!$C$237,T386&lt;&gt;'Tabelas auxiliares'!$D$236),"FOLHA DE PESSOAL",IF(X386='Tabelas auxiliares'!$A$237,"CUSTEIO",IF(X386='Tabelas auxiliares'!$A$236,"INVESTIMENTO","ERRO - VERIFICAR"))))</f>
        <v>FOLHA DE PESSOAL</v>
      </c>
      <c r="Z386" s="64">
        <f t="shared" si="11"/>
        <v>17446.72</v>
      </c>
      <c r="AC386" s="44">
        <v>17446.72</v>
      </c>
      <c r="AD386" s="72"/>
      <c r="AE386" s="72"/>
      <c r="AF386" s="72"/>
      <c r="AG386" s="72"/>
      <c r="AH386" s="72"/>
      <c r="AI386" s="72"/>
      <c r="AJ386" s="72"/>
      <c r="AK386" s="72"/>
      <c r="AL386" s="72"/>
      <c r="AM386" s="72"/>
      <c r="AN386" s="72"/>
      <c r="AO386" s="72"/>
    </row>
    <row r="387" spans="1:41" x14ac:dyDescent="0.25">
      <c r="A387" t="s">
        <v>594</v>
      </c>
      <c r="B387" t="s">
        <v>302</v>
      </c>
      <c r="C387" t="s">
        <v>595</v>
      </c>
      <c r="D387" t="s">
        <v>90</v>
      </c>
      <c r="E387" t="s">
        <v>117</v>
      </c>
      <c r="F387" s="51" t="str">
        <f>IFERROR(VLOOKUP(D387,'Tabelas auxiliares'!$A$3:$B$61,2,FALSE),"")</f>
        <v>SUGEPE-FOLHA - PASEP + AUX. MORADIA</v>
      </c>
      <c r="G387" s="51" t="str">
        <f>IFERROR(VLOOKUP($B387,'Tabelas auxiliares'!$A$65:$C$102,2,FALSE),"")</f>
        <v>Folha de pagamento - Ativos, Previdência, PASEP</v>
      </c>
      <c r="H387" s="51" t="str">
        <f>IFERROR(VLOOKUP($B387,'Tabelas auxiliares'!$A$65:$C$102,3,FALSE),"")</f>
        <v>FOLHA DE PAGAMENTO / CONTRIBUICAO PARA O PSS / SUBSTITUICOES / INSS PATRONAL / PASEP</v>
      </c>
      <c r="I387" t="s">
        <v>2252</v>
      </c>
      <c r="J387" t="s">
        <v>905</v>
      </c>
      <c r="K387" t="s">
        <v>2325</v>
      </c>
      <c r="L387" t="s">
        <v>907</v>
      </c>
      <c r="M387" t="s">
        <v>170</v>
      </c>
      <c r="N387" t="s">
        <v>126</v>
      </c>
      <c r="O387" t="s">
        <v>167</v>
      </c>
      <c r="P387" t="s">
        <v>2248</v>
      </c>
      <c r="Q387" t="s">
        <v>168</v>
      </c>
      <c r="R387" t="s">
        <v>165</v>
      </c>
      <c r="S387" t="s">
        <v>119</v>
      </c>
      <c r="T387" t="s">
        <v>2249</v>
      </c>
      <c r="U387" t="s">
        <v>120</v>
      </c>
      <c r="V387" t="s">
        <v>2250</v>
      </c>
      <c r="W387" t="s">
        <v>2251</v>
      </c>
      <c r="X387" s="51" t="str">
        <f t="shared" si="10"/>
        <v>3</v>
      </c>
      <c r="Y387" s="51" t="str">
        <f>IF(T387="","",IF(AND(T387&lt;&gt;'Tabelas auxiliares'!$B$236,T387&lt;&gt;'Tabelas auxiliares'!$B$237,T387&lt;&gt;'Tabelas auxiliares'!$C$236,T387&lt;&gt;'Tabelas auxiliares'!$C$237,T387&lt;&gt;'Tabelas auxiliares'!$D$236),"FOLHA DE PESSOAL",IF(X387='Tabelas auxiliares'!$A$237,"CUSTEIO",IF(X387='Tabelas auxiliares'!$A$236,"INVESTIMENTO","ERRO - VERIFICAR"))))</f>
        <v>FOLHA DE PESSOAL</v>
      </c>
      <c r="Z387" s="64">
        <f t="shared" si="11"/>
        <v>19201.16</v>
      </c>
      <c r="AC387" s="44">
        <v>19201.16</v>
      </c>
      <c r="AD387" s="72"/>
      <c r="AE387" s="72"/>
      <c r="AF387" s="72"/>
      <c r="AG387" s="72"/>
      <c r="AH387" s="72"/>
      <c r="AI387" s="72"/>
      <c r="AJ387" s="72"/>
      <c r="AK387" s="72"/>
      <c r="AL387" s="72"/>
      <c r="AM387" s="72"/>
      <c r="AN387" s="72"/>
      <c r="AO387" s="72"/>
    </row>
    <row r="388" spans="1:41" x14ac:dyDescent="0.25">
      <c r="A388" t="s">
        <v>594</v>
      </c>
      <c r="B388" t="s">
        <v>302</v>
      </c>
      <c r="C388" t="s">
        <v>595</v>
      </c>
      <c r="D388" t="s">
        <v>90</v>
      </c>
      <c r="E388" t="s">
        <v>117</v>
      </c>
      <c r="F388" s="51" t="str">
        <f>IFERROR(VLOOKUP(D388,'Tabelas auxiliares'!$A$3:$B$61,2,FALSE),"")</f>
        <v>SUGEPE-FOLHA - PASEP + AUX. MORADIA</v>
      </c>
      <c r="G388" s="51" t="str">
        <f>IFERROR(VLOOKUP($B388,'Tabelas auxiliares'!$A$65:$C$102,2,FALSE),"")</f>
        <v>Folha de pagamento - Ativos, Previdência, PASEP</v>
      </c>
      <c r="H388" s="51" t="str">
        <f>IFERROR(VLOOKUP($B388,'Tabelas auxiliares'!$A$65:$C$102,3,FALSE),"")</f>
        <v>FOLHA DE PAGAMENTO / CONTRIBUICAO PARA O PSS / SUBSTITUICOES / INSS PATRONAL / PASEP</v>
      </c>
      <c r="I388" t="s">
        <v>2252</v>
      </c>
      <c r="J388" t="s">
        <v>632</v>
      </c>
      <c r="K388" t="s">
        <v>2326</v>
      </c>
      <c r="L388" t="s">
        <v>2327</v>
      </c>
      <c r="M388" t="s">
        <v>170</v>
      </c>
      <c r="N388" t="s">
        <v>126</v>
      </c>
      <c r="O388" t="s">
        <v>167</v>
      </c>
      <c r="P388" t="s">
        <v>2248</v>
      </c>
      <c r="Q388" t="s">
        <v>168</v>
      </c>
      <c r="R388" t="s">
        <v>165</v>
      </c>
      <c r="S388" t="s">
        <v>119</v>
      </c>
      <c r="T388" t="s">
        <v>2249</v>
      </c>
      <c r="U388" t="s">
        <v>120</v>
      </c>
      <c r="V388" t="s">
        <v>2250</v>
      </c>
      <c r="W388" t="s">
        <v>2251</v>
      </c>
      <c r="X388" s="51" t="str">
        <f t="shared" ref="X388:X451" si="12">LEFT(V388,1)</f>
        <v>3</v>
      </c>
      <c r="Y388" s="51" t="str">
        <f>IF(T388="","",IF(AND(T388&lt;&gt;'Tabelas auxiliares'!$B$236,T388&lt;&gt;'Tabelas auxiliares'!$B$237,T388&lt;&gt;'Tabelas auxiliares'!$C$236,T388&lt;&gt;'Tabelas auxiliares'!$C$237,T388&lt;&gt;'Tabelas auxiliares'!$D$236),"FOLHA DE PESSOAL",IF(X388='Tabelas auxiliares'!$A$237,"CUSTEIO",IF(X388='Tabelas auxiliares'!$A$236,"INVESTIMENTO","ERRO - VERIFICAR"))))</f>
        <v>FOLHA DE PESSOAL</v>
      </c>
      <c r="Z388" s="64">
        <f t="shared" si="11"/>
        <v>9182.6</v>
      </c>
      <c r="AC388" s="44">
        <v>9182.6</v>
      </c>
      <c r="AD388" s="72"/>
      <c r="AE388" s="72"/>
      <c r="AF388" s="72"/>
      <c r="AG388" s="72"/>
      <c r="AH388" s="72"/>
      <c r="AI388" s="72"/>
      <c r="AJ388" s="72"/>
      <c r="AK388" s="72"/>
      <c r="AL388" s="72"/>
      <c r="AM388" s="72"/>
      <c r="AN388" s="72"/>
      <c r="AO388" s="72"/>
    </row>
    <row r="389" spans="1:41" x14ac:dyDescent="0.25">
      <c r="A389" t="s">
        <v>594</v>
      </c>
      <c r="B389" t="s">
        <v>302</v>
      </c>
      <c r="C389" t="s">
        <v>595</v>
      </c>
      <c r="D389" t="s">
        <v>90</v>
      </c>
      <c r="E389" t="s">
        <v>117</v>
      </c>
      <c r="F389" s="51" t="str">
        <f>IFERROR(VLOOKUP(D389,'Tabelas auxiliares'!$A$3:$B$61,2,FALSE),"")</f>
        <v>SUGEPE-FOLHA - PASEP + AUX. MORADIA</v>
      </c>
      <c r="G389" s="51" t="str">
        <f>IFERROR(VLOOKUP($B389,'Tabelas auxiliares'!$A$65:$C$102,2,FALSE),"")</f>
        <v>Folha de pagamento - Ativos, Previdência, PASEP</v>
      </c>
      <c r="H389" s="51" t="str">
        <f>IFERROR(VLOOKUP($B389,'Tabelas auxiliares'!$A$65:$C$102,3,FALSE),"")</f>
        <v>FOLHA DE PAGAMENTO / CONTRIBUICAO PARA O PSS / SUBSTITUICOES / INSS PATRONAL / PASEP</v>
      </c>
      <c r="I389" t="s">
        <v>606</v>
      </c>
      <c r="J389" t="s">
        <v>2253</v>
      </c>
      <c r="K389" t="s">
        <v>2328</v>
      </c>
      <c r="L389" t="s">
        <v>2329</v>
      </c>
      <c r="M389" t="s">
        <v>1960</v>
      </c>
      <c r="N389" t="s">
        <v>127</v>
      </c>
      <c r="O389" t="s">
        <v>167</v>
      </c>
      <c r="P389" t="s">
        <v>2233</v>
      </c>
      <c r="Q389" t="s">
        <v>168</v>
      </c>
      <c r="R389" t="s">
        <v>165</v>
      </c>
      <c r="S389" t="s">
        <v>119</v>
      </c>
      <c r="T389" t="s">
        <v>2234</v>
      </c>
      <c r="U389" t="s">
        <v>136</v>
      </c>
      <c r="V389" t="s">
        <v>2235</v>
      </c>
      <c r="W389" t="s">
        <v>2236</v>
      </c>
      <c r="X389" s="51" t="str">
        <f t="shared" si="12"/>
        <v>3</v>
      </c>
      <c r="Y389" s="51" t="str">
        <f>IF(T389="","",IF(AND(T389&lt;&gt;'Tabelas auxiliares'!$B$236,T389&lt;&gt;'Tabelas auxiliares'!$B$237,T389&lt;&gt;'Tabelas auxiliares'!$C$236,T389&lt;&gt;'Tabelas auxiliares'!$C$237,T389&lt;&gt;'Tabelas auxiliares'!$D$236),"FOLHA DE PESSOAL",IF(X389='Tabelas auxiliares'!$A$237,"CUSTEIO",IF(X389='Tabelas auxiliares'!$A$236,"INVESTIMENTO","ERRO - VERIFICAR"))))</f>
        <v>FOLHA DE PESSOAL</v>
      </c>
      <c r="Z389" s="64">
        <f t="shared" ref="Z389:Z452" si="13">IF(AA389+AB389+AC389&lt;&gt;0,AA389+AB389+AC389,"")</f>
        <v>132777.88</v>
      </c>
      <c r="AC389" s="44">
        <v>132777.88</v>
      </c>
      <c r="AD389" s="72"/>
      <c r="AE389" s="72"/>
      <c r="AF389" s="72"/>
      <c r="AG389" s="72"/>
      <c r="AH389" s="72"/>
      <c r="AI389" s="72"/>
      <c r="AJ389" s="72"/>
      <c r="AK389" s="72"/>
      <c r="AL389" s="72"/>
      <c r="AM389" s="72"/>
      <c r="AN389" s="72"/>
      <c r="AO389" s="72"/>
    </row>
    <row r="390" spans="1:41" x14ac:dyDescent="0.25">
      <c r="A390" t="s">
        <v>594</v>
      </c>
      <c r="B390" t="s">
        <v>302</v>
      </c>
      <c r="C390" t="s">
        <v>595</v>
      </c>
      <c r="D390" t="s">
        <v>90</v>
      </c>
      <c r="E390" t="s">
        <v>117</v>
      </c>
      <c r="F390" s="51" t="str">
        <f>IFERROR(VLOOKUP(D390,'Tabelas auxiliares'!$A$3:$B$61,2,FALSE),"")</f>
        <v>SUGEPE-FOLHA - PASEP + AUX. MORADIA</v>
      </c>
      <c r="G390" s="51" t="str">
        <f>IFERROR(VLOOKUP($B390,'Tabelas auxiliares'!$A$65:$C$102,2,FALSE),"")</f>
        <v>Folha de pagamento - Ativos, Previdência, PASEP</v>
      </c>
      <c r="H390" s="51" t="str">
        <f>IFERROR(VLOOKUP($B390,'Tabelas auxiliares'!$A$65:$C$102,3,FALSE),"")</f>
        <v>FOLHA DE PAGAMENTO / CONTRIBUICAO PARA O PSS / SUBSTITUICOES / INSS PATRONAL / PASEP</v>
      </c>
      <c r="I390" t="s">
        <v>606</v>
      </c>
      <c r="J390" t="s">
        <v>2253</v>
      </c>
      <c r="K390" t="s">
        <v>2328</v>
      </c>
      <c r="L390" t="s">
        <v>2329</v>
      </c>
      <c r="M390" t="s">
        <v>1960</v>
      </c>
      <c r="N390" t="s">
        <v>127</v>
      </c>
      <c r="O390" t="s">
        <v>167</v>
      </c>
      <c r="P390" t="s">
        <v>2233</v>
      </c>
      <c r="Q390" t="s">
        <v>168</v>
      </c>
      <c r="R390" t="s">
        <v>165</v>
      </c>
      <c r="S390" t="s">
        <v>119</v>
      </c>
      <c r="T390" t="s">
        <v>2234</v>
      </c>
      <c r="U390" t="s">
        <v>136</v>
      </c>
      <c r="V390" t="s">
        <v>2237</v>
      </c>
      <c r="W390" t="s">
        <v>2238</v>
      </c>
      <c r="X390" s="51" t="str">
        <f t="shared" si="12"/>
        <v>3</v>
      </c>
      <c r="Y390" s="51" t="str">
        <f>IF(T390="","",IF(AND(T390&lt;&gt;'Tabelas auxiliares'!$B$236,T390&lt;&gt;'Tabelas auxiliares'!$B$237,T390&lt;&gt;'Tabelas auxiliares'!$C$236,T390&lt;&gt;'Tabelas auxiliares'!$C$237,T390&lt;&gt;'Tabelas auxiliares'!$D$236),"FOLHA DE PESSOAL",IF(X390='Tabelas auxiliares'!$A$237,"CUSTEIO",IF(X390='Tabelas auxiliares'!$A$236,"INVESTIMENTO","ERRO - VERIFICAR"))))</f>
        <v>FOLHA DE PESSOAL</v>
      </c>
      <c r="Z390" s="64">
        <f t="shared" si="13"/>
        <v>6638.89</v>
      </c>
      <c r="AC390" s="44">
        <v>6638.89</v>
      </c>
      <c r="AD390" s="72"/>
      <c r="AE390" s="72"/>
      <c r="AF390" s="72"/>
      <c r="AG390" s="72"/>
      <c r="AH390" s="72"/>
      <c r="AI390" s="72"/>
      <c r="AJ390" s="72"/>
      <c r="AK390" s="72"/>
      <c r="AL390" s="72"/>
      <c r="AM390" s="72"/>
      <c r="AN390" s="72"/>
      <c r="AO390" s="72"/>
    </row>
    <row r="391" spans="1:41" x14ac:dyDescent="0.25">
      <c r="A391" t="s">
        <v>594</v>
      </c>
      <c r="B391" t="s">
        <v>302</v>
      </c>
      <c r="C391" t="s">
        <v>595</v>
      </c>
      <c r="D391" t="s">
        <v>90</v>
      </c>
      <c r="E391" t="s">
        <v>117</v>
      </c>
      <c r="F391" s="51" t="str">
        <f>IFERROR(VLOOKUP(D391,'Tabelas auxiliares'!$A$3:$B$61,2,FALSE),"")</f>
        <v>SUGEPE-FOLHA - PASEP + AUX. MORADIA</v>
      </c>
      <c r="G391" s="51" t="str">
        <f>IFERROR(VLOOKUP($B391,'Tabelas auxiliares'!$A$65:$C$102,2,FALSE),"")</f>
        <v>Folha de pagamento - Ativos, Previdência, PASEP</v>
      </c>
      <c r="H391" s="51" t="str">
        <f>IFERROR(VLOOKUP($B391,'Tabelas auxiliares'!$A$65:$C$102,3,FALSE),"")</f>
        <v>FOLHA DE PAGAMENTO / CONTRIBUICAO PARA O PSS / SUBSTITUICOES / INSS PATRONAL / PASEP</v>
      </c>
      <c r="I391" t="s">
        <v>607</v>
      </c>
      <c r="J391" t="s">
        <v>912</v>
      </c>
      <c r="K391" t="s">
        <v>2330</v>
      </c>
      <c r="L391" t="s">
        <v>2331</v>
      </c>
      <c r="M391" t="s">
        <v>170</v>
      </c>
      <c r="N391" t="s">
        <v>166</v>
      </c>
      <c r="O391" t="s">
        <v>167</v>
      </c>
      <c r="P391" t="s">
        <v>200</v>
      </c>
      <c r="Q391" t="s">
        <v>168</v>
      </c>
      <c r="R391" t="s">
        <v>165</v>
      </c>
      <c r="S391" t="s">
        <v>119</v>
      </c>
      <c r="T391" t="s">
        <v>164</v>
      </c>
      <c r="U391" t="s">
        <v>118</v>
      </c>
      <c r="V391" t="s">
        <v>464</v>
      </c>
      <c r="W391" t="s">
        <v>508</v>
      </c>
      <c r="X391" s="51" t="str">
        <f t="shared" si="12"/>
        <v>3</v>
      </c>
      <c r="Y391" s="51" t="str">
        <f>IF(T391="","",IF(AND(T391&lt;&gt;'Tabelas auxiliares'!$B$236,T391&lt;&gt;'Tabelas auxiliares'!$B$237,T391&lt;&gt;'Tabelas auxiliares'!$C$236,T391&lt;&gt;'Tabelas auxiliares'!$C$237,T391&lt;&gt;'Tabelas auxiliares'!$D$236),"FOLHA DE PESSOAL",IF(X391='Tabelas auxiliares'!$A$237,"CUSTEIO",IF(X391='Tabelas auxiliares'!$A$236,"INVESTIMENTO","ERRO - VERIFICAR"))))</f>
        <v>CUSTEIO</v>
      </c>
      <c r="Z391" s="64">
        <f t="shared" si="13"/>
        <v>366.47</v>
      </c>
      <c r="AC391" s="44">
        <v>366.47</v>
      </c>
      <c r="AD391" s="72"/>
      <c r="AE391" s="72"/>
      <c r="AF391" s="72"/>
      <c r="AG391" s="72"/>
      <c r="AH391" s="72"/>
      <c r="AI391" s="72"/>
      <c r="AJ391" s="72"/>
      <c r="AK391" s="72"/>
      <c r="AL391" s="72"/>
      <c r="AM391" s="72"/>
      <c r="AN391" s="72"/>
      <c r="AO391" s="72"/>
    </row>
    <row r="392" spans="1:41" x14ac:dyDescent="0.25">
      <c r="A392" t="s">
        <v>594</v>
      </c>
      <c r="B392" t="s">
        <v>302</v>
      </c>
      <c r="C392" t="s">
        <v>595</v>
      </c>
      <c r="D392" t="s">
        <v>90</v>
      </c>
      <c r="E392" t="s">
        <v>117</v>
      </c>
      <c r="F392" s="51" t="str">
        <f>IFERROR(VLOOKUP(D392,'Tabelas auxiliares'!$A$3:$B$61,2,FALSE),"")</f>
        <v>SUGEPE-FOLHA - PASEP + AUX. MORADIA</v>
      </c>
      <c r="G392" s="51" t="str">
        <f>IFERROR(VLOOKUP($B392,'Tabelas auxiliares'!$A$65:$C$102,2,FALSE),"")</f>
        <v>Folha de pagamento - Ativos, Previdência, PASEP</v>
      </c>
      <c r="H392" s="51" t="str">
        <f>IFERROR(VLOOKUP($B392,'Tabelas auxiliares'!$A$65:$C$102,3,FALSE),"")</f>
        <v>FOLHA DE PAGAMENTO / CONTRIBUICAO PARA O PSS / SUBSTITUICOES / INSS PATRONAL / PASEP</v>
      </c>
      <c r="I392" t="s">
        <v>607</v>
      </c>
      <c r="J392" t="s">
        <v>2332</v>
      </c>
      <c r="K392" t="s">
        <v>2333</v>
      </c>
      <c r="L392" t="s">
        <v>2334</v>
      </c>
      <c r="M392" t="s">
        <v>165</v>
      </c>
      <c r="N392" t="s">
        <v>125</v>
      </c>
      <c r="O392" t="s">
        <v>167</v>
      </c>
      <c r="P392" t="s">
        <v>2256</v>
      </c>
      <c r="Q392" t="s">
        <v>168</v>
      </c>
      <c r="R392" t="s">
        <v>165</v>
      </c>
      <c r="S392" t="s">
        <v>2257</v>
      </c>
      <c r="T392" t="s">
        <v>2234</v>
      </c>
      <c r="U392" t="s">
        <v>135</v>
      </c>
      <c r="V392" t="s">
        <v>2258</v>
      </c>
      <c r="W392" t="s">
        <v>2259</v>
      </c>
      <c r="X392" s="51" t="str">
        <f t="shared" si="12"/>
        <v>3</v>
      </c>
      <c r="Y392" s="51" t="str">
        <f>IF(T392="","",IF(AND(T392&lt;&gt;'Tabelas auxiliares'!$B$236,T392&lt;&gt;'Tabelas auxiliares'!$B$237,T392&lt;&gt;'Tabelas auxiliares'!$C$236,T392&lt;&gt;'Tabelas auxiliares'!$C$237,T392&lt;&gt;'Tabelas auxiliares'!$D$236),"FOLHA DE PESSOAL",IF(X392='Tabelas auxiliares'!$A$237,"CUSTEIO",IF(X392='Tabelas auxiliares'!$A$236,"INVESTIMENTO","ERRO - VERIFICAR"))))</f>
        <v>FOLHA DE PESSOAL</v>
      </c>
      <c r="Z392" s="64">
        <f t="shared" si="13"/>
        <v>368735.68</v>
      </c>
      <c r="AC392" s="44">
        <v>368735.68</v>
      </c>
      <c r="AD392" s="72"/>
      <c r="AE392" s="72"/>
      <c r="AF392" s="72"/>
      <c r="AG392" s="72"/>
      <c r="AH392" s="72"/>
      <c r="AI392" s="72"/>
      <c r="AJ392" s="72"/>
      <c r="AK392" s="72"/>
      <c r="AL392" s="72"/>
      <c r="AM392" s="72"/>
      <c r="AN392" s="72"/>
      <c r="AO392" s="72"/>
    </row>
    <row r="393" spans="1:41" x14ac:dyDescent="0.25">
      <c r="A393" t="s">
        <v>594</v>
      </c>
      <c r="B393" t="s">
        <v>302</v>
      </c>
      <c r="C393" t="s">
        <v>595</v>
      </c>
      <c r="D393" t="s">
        <v>90</v>
      </c>
      <c r="E393" t="s">
        <v>117</v>
      </c>
      <c r="F393" s="51" t="str">
        <f>IFERROR(VLOOKUP(D393,'Tabelas auxiliares'!$A$3:$B$61,2,FALSE),"")</f>
        <v>SUGEPE-FOLHA - PASEP + AUX. MORADIA</v>
      </c>
      <c r="G393" s="51" t="str">
        <f>IFERROR(VLOOKUP($B393,'Tabelas auxiliares'!$A$65:$C$102,2,FALSE),"")</f>
        <v>Folha de pagamento - Ativos, Previdência, PASEP</v>
      </c>
      <c r="H393" s="51" t="str">
        <f>IFERROR(VLOOKUP($B393,'Tabelas auxiliares'!$A$65:$C$102,3,FALSE),"")</f>
        <v>FOLHA DE PAGAMENTO / CONTRIBUICAO PARA O PSS / SUBSTITUICOES / INSS PATRONAL / PASEP</v>
      </c>
      <c r="I393" t="s">
        <v>607</v>
      </c>
      <c r="J393" t="s">
        <v>2332</v>
      </c>
      <c r="K393" t="s">
        <v>2333</v>
      </c>
      <c r="L393" t="s">
        <v>2334</v>
      </c>
      <c r="M393" t="s">
        <v>165</v>
      </c>
      <c r="N393" t="s">
        <v>125</v>
      </c>
      <c r="O393" t="s">
        <v>167</v>
      </c>
      <c r="P393" t="s">
        <v>2256</v>
      </c>
      <c r="Q393" t="s">
        <v>168</v>
      </c>
      <c r="R393" t="s">
        <v>165</v>
      </c>
      <c r="S393" t="s">
        <v>2257</v>
      </c>
      <c r="T393" t="s">
        <v>2234</v>
      </c>
      <c r="U393" t="s">
        <v>135</v>
      </c>
      <c r="V393" t="s">
        <v>2260</v>
      </c>
      <c r="W393" t="s">
        <v>2261</v>
      </c>
      <c r="X393" s="51" t="str">
        <f t="shared" si="12"/>
        <v>3</v>
      </c>
      <c r="Y393" s="51" t="str">
        <f>IF(T393="","",IF(AND(T393&lt;&gt;'Tabelas auxiliares'!$B$236,T393&lt;&gt;'Tabelas auxiliares'!$B$237,T393&lt;&gt;'Tabelas auxiliares'!$C$236,T393&lt;&gt;'Tabelas auxiliares'!$C$237,T393&lt;&gt;'Tabelas auxiliares'!$D$236),"FOLHA DE PESSOAL",IF(X393='Tabelas auxiliares'!$A$237,"CUSTEIO",IF(X393='Tabelas auxiliares'!$A$236,"INVESTIMENTO","ERRO - VERIFICAR"))))</f>
        <v>FOLHA DE PESSOAL</v>
      </c>
      <c r="Z393" s="64">
        <f t="shared" si="13"/>
        <v>7463.45</v>
      </c>
      <c r="AC393" s="44">
        <v>7463.45</v>
      </c>
      <c r="AD393" s="72"/>
      <c r="AE393" s="72"/>
      <c r="AF393" s="72"/>
      <c r="AG393" s="72"/>
      <c r="AH393" s="72"/>
      <c r="AI393" s="72"/>
      <c r="AJ393" s="72"/>
      <c r="AK393" s="72"/>
      <c r="AL393" s="72"/>
      <c r="AM393" s="72"/>
      <c r="AN393" s="72"/>
      <c r="AO393" s="72"/>
    </row>
    <row r="394" spans="1:41" x14ac:dyDescent="0.25">
      <c r="A394" t="s">
        <v>594</v>
      </c>
      <c r="B394" t="s">
        <v>302</v>
      </c>
      <c r="C394" t="s">
        <v>595</v>
      </c>
      <c r="D394" t="s">
        <v>90</v>
      </c>
      <c r="E394" t="s">
        <v>117</v>
      </c>
      <c r="F394" s="51" t="str">
        <f>IFERROR(VLOOKUP(D394,'Tabelas auxiliares'!$A$3:$B$61,2,FALSE),"")</f>
        <v>SUGEPE-FOLHA - PASEP + AUX. MORADIA</v>
      </c>
      <c r="G394" s="51" t="str">
        <f>IFERROR(VLOOKUP($B394,'Tabelas auxiliares'!$A$65:$C$102,2,FALSE),"")</f>
        <v>Folha de pagamento - Ativos, Previdência, PASEP</v>
      </c>
      <c r="H394" s="51" t="str">
        <f>IFERROR(VLOOKUP($B394,'Tabelas auxiliares'!$A$65:$C$102,3,FALSE),"")</f>
        <v>FOLHA DE PAGAMENTO / CONTRIBUICAO PARA O PSS / SUBSTITUICOES / INSS PATRONAL / PASEP</v>
      </c>
      <c r="I394" t="s">
        <v>607</v>
      </c>
      <c r="J394" t="s">
        <v>2332</v>
      </c>
      <c r="K394" t="s">
        <v>2333</v>
      </c>
      <c r="L394" t="s">
        <v>2334</v>
      </c>
      <c r="M394" t="s">
        <v>165</v>
      </c>
      <c r="N394" t="s">
        <v>125</v>
      </c>
      <c r="O394" t="s">
        <v>167</v>
      </c>
      <c r="P394" t="s">
        <v>2256</v>
      </c>
      <c r="Q394" t="s">
        <v>168</v>
      </c>
      <c r="R394" t="s">
        <v>165</v>
      </c>
      <c r="S394" t="s">
        <v>2257</v>
      </c>
      <c r="T394" t="s">
        <v>2234</v>
      </c>
      <c r="U394" t="s">
        <v>135</v>
      </c>
      <c r="V394" t="s">
        <v>2262</v>
      </c>
      <c r="W394" t="s">
        <v>2263</v>
      </c>
      <c r="X394" s="51" t="str">
        <f t="shared" si="12"/>
        <v>3</v>
      </c>
      <c r="Y394" s="51" t="str">
        <f>IF(T394="","",IF(AND(T394&lt;&gt;'Tabelas auxiliares'!$B$236,T394&lt;&gt;'Tabelas auxiliares'!$B$237,T394&lt;&gt;'Tabelas auxiliares'!$C$236,T394&lt;&gt;'Tabelas auxiliares'!$C$237,T394&lt;&gt;'Tabelas auxiliares'!$D$236),"FOLHA DE PESSOAL",IF(X394='Tabelas auxiliares'!$A$237,"CUSTEIO",IF(X394='Tabelas auxiliares'!$A$236,"INVESTIMENTO","ERRO - VERIFICAR"))))</f>
        <v>FOLHA DE PESSOAL</v>
      </c>
      <c r="Z394" s="64">
        <f t="shared" si="13"/>
        <v>252.37</v>
      </c>
      <c r="AC394" s="44">
        <v>252.37</v>
      </c>
      <c r="AD394" s="72"/>
      <c r="AE394" s="72"/>
      <c r="AF394" s="72"/>
      <c r="AG394" s="72"/>
      <c r="AH394" s="72"/>
      <c r="AI394" s="72"/>
      <c r="AJ394" s="72"/>
      <c r="AK394" s="72"/>
      <c r="AL394" s="72"/>
      <c r="AM394" s="72"/>
      <c r="AN394" s="72"/>
      <c r="AO394" s="72"/>
    </row>
    <row r="395" spans="1:41" x14ac:dyDescent="0.25">
      <c r="A395" t="s">
        <v>594</v>
      </c>
      <c r="B395" t="s">
        <v>302</v>
      </c>
      <c r="C395" t="s">
        <v>595</v>
      </c>
      <c r="D395" t="s">
        <v>90</v>
      </c>
      <c r="E395" t="s">
        <v>117</v>
      </c>
      <c r="F395" s="51" t="str">
        <f>IFERROR(VLOOKUP(D395,'Tabelas auxiliares'!$A$3:$B$61,2,FALSE),"")</f>
        <v>SUGEPE-FOLHA - PASEP + AUX. MORADIA</v>
      </c>
      <c r="G395" s="51" t="str">
        <f>IFERROR(VLOOKUP($B395,'Tabelas auxiliares'!$A$65:$C$102,2,FALSE),"")</f>
        <v>Folha de pagamento - Ativos, Previdência, PASEP</v>
      </c>
      <c r="H395" s="51" t="str">
        <f>IFERROR(VLOOKUP($B395,'Tabelas auxiliares'!$A$65:$C$102,3,FALSE),"")</f>
        <v>FOLHA DE PAGAMENTO / CONTRIBUICAO PARA O PSS / SUBSTITUICOES / INSS PATRONAL / PASEP</v>
      </c>
      <c r="I395" t="s">
        <v>607</v>
      </c>
      <c r="J395" t="s">
        <v>2332</v>
      </c>
      <c r="K395" t="s">
        <v>2335</v>
      </c>
      <c r="L395" t="s">
        <v>2334</v>
      </c>
      <c r="M395" t="s">
        <v>165</v>
      </c>
      <c r="N395" t="s">
        <v>125</v>
      </c>
      <c r="O395" t="s">
        <v>167</v>
      </c>
      <c r="P395" t="s">
        <v>2256</v>
      </c>
      <c r="Q395" t="s">
        <v>168</v>
      </c>
      <c r="R395" t="s">
        <v>165</v>
      </c>
      <c r="S395" t="s">
        <v>2257</v>
      </c>
      <c r="T395" t="s">
        <v>2234</v>
      </c>
      <c r="U395" t="s">
        <v>135</v>
      </c>
      <c r="V395" t="s">
        <v>2265</v>
      </c>
      <c r="W395" t="s">
        <v>2266</v>
      </c>
      <c r="X395" s="51" t="str">
        <f t="shared" si="12"/>
        <v>3</v>
      </c>
      <c r="Y395" s="51" t="str">
        <f>IF(T395="","",IF(AND(T395&lt;&gt;'Tabelas auxiliares'!$B$236,T395&lt;&gt;'Tabelas auxiliares'!$B$237,T395&lt;&gt;'Tabelas auxiliares'!$C$236,T395&lt;&gt;'Tabelas auxiliares'!$C$237,T395&lt;&gt;'Tabelas auxiliares'!$D$236),"FOLHA DE PESSOAL",IF(X395='Tabelas auxiliares'!$A$237,"CUSTEIO",IF(X395='Tabelas auxiliares'!$A$236,"INVESTIMENTO","ERRO - VERIFICAR"))))</f>
        <v>FOLHA DE PESSOAL</v>
      </c>
      <c r="Z395" s="64">
        <f t="shared" si="13"/>
        <v>66150.039999999994</v>
      </c>
      <c r="AC395" s="44">
        <v>66150.039999999994</v>
      </c>
      <c r="AD395" s="72"/>
      <c r="AE395" s="72"/>
      <c r="AF395" s="72"/>
      <c r="AG395" s="72"/>
      <c r="AH395" s="72"/>
      <c r="AI395" s="72"/>
      <c r="AJ395" s="72"/>
      <c r="AK395" s="72"/>
      <c r="AL395" s="72"/>
      <c r="AM395" s="72"/>
      <c r="AN395" s="72"/>
      <c r="AO395" s="72"/>
    </row>
    <row r="396" spans="1:41" x14ac:dyDescent="0.25">
      <c r="A396" t="s">
        <v>594</v>
      </c>
      <c r="B396" t="s">
        <v>302</v>
      </c>
      <c r="C396" t="s">
        <v>595</v>
      </c>
      <c r="D396" t="s">
        <v>90</v>
      </c>
      <c r="E396" t="s">
        <v>117</v>
      </c>
      <c r="F396" s="51" t="str">
        <f>IFERROR(VLOOKUP(D396,'Tabelas auxiliares'!$A$3:$B$61,2,FALSE),"")</f>
        <v>SUGEPE-FOLHA - PASEP + AUX. MORADIA</v>
      </c>
      <c r="G396" s="51" t="str">
        <f>IFERROR(VLOOKUP($B396,'Tabelas auxiliares'!$A$65:$C$102,2,FALSE),"")</f>
        <v>Folha de pagamento - Ativos, Previdência, PASEP</v>
      </c>
      <c r="H396" s="51" t="str">
        <f>IFERROR(VLOOKUP($B396,'Tabelas auxiliares'!$A$65:$C$102,3,FALSE),"")</f>
        <v>FOLHA DE PAGAMENTO / CONTRIBUICAO PARA O PSS / SUBSTITUICOES / INSS PATRONAL / PASEP</v>
      </c>
      <c r="I396" t="s">
        <v>607</v>
      </c>
      <c r="J396" t="s">
        <v>2332</v>
      </c>
      <c r="K396" t="s">
        <v>2336</v>
      </c>
      <c r="L396" t="s">
        <v>2334</v>
      </c>
      <c r="M396" t="s">
        <v>165</v>
      </c>
      <c r="N396" t="s">
        <v>127</v>
      </c>
      <c r="O396" t="s">
        <v>167</v>
      </c>
      <c r="P396" t="s">
        <v>2233</v>
      </c>
      <c r="Q396" t="s">
        <v>168</v>
      </c>
      <c r="R396" t="s">
        <v>165</v>
      </c>
      <c r="S396" t="s">
        <v>119</v>
      </c>
      <c r="T396" t="s">
        <v>2234</v>
      </c>
      <c r="U396" t="s">
        <v>136</v>
      </c>
      <c r="V396" t="s">
        <v>2268</v>
      </c>
      <c r="W396" t="s">
        <v>2269</v>
      </c>
      <c r="X396" s="51" t="str">
        <f t="shared" si="12"/>
        <v>3</v>
      </c>
      <c r="Y396" s="51" t="str">
        <f>IF(T396="","",IF(AND(T396&lt;&gt;'Tabelas auxiliares'!$B$236,T396&lt;&gt;'Tabelas auxiliares'!$B$237,T396&lt;&gt;'Tabelas auxiliares'!$C$236,T396&lt;&gt;'Tabelas auxiliares'!$C$237,T396&lt;&gt;'Tabelas auxiliares'!$D$236),"FOLHA DE PESSOAL",IF(X396='Tabelas auxiliares'!$A$237,"CUSTEIO",IF(X396='Tabelas auxiliares'!$A$236,"INVESTIMENTO","ERRO - VERIFICAR"))))</f>
        <v>FOLHA DE PESSOAL</v>
      </c>
      <c r="Z396" s="64">
        <f t="shared" si="13"/>
        <v>632616.6</v>
      </c>
      <c r="AC396" s="44">
        <v>632616.6</v>
      </c>
      <c r="AD396" s="72"/>
      <c r="AE396" s="72"/>
      <c r="AF396" s="72"/>
      <c r="AG396" s="72"/>
      <c r="AH396" s="72"/>
      <c r="AI396" s="72"/>
      <c r="AJ396" s="72"/>
      <c r="AK396" s="72"/>
      <c r="AL396" s="72"/>
      <c r="AM396" s="72"/>
      <c r="AN396" s="72"/>
      <c r="AO396" s="72"/>
    </row>
    <row r="397" spans="1:41" x14ac:dyDescent="0.25">
      <c r="A397" t="s">
        <v>594</v>
      </c>
      <c r="B397" t="s">
        <v>302</v>
      </c>
      <c r="C397" t="s">
        <v>595</v>
      </c>
      <c r="D397" t="s">
        <v>90</v>
      </c>
      <c r="E397" t="s">
        <v>117</v>
      </c>
      <c r="F397" s="51" t="str">
        <f>IFERROR(VLOOKUP(D397,'Tabelas auxiliares'!$A$3:$B$61,2,FALSE),"")</f>
        <v>SUGEPE-FOLHA - PASEP + AUX. MORADIA</v>
      </c>
      <c r="G397" s="51" t="str">
        <f>IFERROR(VLOOKUP($B397,'Tabelas auxiliares'!$A$65:$C$102,2,FALSE),"")</f>
        <v>Folha de pagamento - Ativos, Previdência, PASEP</v>
      </c>
      <c r="H397" s="51" t="str">
        <f>IFERROR(VLOOKUP($B397,'Tabelas auxiliares'!$A$65:$C$102,3,FALSE),"")</f>
        <v>FOLHA DE PAGAMENTO / CONTRIBUICAO PARA O PSS / SUBSTITUICOES / INSS PATRONAL / PASEP</v>
      </c>
      <c r="I397" t="s">
        <v>607</v>
      </c>
      <c r="J397" t="s">
        <v>2332</v>
      </c>
      <c r="K397" t="s">
        <v>2336</v>
      </c>
      <c r="L397" t="s">
        <v>2334</v>
      </c>
      <c r="M397" t="s">
        <v>165</v>
      </c>
      <c r="N397" t="s">
        <v>127</v>
      </c>
      <c r="O397" t="s">
        <v>167</v>
      </c>
      <c r="P397" t="s">
        <v>2233</v>
      </c>
      <c r="Q397" t="s">
        <v>168</v>
      </c>
      <c r="R397" t="s">
        <v>165</v>
      </c>
      <c r="S397" t="s">
        <v>119</v>
      </c>
      <c r="T397" t="s">
        <v>2234</v>
      </c>
      <c r="U397" t="s">
        <v>136</v>
      </c>
      <c r="V397" t="s">
        <v>2270</v>
      </c>
      <c r="W397" t="s">
        <v>2271</v>
      </c>
      <c r="X397" s="51" t="str">
        <f t="shared" si="12"/>
        <v>3</v>
      </c>
      <c r="Y397" s="51" t="str">
        <f>IF(T397="","",IF(AND(T397&lt;&gt;'Tabelas auxiliares'!$B$236,T397&lt;&gt;'Tabelas auxiliares'!$B$237,T397&lt;&gt;'Tabelas auxiliares'!$C$236,T397&lt;&gt;'Tabelas auxiliares'!$C$237,T397&lt;&gt;'Tabelas auxiliares'!$D$236),"FOLHA DE PESSOAL",IF(X397='Tabelas auxiliares'!$A$237,"CUSTEIO",IF(X397='Tabelas auxiliares'!$A$236,"INVESTIMENTO","ERRO - VERIFICAR"))))</f>
        <v>FOLHA DE PESSOAL</v>
      </c>
      <c r="Z397" s="64">
        <f t="shared" si="13"/>
        <v>87538.23</v>
      </c>
      <c r="AC397" s="44">
        <v>87538.23</v>
      </c>
      <c r="AD397" s="72"/>
      <c r="AE397" s="72"/>
      <c r="AF397" s="72"/>
      <c r="AG397" s="72"/>
      <c r="AH397" s="72"/>
      <c r="AI397" s="72"/>
      <c r="AJ397" s="72"/>
      <c r="AK397" s="72"/>
      <c r="AL397" s="72"/>
      <c r="AM397" s="72"/>
      <c r="AN397" s="72"/>
      <c r="AO397" s="72"/>
    </row>
    <row r="398" spans="1:41" x14ac:dyDescent="0.25">
      <c r="A398" t="s">
        <v>594</v>
      </c>
      <c r="B398" t="s">
        <v>302</v>
      </c>
      <c r="C398" t="s">
        <v>595</v>
      </c>
      <c r="D398" t="s">
        <v>90</v>
      </c>
      <c r="E398" t="s">
        <v>117</v>
      </c>
      <c r="F398" s="51" t="str">
        <f>IFERROR(VLOOKUP(D398,'Tabelas auxiliares'!$A$3:$B$61,2,FALSE),"")</f>
        <v>SUGEPE-FOLHA - PASEP + AUX. MORADIA</v>
      </c>
      <c r="G398" s="51" t="str">
        <f>IFERROR(VLOOKUP($B398,'Tabelas auxiliares'!$A$65:$C$102,2,FALSE),"")</f>
        <v>Folha de pagamento - Ativos, Previdência, PASEP</v>
      </c>
      <c r="H398" s="51" t="str">
        <f>IFERROR(VLOOKUP($B398,'Tabelas auxiliares'!$A$65:$C$102,3,FALSE),"")</f>
        <v>FOLHA DE PAGAMENTO / CONTRIBUICAO PARA O PSS / SUBSTITUICOES / INSS PATRONAL / PASEP</v>
      </c>
      <c r="I398" t="s">
        <v>607</v>
      </c>
      <c r="J398" t="s">
        <v>2332</v>
      </c>
      <c r="K398" t="s">
        <v>2336</v>
      </c>
      <c r="L398" t="s">
        <v>2334</v>
      </c>
      <c r="M398" t="s">
        <v>165</v>
      </c>
      <c r="N398" t="s">
        <v>127</v>
      </c>
      <c r="O398" t="s">
        <v>167</v>
      </c>
      <c r="P398" t="s">
        <v>2233</v>
      </c>
      <c r="Q398" t="s">
        <v>168</v>
      </c>
      <c r="R398" t="s">
        <v>165</v>
      </c>
      <c r="S398" t="s">
        <v>119</v>
      </c>
      <c r="T398" t="s">
        <v>2234</v>
      </c>
      <c r="U398" t="s">
        <v>136</v>
      </c>
      <c r="V398" t="s">
        <v>2337</v>
      </c>
      <c r="W398" t="s">
        <v>2338</v>
      </c>
      <c r="X398" s="51" t="str">
        <f t="shared" si="12"/>
        <v>3</v>
      </c>
      <c r="Y398" s="51" t="str">
        <f>IF(T398="","",IF(AND(T398&lt;&gt;'Tabelas auxiliares'!$B$236,T398&lt;&gt;'Tabelas auxiliares'!$B$237,T398&lt;&gt;'Tabelas auxiliares'!$C$236,T398&lt;&gt;'Tabelas auxiliares'!$C$237,T398&lt;&gt;'Tabelas auxiliares'!$D$236),"FOLHA DE PESSOAL",IF(X398='Tabelas auxiliares'!$A$237,"CUSTEIO",IF(X398='Tabelas auxiliares'!$A$236,"INVESTIMENTO","ERRO - VERIFICAR"))))</f>
        <v>FOLHA DE PESSOAL</v>
      </c>
      <c r="Z398" s="64">
        <f t="shared" si="13"/>
        <v>4916.2299999999996</v>
      </c>
      <c r="AC398" s="44">
        <v>4916.2299999999996</v>
      </c>
      <c r="AD398" s="72"/>
      <c r="AE398" s="72"/>
      <c r="AF398" s="72"/>
      <c r="AG398" s="72"/>
      <c r="AH398" s="72"/>
      <c r="AI398" s="72"/>
      <c r="AJ398" s="72"/>
      <c r="AK398" s="72"/>
      <c r="AL398" s="72"/>
      <c r="AM398" s="72"/>
      <c r="AN398" s="72"/>
      <c r="AO398" s="72"/>
    </row>
    <row r="399" spans="1:41" x14ac:dyDescent="0.25">
      <c r="A399" t="s">
        <v>594</v>
      </c>
      <c r="B399" t="s">
        <v>302</v>
      </c>
      <c r="C399" t="s">
        <v>595</v>
      </c>
      <c r="D399" t="s">
        <v>90</v>
      </c>
      <c r="E399" t="s">
        <v>117</v>
      </c>
      <c r="F399" s="51" t="str">
        <f>IFERROR(VLOOKUP(D399,'Tabelas auxiliares'!$A$3:$B$61,2,FALSE),"")</f>
        <v>SUGEPE-FOLHA - PASEP + AUX. MORADIA</v>
      </c>
      <c r="G399" s="51" t="str">
        <f>IFERROR(VLOOKUP($B399,'Tabelas auxiliares'!$A$65:$C$102,2,FALSE),"")</f>
        <v>Folha de pagamento - Ativos, Previdência, PASEP</v>
      </c>
      <c r="H399" s="51" t="str">
        <f>IFERROR(VLOOKUP($B399,'Tabelas auxiliares'!$A$65:$C$102,3,FALSE),"")</f>
        <v>FOLHA DE PAGAMENTO / CONTRIBUICAO PARA O PSS / SUBSTITUICOES / INSS PATRONAL / PASEP</v>
      </c>
      <c r="I399" t="s">
        <v>607</v>
      </c>
      <c r="J399" t="s">
        <v>2332</v>
      </c>
      <c r="K399" t="s">
        <v>2336</v>
      </c>
      <c r="L399" t="s">
        <v>2334</v>
      </c>
      <c r="M399" t="s">
        <v>165</v>
      </c>
      <c r="N399" t="s">
        <v>127</v>
      </c>
      <c r="O399" t="s">
        <v>167</v>
      </c>
      <c r="P399" t="s">
        <v>2233</v>
      </c>
      <c r="Q399" t="s">
        <v>168</v>
      </c>
      <c r="R399" t="s">
        <v>165</v>
      </c>
      <c r="S399" t="s">
        <v>119</v>
      </c>
      <c r="T399" t="s">
        <v>2234</v>
      </c>
      <c r="U399" t="s">
        <v>136</v>
      </c>
      <c r="V399" t="s">
        <v>2272</v>
      </c>
      <c r="W399" t="s">
        <v>2273</v>
      </c>
      <c r="X399" s="51" t="str">
        <f t="shared" si="12"/>
        <v>3</v>
      </c>
      <c r="Y399" s="51" t="str">
        <f>IF(T399="","",IF(AND(T399&lt;&gt;'Tabelas auxiliares'!$B$236,T399&lt;&gt;'Tabelas auxiliares'!$B$237,T399&lt;&gt;'Tabelas auxiliares'!$C$236,T399&lt;&gt;'Tabelas auxiliares'!$C$237,T399&lt;&gt;'Tabelas auxiliares'!$D$236),"FOLHA DE PESSOAL",IF(X399='Tabelas auxiliares'!$A$237,"CUSTEIO",IF(X399='Tabelas auxiliares'!$A$236,"INVESTIMENTO","ERRO - VERIFICAR"))))</f>
        <v>FOLHA DE PESSOAL</v>
      </c>
      <c r="Z399" s="64">
        <f t="shared" si="13"/>
        <v>29179.4</v>
      </c>
      <c r="AC399" s="44">
        <v>29179.4</v>
      </c>
      <c r="AD399" s="72"/>
      <c r="AE399" s="72"/>
      <c r="AF399" s="72"/>
      <c r="AG399" s="72"/>
      <c r="AH399" s="72"/>
      <c r="AI399" s="72"/>
      <c r="AJ399" s="72"/>
      <c r="AK399" s="72"/>
      <c r="AL399" s="72"/>
      <c r="AM399" s="72"/>
      <c r="AN399" s="72"/>
      <c r="AO399" s="72"/>
    </row>
    <row r="400" spans="1:41" x14ac:dyDescent="0.25">
      <c r="A400" t="s">
        <v>594</v>
      </c>
      <c r="B400" t="s">
        <v>302</v>
      </c>
      <c r="C400" t="s">
        <v>595</v>
      </c>
      <c r="D400" t="s">
        <v>90</v>
      </c>
      <c r="E400" t="s">
        <v>117</v>
      </c>
      <c r="F400" s="51" t="str">
        <f>IFERROR(VLOOKUP(D400,'Tabelas auxiliares'!$A$3:$B$61,2,FALSE),"")</f>
        <v>SUGEPE-FOLHA - PASEP + AUX. MORADIA</v>
      </c>
      <c r="G400" s="51" t="str">
        <f>IFERROR(VLOOKUP($B400,'Tabelas auxiliares'!$A$65:$C$102,2,FALSE),"")</f>
        <v>Folha de pagamento - Ativos, Previdência, PASEP</v>
      </c>
      <c r="H400" s="51" t="str">
        <f>IFERROR(VLOOKUP($B400,'Tabelas auxiliares'!$A$65:$C$102,3,FALSE),"")</f>
        <v>FOLHA DE PAGAMENTO / CONTRIBUICAO PARA O PSS / SUBSTITUICOES / INSS PATRONAL / PASEP</v>
      </c>
      <c r="I400" t="s">
        <v>607</v>
      </c>
      <c r="J400" t="s">
        <v>2332</v>
      </c>
      <c r="K400" t="s">
        <v>2339</v>
      </c>
      <c r="L400" t="s">
        <v>2334</v>
      </c>
      <c r="M400" t="s">
        <v>165</v>
      </c>
      <c r="N400" t="s">
        <v>127</v>
      </c>
      <c r="O400" t="s">
        <v>167</v>
      </c>
      <c r="P400" t="s">
        <v>2233</v>
      </c>
      <c r="Q400" t="s">
        <v>168</v>
      </c>
      <c r="R400" t="s">
        <v>165</v>
      </c>
      <c r="S400" t="s">
        <v>119</v>
      </c>
      <c r="T400" t="s">
        <v>2234</v>
      </c>
      <c r="U400" t="s">
        <v>136</v>
      </c>
      <c r="V400" t="s">
        <v>2275</v>
      </c>
      <c r="W400" t="s">
        <v>2276</v>
      </c>
      <c r="X400" s="51" t="str">
        <f t="shared" si="12"/>
        <v>3</v>
      </c>
      <c r="Y400" s="51" t="str">
        <f>IF(T400="","",IF(AND(T400&lt;&gt;'Tabelas auxiliares'!$B$236,T400&lt;&gt;'Tabelas auxiliares'!$B$237,T400&lt;&gt;'Tabelas auxiliares'!$C$236,T400&lt;&gt;'Tabelas auxiliares'!$C$237,T400&lt;&gt;'Tabelas auxiliares'!$D$236),"FOLHA DE PESSOAL",IF(X400='Tabelas auxiliares'!$A$237,"CUSTEIO",IF(X400='Tabelas auxiliares'!$A$236,"INVESTIMENTO","ERRO - VERIFICAR"))))</f>
        <v>FOLHA DE PESSOAL</v>
      </c>
      <c r="Z400" s="64">
        <f t="shared" si="13"/>
        <v>8279781.5499999998</v>
      </c>
      <c r="AC400" s="44">
        <v>8279781.5499999998</v>
      </c>
      <c r="AD400" s="72"/>
      <c r="AE400" s="72"/>
      <c r="AF400" s="72"/>
      <c r="AG400" s="72"/>
      <c r="AH400" s="72"/>
      <c r="AI400" s="72"/>
      <c r="AJ400" s="72"/>
      <c r="AK400" s="72"/>
      <c r="AL400" s="72"/>
      <c r="AM400" s="72"/>
      <c r="AN400" s="72"/>
      <c r="AO400" s="72"/>
    </row>
    <row r="401" spans="1:41" x14ac:dyDescent="0.25">
      <c r="A401" t="s">
        <v>594</v>
      </c>
      <c r="B401" t="s">
        <v>302</v>
      </c>
      <c r="C401" t="s">
        <v>595</v>
      </c>
      <c r="D401" t="s">
        <v>90</v>
      </c>
      <c r="E401" t="s">
        <v>117</v>
      </c>
      <c r="F401" s="51" t="str">
        <f>IFERROR(VLOOKUP(D401,'Tabelas auxiliares'!$A$3:$B$61,2,FALSE),"")</f>
        <v>SUGEPE-FOLHA - PASEP + AUX. MORADIA</v>
      </c>
      <c r="G401" s="51" t="str">
        <f>IFERROR(VLOOKUP($B401,'Tabelas auxiliares'!$A$65:$C$102,2,FALSE),"")</f>
        <v>Folha de pagamento - Ativos, Previdência, PASEP</v>
      </c>
      <c r="H401" s="51" t="str">
        <f>IFERROR(VLOOKUP($B401,'Tabelas auxiliares'!$A$65:$C$102,3,FALSE),"")</f>
        <v>FOLHA DE PAGAMENTO / CONTRIBUICAO PARA O PSS / SUBSTITUICOES / INSS PATRONAL / PASEP</v>
      </c>
      <c r="I401" t="s">
        <v>607</v>
      </c>
      <c r="J401" t="s">
        <v>2332</v>
      </c>
      <c r="K401" t="s">
        <v>2339</v>
      </c>
      <c r="L401" t="s">
        <v>2334</v>
      </c>
      <c r="M401" t="s">
        <v>165</v>
      </c>
      <c r="N401" t="s">
        <v>127</v>
      </c>
      <c r="O401" t="s">
        <v>167</v>
      </c>
      <c r="P401" t="s">
        <v>2233</v>
      </c>
      <c r="Q401" t="s">
        <v>168</v>
      </c>
      <c r="R401" t="s">
        <v>165</v>
      </c>
      <c r="S401" t="s">
        <v>119</v>
      </c>
      <c r="T401" t="s">
        <v>2234</v>
      </c>
      <c r="U401" t="s">
        <v>136</v>
      </c>
      <c r="V401" t="s">
        <v>2277</v>
      </c>
      <c r="W401" t="s">
        <v>2278</v>
      </c>
      <c r="X401" s="51" t="str">
        <f t="shared" si="12"/>
        <v>3</v>
      </c>
      <c r="Y401" s="51" t="str">
        <f>IF(T401="","",IF(AND(T401&lt;&gt;'Tabelas auxiliares'!$B$236,T401&lt;&gt;'Tabelas auxiliares'!$B$237,T401&lt;&gt;'Tabelas auxiliares'!$C$236,T401&lt;&gt;'Tabelas auxiliares'!$C$237,T401&lt;&gt;'Tabelas auxiliares'!$D$236),"FOLHA DE PESSOAL",IF(X401='Tabelas auxiliares'!$A$237,"CUSTEIO",IF(X401='Tabelas auxiliares'!$A$236,"INVESTIMENTO","ERRO - VERIFICAR"))))</f>
        <v>FOLHA DE PESSOAL</v>
      </c>
      <c r="Z401" s="64">
        <f t="shared" si="13"/>
        <v>1120.6099999999999</v>
      </c>
      <c r="AC401" s="44">
        <v>1120.6099999999999</v>
      </c>
      <c r="AD401" s="72"/>
      <c r="AE401" s="72"/>
      <c r="AF401" s="72"/>
      <c r="AG401" s="72"/>
      <c r="AH401" s="72"/>
      <c r="AI401" s="72"/>
      <c r="AJ401" s="72"/>
      <c r="AK401" s="72"/>
      <c r="AL401" s="72"/>
      <c r="AM401" s="72"/>
      <c r="AN401" s="72"/>
      <c r="AO401" s="72"/>
    </row>
    <row r="402" spans="1:41" x14ac:dyDescent="0.25">
      <c r="A402" t="s">
        <v>594</v>
      </c>
      <c r="B402" t="s">
        <v>302</v>
      </c>
      <c r="C402" t="s">
        <v>595</v>
      </c>
      <c r="D402" t="s">
        <v>90</v>
      </c>
      <c r="E402" t="s">
        <v>117</v>
      </c>
      <c r="F402" s="51" t="str">
        <f>IFERROR(VLOOKUP(D402,'Tabelas auxiliares'!$A$3:$B$61,2,FALSE),"")</f>
        <v>SUGEPE-FOLHA - PASEP + AUX. MORADIA</v>
      </c>
      <c r="G402" s="51" t="str">
        <f>IFERROR(VLOOKUP($B402,'Tabelas auxiliares'!$A$65:$C$102,2,FALSE),"")</f>
        <v>Folha de pagamento - Ativos, Previdência, PASEP</v>
      </c>
      <c r="H402" s="51" t="str">
        <f>IFERROR(VLOOKUP($B402,'Tabelas auxiliares'!$A$65:$C$102,3,FALSE),"")</f>
        <v>FOLHA DE PAGAMENTO / CONTRIBUICAO PARA O PSS / SUBSTITUICOES / INSS PATRONAL / PASEP</v>
      </c>
      <c r="I402" t="s">
        <v>607</v>
      </c>
      <c r="J402" t="s">
        <v>2332</v>
      </c>
      <c r="K402" t="s">
        <v>2339</v>
      </c>
      <c r="L402" t="s">
        <v>2334</v>
      </c>
      <c r="M402" t="s">
        <v>165</v>
      </c>
      <c r="N402" t="s">
        <v>127</v>
      </c>
      <c r="O402" t="s">
        <v>167</v>
      </c>
      <c r="P402" t="s">
        <v>2233</v>
      </c>
      <c r="Q402" t="s">
        <v>168</v>
      </c>
      <c r="R402" t="s">
        <v>165</v>
      </c>
      <c r="S402" t="s">
        <v>119</v>
      </c>
      <c r="T402" t="s">
        <v>2234</v>
      </c>
      <c r="U402" t="s">
        <v>136</v>
      </c>
      <c r="V402" t="s">
        <v>2279</v>
      </c>
      <c r="W402" t="s">
        <v>2280</v>
      </c>
      <c r="X402" s="51" t="str">
        <f t="shared" si="12"/>
        <v>3</v>
      </c>
      <c r="Y402" s="51" t="str">
        <f>IF(T402="","",IF(AND(T402&lt;&gt;'Tabelas auxiliares'!$B$236,T402&lt;&gt;'Tabelas auxiliares'!$B$237,T402&lt;&gt;'Tabelas auxiliares'!$C$236,T402&lt;&gt;'Tabelas auxiliares'!$C$237,T402&lt;&gt;'Tabelas auxiliares'!$D$236),"FOLHA DE PESSOAL",IF(X402='Tabelas auxiliares'!$A$237,"CUSTEIO",IF(X402='Tabelas auxiliares'!$A$236,"INVESTIMENTO","ERRO - VERIFICAR"))))</f>
        <v>FOLHA DE PESSOAL</v>
      </c>
      <c r="Z402" s="64">
        <f t="shared" si="13"/>
        <v>582.34</v>
      </c>
      <c r="AC402" s="44">
        <v>582.34</v>
      </c>
      <c r="AD402" s="72"/>
      <c r="AE402" s="72"/>
      <c r="AF402" s="72"/>
      <c r="AG402" s="72"/>
      <c r="AH402" s="72"/>
      <c r="AI402" s="72"/>
      <c r="AJ402" s="72"/>
      <c r="AK402" s="72"/>
      <c r="AL402" s="72"/>
      <c r="AM402" s="72"/>
      <c r="AN402" s="72"/>
      <c r="AO402" s="72"/>
    </row>
    <row r="403" spans="1:41" x14ac:dyDescent="0.25">
      <c r="A403" t="s">
        <v>594</v>
      </c>
      <c r="B403" t="s">
        <v>302</v>
      </c>
      <c r="C403" t="s">
        <v>595</v>
      </c>
      <c r="D403" t="s">
        <v>90</v>
      </c>
      <c r="E403" t="s">
        <v>117</v>
      </c>
      <c r="F403" s="51" t="str">
        <f>IFERROR(VLOOKUP(D403,'Tabelas auxiliares'!$A$3:$B$61,2,FALSE),"")</f>
        <v>SUGEPE-FOLHA - PASEP + AUX. MORADIA</v>
      </c>
      <c r="G403" s="51" t="str">
        <f>IFERROR(VLOOKUP($B403,'Tabelas auxiliares'!$A$65:$C$102,2,FALSE),"")</f>
        <v>Folha de pagamento - Ativos, Previdência, PASEP</v>
      </c>
      <c r="H403" s="51" t="str">
        <f>IFERROR(VLOOKUP($B403,'Tabelas auxiliares'!$A$65:$C$102,3,FALSE),"")</f>
        <v>FOLHA DE PAGAMENTO / CONTRIBUICAO PARA O PSS / SUBSTITUICOES / INSS PATRONAL / PASEP</v>
      </c>
      <c r="I403" t="s">
        <v>607</v>
      </c>
      <c r="J403" t="s">
        <v>2332</v>
      </c>
      <c r="K403" t="s">
        <v>2339</v>
      </c>
      <c r="L403" t="s">
        <v>2334</v>
      </c>
      <c r="M403" t="s">
        <v>165</v>
      </c>
      <c r="N403" t="s">
        <v>127</v>
      </c>
      <c r="O403" t="s">
        <v>167</v>
      </c>
      <c r="P403" t="s">
        <v>2233</v>
      </c>
      <c r="Q403" t="s">
        <v>168</v>
      </c>
      <c r="R403" t="s">
        <v>165</v>
      </c>
      <c r="S403" t="s">
        <v>119</v>
      </c>
      <c r="T403" t="s">
        <v>2234</v>
      </c>
      <c r="U403" t="s">
        <v>136</v>
      </c>
      <c r="V403" t="s">
        <v>2281</v>
      </c>
      <c r="W403" t="s">
        <v>2282</v>
      </c>
      <c r="X403" s="51" t="str">
        <f t="shared" si="12"/>
        <v>3</v>
      </c>
      <c r="Y403" s="51" t="str">
        <f>IF(T403="","",IF(AND(T403&lt;&gt;'Tabelas auxiliares'!$B$236,T403&lt;&gt;'Tabelas auxiliares'!$B$237,T403&lt;&gt;'Tabelas auxiliares'!$C$236,T403&lt;&gt;'Tabelas auxiliares'!$C$237,T403&lt;&gt;'Tabelas auxiliares'!$D$236),"FOLHA DE PESSOAL",IF(X403='Tabelas auxiliares'!$A$237,"CUSTEIO",IF(X403='Tabelas auxiliares'!$A$236,"INVESTIMENTO","ERRO - VERIFICAR"))))</f>
        <v>FOLHA DE PESSOAL</v>
      </c>
      <c r="Z403" s="64">
        <f t="shared" si="13"/>
        <v>8700.17</v>
      </c>
      <c r="AC403" s="44">
        <v>8700.17</v>
      </c>
      <c r="AD403" s="72"/>
      <c r="AE403" s="72"/>
      <c r="AF403" s="72"/>
      <c r="AG403" s="72"/>
      <c r="AH403" s="72"/>
      <c r="AI403" s="72"/>
      <c r="AJ403" s="72"/>
      <c r="AK403" s="72"/>
      <c r="AL403" s="72"/>
      <c r="AM403" s="72"/>
      <c r="AN403" s="72"/>
      <c r="AO403" s="72"/>
    </row>
    <row r="404" spans="1:41" x14ac:dyDescent="0.25">
      <c r="A404" t="s">
        <v>594</v>
      </c>
      <c r="B404" t="s">
        <v>302</v>
      </c>
      <c r="C404" t="s">
        <v>595</v>
      </c>
      <c r="D404" t="s">
        <v>90</v>
      </c>
      <c r="E404" t="s">
        <v>117</v>
      </c>
      <c r="F404" s="51" t="str">
        <f>IFERROR(VLOOKUP(D404,'Tabelas auxiliares'!$A$3:$B$61,2,FALSE),"")</f>
        <v>SUGEPE-FOLHA - PASEP + AUX. MORADIA</v>
      </c>
      <c r="G404" s="51" t="str">
        <f>IFERROR(VLOOKUP($B404,'Tabelas auxiliares'!$A$65:$C$102,2,FALSE),"")</f>
        <v>Folha de pagamento - Ativos, Previdência, PASEP</v>
      </c>
      <c r="H404" s="51" t="str">
        <f>IFERROR(VLOOKUP($B404,'Tabelas auxiliares'!$A$65:$C$102,3,FALSE),"")</f>
        <v>FOLHA DE PAGAMENTO / CONTRIBUICAO PARA O PSS / SUBSTITUICOES / INSS PATRONAL / PASEP</v>
      </c>
      <c r="I404" t="s">
        <v>607</v>
      </c>
      <c r="J404" t="s">
        <v>2332</v>
      </c>
      <c r="K404" t="s">
        <v>2339</v>
      </c>
      <c r="L404" t="s">
        <v>2334</v>
      </c>
      <c r="M404" t="s">
        <v>165</v>
      </c>
      <c r="N404" t="s">
        <v>127</v>
      </c>
      <c r="O404" t="s">
        <v>167</v>
      </c>
      <c r="P404" t="s">
        <v>2233</v>
      </c>
      <c r="Q404" t="s">
        <v>168</v>
      </c>
      <c r="R404" t="s">
        <v>165</v>
      </c>
      <c r="S404" t="s">
        <v>119</v>
      </c>
      <c r="T404" t="s">
        <v>2234</v>
      </c>
      <c r="U404" t="s">
        <v>136</v>
      </c>
      <c r="V404" t="s">
        <v>2283</v>
      </c>
      <c r="W404" t="s">
        <v>2284</v>
      </c>
      <c r="X404" s="51" t="str">
        <f t="shared" si="12"/>
        <v>3</v>
      </c>
      <c r="Y404" s="51" t="str">
        <f>IF(T404="","",IF(AND(T404&lt;&gt;'Tabelas auxiliares'!$B$236,T404&lt;&gt;'Tabelas auxiliares'!$B$237,T404&lt;&gt;'Tabelas auxiliares'!$C$236,T404&lt;&gt;'Tabelas auxiliares'!$C$237,T404&lt;&gt;'Tabelas auxiliares'!$D$236),"FOLHA DE PESSOAL",IF(X404='Tabelas auxiliares'!$A$237,"CUSTEIO",IF(X404='Tabelas auxiliares'!$A$236,"INVESTIMENTO","ERRO - VERIFICAR"))))</f>
        <v>FOLHA DE PESSOAL</v>
      </c>
      <c r="Z404" s="64">
        <f t="shared" si="13"/>
        <v>28786.04</v>
      </c>
      <c r="AC404" s="44">
        <v>28786.04</v>
      </c>
      <c r="AD404" s="72"/>
      <c r="AE404" s="72"/>
      <c r="AF404" s="72"/>
      <c r="AG404" s="72"/>
      <c r="AH404" s="72"/>
      <c r="AI404" s="72"/>
      <c r="AJ404" s="72"/>
      <c r="AK404" s="72"/>
      <c r="AL404" s="72"/>
      <c r="AM404" s="72"/>
      <c r="AN404" s="72"/>
      <c r="AO404" s="72"/>
    </row>
    <row r="405" spans="1:41" x14ac:dyDescent="0.25">
      <c r="A405" t="s">
        <v>594</v>
      </c>
      <c r="B405" t="s">
        <v>302</v>
      </c>
      <c r="C405" t="s">
        <v>595</v>
      </c>
      <c r="D405" t="s">
        <v>90</v>
      </c>
      <c r="E405" t="s">
        <v>117</v>
      </c>
      <c r="F405" s="51" t="str">
        <f>IFERROR(VLOOKUP(D405,'Tabelas auxiliares'!$A$3:$B$61,2,FALSE),"")</f>
        <v>SUGEPE-FOLHA - PASEP + AUX. MORADIA</v>
      </c>
      <c r="G405" s="51" t="str">
        <f>IFERROR(VLOOKUP($B405,'Tabelas auxiliares'!$A$65:$C$102,2,FALSE),"")</f>
        <v>Folha de pagamento - Ativos, Previdência, PASEP</v>
      </c>
      <c r="H405" s="51" t="str">
        <f>IFERROR(VLOOKUP($B405,'Tabelas auxiliares'!$A$65:$C$102,3,FALSE),"")</f>
        <v>FOLHA DE PAGAMENTO / CONTRIBUICAO PARA O PSS / SUBSTITUICOES / INSS PATRONAL / PASEP</v>
      </c>
      <c r="I405" t="s">
        <v>607</v>
      </c>
      <c r="J405" t="s">
        <v>2332</v>
      </c>
      <c r="K405" t="s">
        <v>2339</v>
      </c>
      <c r="L405" t="s">
        <v>2334</v>
      </c>
      <c r="M405" t="s">
        <v>165</v>
      </c>
      <c r="N405" t="s">
        <v>127</v>
      </c>
      <c r="O405" t="s">
        <v>167</v>
      </c>
      <c r="P405" t="s">
        <v>2233</v>
      </c>
      <c r="Q405" t="s">
        <v>168</v>
      </c>
      <c r="R405" t="s">
        <v>165</v>
      </c>
      <c r="S405" t="s">
        <v>119</v>
      </c>
      <c r="T405" t="s">
        <v>2234</v>
      </c>
      <c r="U405" t="s">
        <v>136</v>
      </c>
      <c r="V405" t="s">
        <v>2285</v>
      </c>
      <c r="W405" t="s">
        <v>2286</v>
      </c>
      <c r="X405" s="51" t="str">
        <f t="shared" si="12"/>
        <v>3</v>
      </c>
      <c r="Y405" s="51" t="str">
        <f>IF(T405="","",IF(AND(T405&lt;&gt;'Tabelas auxiliares'!$B$236,T405&lt;&gt;'Tabelas auxiliares'!$B$237,T405&lt;&gt;'Tabelas auxiliares'!$C$236,T405&lt;&gt;'Tabelas auxiliares'!$C$237,T405&lt;&gt;'Tabelas auxiliares'!$D$236),"FOLHA DE PESSOAL",IF(X405='Tabelas auxiliares'!$A$237,"CUSTEIO",IF(X405='Tabelas auxiliares'!$A$236,"INVESTIMENTO","ERRO - VERIFICAR"))))</f>
        <v>FOLHA DE PESSOAL</v>
      </c>
      <c r="Z405" s="64">
        <f t="shared" si="13"/>
        <v>9187.84</v>
      </c>
      <c r="AC405" s="44">
        <v>9187.84</v>
      </c>
      <c r="AD405" s="72"/>
      <c r="AE405" s="72"/>
      <c r="AF405" s="72"/>
      <c r="AG405" s="72"/>
      <c r="AH405" s="72"/>
      <c r="AI405" s="72"/>
      <c r="AJ405" s="72"/>
      <c r="AK405" s="72"/>
      <c r="AL405" s="72"/>
      <c r="AM405" s="72"/>
      <c r="AN405" s="72"/>
      <c r="AO405" s="72"/>
    </row>
    <row r="406" spans="1:41" x14ac:dyDescent="0.25">
      <c r="A406" t="s">
        <v>594</v>
      </c>
      <c r="B406" t="s">
        <v>302</v>
      </c>
      <c r="C406" t="s">
        <v>595</v>
      </c>
      <c r="D406" t="s">
        <v>90</v>
      </c>
      <c r="E406" t="s">
        <v>117</v>
      </c>
      <c r="F406" s="51" t="str">
        <f>IFERROR(VLOOKUP(D406,'Tabelas auxiliares'!$A$3:$B$61,2,FALSE),"")</f>
        <v>SUGEPE-FOLHA - PASEP + AUX. MORADIA</v>
      </c>
      <c r="G406" s="51" t="str">
        <f>IFERROR(VLOOKUP($B406,'Tabelas auxiliares'!$A$65:$C$102,2,FALSE),"")</f>
        <v>Folha de pagamento - Ativos, Previdência, PASEP</v>
      </c>
      <c r="H406" s="51" t="str">
        <f>IFERROR(VLOOKUP($B406,'Tabelas auxiliares'!$A$65:$C$102,3,FALSE),"")</f>
        <v>FOLHA DE PAGAMENTO / CONTRIBUICAO PARA O PSS / SUBSTITUICOES / INSS PATRONAL / PASEP</v>
      </c>
      <c r="I406" t="s">
        <v>607</v>
      </c>
      <c r="J406" t="s">
        <v>2332</v>
      </c>
      <c r="K406" t="s">
        <v>2339</v>
      </c>
      <c r="L406" t="s">
        <v>2334</v>
      </c>
      <c r="M406" t="s">
        <v>165</v>
      </c>
      <c r="N406" t="s">
        <v>127</v>
      </c>
      <c r="O406" t="s">
        <v>167</v>
      </c>
      <c r="P406" t="s">
        <v>2233</v>
      </c>
      <c r="Q406" t="s">
        <v>168</v>
      </c>
      <c r="R406" t="s">
        <v>165</v>
      </c>
      <c r="S406" t="s">
        <v>119</v>
      </c>
      <c r="T406" t="s">
        <v>2234</v>
      </c>
      <c r="U406" t="s">
        <v>136</v>
      </c>
      <c r="V406" t="s">
        <v>2287</v>
      </c>
      <c r="W406" t="s">
        <v>2288</v>
      </c>
      <c r="X406" s="51" t="str">
        <f t="shared" si="12"/>
        <v>3</v>
      </c>
      <c r="Y406" s="51" t="str">
        <f>IF(T406="","",IF(AND(T406&lt;&gt;'Tabelas auxiliares'!$B$236,T406&lt;&gt;'Tabelas auxiliares'!$B$237,T406&lt;&gt;'Tabelas auxiliares'!$C$236,T406&lt;&gt;'Tabelas auxiliares'!$C$237,T406&lt;&gt;'Tabelas auxiliares'!$D$236),"FOLHA DE PESSOAL",IF(X406='Tabelas auxiliares'!$A$237,"CUSTEIO",IF(X406='Tabelas auxiliares'!$A$236,"INVESTIMENTO","ERRO - VERIFICAR"))))</f>
        <v>FOLHA DE PESSOAL</v>
      </c>
      <c r="Z406" s="64">
        <f t="shared" si="13"/>
        <v>7070792.8399999999</v>
      </c>
      <c r="AC406" s="44">
        <v>7070792.8399999999</v>
      </c>
      <c r="AD406" s="72"/>
      <c r="AE406" s="72"/>
      <c r="AF406" s="72"/>
      <c r="AG406" s="72"/>
      <c r="AH406" s="72"/>
      <c r="AI406" s="72"/>
      <c r="AJ406" s="72"/>
      <c r="AK406" s="72"/>
      <c r="AL406" s="72"/>
      <c r="AM406" s="72"/>
      <c r="AN406" s="72"/>
      <c r="AO406" s="72"/>
    </row>
    <row r="407" spans="1:41" x14ac:dyDescent="0.25">
      <c r="A407" t="s">
        <v>594</v>
      </c>
      <c r="B407" t="s">
        <v>302</v>
      </c>
      <c r="C407" t="s">
        <v>595</v>
      </c>
      <c r="D407" t="s">
        <v>90</v>
      </c>
      <c r="E407" t="s">
        <v>117</v>
      </c>
      <c r="F407" s="51" t="str">
        <f>IFERROR(VLOOKUP(D407,'Tabelas auxiliares'!$A$3:$B$61,2,FALSE),"")</f>
        <v>SUGEPE-FOLHA - PASEP + AUX. MORADIA</v>
      </c>
      <c r="G407" s="51" t="str">
        <f>IFERROR(VLOOKUP($B407,'Tabelas auxiliares'!$A$65:$C$102,2,FALSE),"")</f>
        <v>Folha de pagamento - Ativos, Previdência, PASEP</v>
      </c>
      <c r="H407" s="51" t="str">
        <f>IFERROR(VLOOKUP($B407,'Tabelas auxiliares'!$A$65:$C$102,3,FALSE),"")</f>
        <v>FOLHA DE PAGAMENTO / CONTRIBUICAO PARA O PSS / SUBSTITUICOES / INSS PATRONAL / PASEP</v>
      </c>
      <c r="I407" t="s">
        <v>607</v>
      </c>
      <c r="J407" t="s">
        <v>2332</v>
      </c>
      <c r="K407" t="s">
        <v>2339</v>
      </c>
      <c r="L407" t="s">
        <v>2334</v>
      </c>
      <c r="M407" t="s">
        <v>165</v>
      </c>
      <c r="N407" t="s">
        <v>127</v>
      </c>
      <c r="O407" t="s">
        <v>167</v>
      </c>
      <c r="P407" t="s">
        <v>2233</v>
      </c>
      <c r="Q407" t="s">
        <v>168</v>
      </c>
      <c r="R407" t="s">
        <v>165</v>
      </c>
      <c r="S407" t="s">
        <v>119</v>
      </c>
      <c r="T407" t="s">
        <v>2234</v>
      </c>
      <c r="U407" t="s">
        <v>136</v>
      </c>
      <c r="V407" t="s">
        <v>2289</v>
      </c>
      <c r="W407" t="s">
        <v>2290</v>
      </c>
      <c r="X407" s="51" t="str">
        <f t="shared" si="12"/>
        <v>3</v>
      </c>
      <c r="Y407" s="51" t="str">
        <f>IF(T407="","",IF(AND(T407&lt;&gt;'Tabelas auxiliares'!$B$236,T407&lt;&gt;'Tabelas auxiliares'!$B$237,T407&lt;&gt;'Tabelas auxiliares'!$C$236,T407&lt;&gt;'Tabelas auxiliares'!$C$237,T407&lt;&gt;'Tabelas auxiliares'!$D$236),"FOLHA DE PESSOAL",IF(X407='Tabelas auxiliares'!$A$237,"CUSTEIO",IF(X407='Tabelas auxiliares'!$A$236,"INVESTIMENTO","ERRO - VERIFICAR"))))</f>
        <v>FOLHA DE PESSOAL</v>
      </c>
      <c r="Z407" s="64">
        <f t="shared" si="13"/>
        <v>106163.49</v>
      </c>
      <c r="AC407" s="44">
        <v>106163.49</v>
      </c>
      <c r="AD407" s="72"/>
      <c r="AE407" s="72"/>
      <c r="AF407" s="72"/>
      <c r="AG407" s="72"/>
      <c r="AH407" s="72"/>
      <c r="AI407" s="72"/>
      <c r="AJ407" s="72"/>
      <c r="AK407" s="72"/>
      <c r="AL407" s="72"/>
      <c r="AM407" s="72"/>
      <c r="AN407" s="72"/>
      <c r="AO407" s="72"/>
    </row>
    <row r="408" spans="1:41" x14ac:dyDescent="0.25">
      <c r="A408" t="s">
        <v>594</v>
      </c>
      <c r="B408" t="s">
        <v>302</v>
      </c>
      <c r="C408" t="s">
        <v>595</v>
      </c>
      <c r="D408" t="s">
        <v>90</v>
      </c>
      <c r="E408" t="s">
        <v>117</v>
      </c>
      <c r="F408" s="51" t="str">
        <f>IFERROR(VLOOKUP(D408,'Tabelas auxiliares'!$A$3:$B$61,2,FALSE),"")</f>
        <v>SUGEPE-FOLHA - PASEP + AUX. MORADIA</v>
      </c>
      <c r="G408" s="51" t="str">
        <f>IFERROR(VLOOKUP($B408,'Tabelas auxiliares'!$A$65:$C$102,2,FALSE),"")</f>
        <v>Folha de pagamento - Ativos, Previdência, PASEP</v>
      </c>
      <c r="H408" s="51" t="str">
        <f>IFERROR(VLOOKUP($B408,'Tabelas auxiliares'!$A$65:$C$102,3,FALSE),"")</f>
        <v>FOLHA DE PAGAMENTO / CONTRIBUICAO PARA O PSS / SUBSTITUICOES / INSS PATRONAL / PASEP</v>
      </c>
      <c r="I408" t="s">
        <v>607</v>
      </c>
      <c r="J408" t="s">
        <v>2332</v>
      </c>
      <c r="K408" t="s">
        <v>2339</v>
      </c>
      <c r="L408" t="s">
        <v>2334</v>
      </c>
      <c r="M408" t="s">
        <v>165</v>
      </c>
      <c r="N408" t="s">
        <v>127</v>
      </c>
      <c r="O408" t="s">
        <v>167</v>
      </c>
      <c r="P408" t="s">
        <v>2233</v>
      </c>
      <c r="Q408" t="s">
        <v>168</v>
      </c>
      <c r="R408" t="s">
        <v>165</v>
      </c>
      <c r="S408" t="s">
        <v>119</v>
      </c>
      <c r="T408" t="s">
        <v>2234</v>
      </c>
      <c r="U408" t="s">
        <v>136</v>
      </c>
      <c r="V408" t="s">
        <v>2291</v>
      </c>
      <c r="W408" t="s">
        <v>2292</v>
      </c>
      <c r="X408" s="51" t="str">
        <f t="shared" si="12"/>
        <v>3</v>
      </c>
      <c r="Y408" s="51" t="str">
        <f>IF(T408="","",IF(AND(T408&lt;&gt;'Tabelas auxiliares'!$B$236,T408&lt;&gt;'Tabelas auxiliares'!$B$237,T408&lt;&gt;'Tabelas auxiliares'!$C$236,T408&lt;&gt;'Tabelas auxiliares'!$C$237,T408&lt;&gt;'Tabelas auxiliares'!$D$236),"FOLHA DE PESSOAL",IF(X408='Tabelas auxiliares'!$A$237,"CUSTEIO",IF(X408='Tabelas auxiliares'!$A$236,"INVESTIMENTO","ERRO - VERIFICAR"))))</f>
        <v>FOLHA DE PESSOAL</v>
      </c>
      <c r="Z408" s="64">
        <f t="shared" si="13"/>
        <v>200010.34</v>
      </c>
      <c r="AC408" s="44">
        <v>200010.34</v>
      </c>
      <c r="AD408" s="72"/>
      <c r="AE408" s="72"/>
      <c r="AF408" s="72"/>
      <c r="AG408" s="72"/>
      <c r="AH408" s="72"/>
      <c r="AI408" s="72"/>
      <c r="AJ408" s="72"/>
      <c r="AK408" s="72"/>
      <c r="AL408" s="72"/>
      <c r="AM408" s="72"/>
      <c r="AN408" s="72"/>
      <c r="AO408" s="72"/>
    </row>
    <row r="409" spans="1:41" x14ac:dyDescent="0.25">
      <c r="A409" t="s">
        <v>594</v>
      </c>
      <c r="B409" t="s">
        <v>302</v>
      </c>
      <c r="C409" t="s">
        <v>595</v>
      </c>
      <c r="D409" t="s">
        <v>90</v>
      </c>
      <c r="E409" t="s">
        <v>117</v>
      </c>
      <c r="F409" s="51" t="str">
        <f>IFERROR(VLOOKUP(D409,'Tabelas auxiliares'!$A$3:$B$61,2,FALSE),"")</f>
        <v>SUGEPE-FOLHA - PASEP + AUX. MORADIA</v>
      </c>
      <c r="G409" s="51" t="str">
        <f>IFERROR(VLOOKUP($B409,'Tabelas auxiliares'!$A$65:$C$102,2,FALSE),"")</f>
        <v>Folha de pagamento - Ativos, Previdência, PASEP</v>
      </c>
      <c r="H409" s="51" t="str">
        <f>IFERROR(VLOOKUP($B409,'Tabelas auxiliares'!$A$65:$C$102,3,FALSE),"")</f>
        <v>FOLHA DE PAGAMENTO / CONTRIBUICAO PARA O PSS / SUBSTITUICOES / INSS PATRONAL / PASEP</v>
      </c>
      <c r="I409" t="s">
        <v>607</v>
      </c>
      <c r="J409" t="s">
        <v>2332</v>
      </c>
      <c r="K409" t="s">
        <v>2339</v>
      </c>
      <c r="L409" t="s">
        <v>2334</v>
      </c>
      <c r="M409" t="s">
        <v>165</v>
      </c>
      <c r="N409" t="s">
        <v>127</v>
      </c>
      <c r="O409" t="s">
        <v>167</v>
      </c>
      <c r="P409" t="s">
        <v>2233</v>
      </c>
      <c r="Q409" t="s">
        <v>168</v>
      </c>
      <c r="R409" t="s">
        <v>165</v>
      </c>
      <c r="S409" t="s">
        <v>119</v>
      </c>
      <c r="T409" t="s">
        <v>2234</v>
      </c>
      <c r="U409" t="s">
        <v>136</v>
      </c>
      <c r="V409" t="s">
        <v>2293</v>
      </c>
      <c r="W409" t="s">
        <v>2294</v>
      </c>
      <c r="X409" s="51" t="str">
        <f t="shared" si="12"/>
        <v>3</v>
      </c>
      <c r="Y409" s="51" t="str">
        <f>IF(T409="","",IF(AND(T409&lt;&gt;'Tabelas auxiliares'!$B$236,T409&lt;&gt;'Tabelas auxiliares'!$B$237,T409&lt;&gt;'Tabelas auxiliares'!$C$236,T409&lt;&gt;'Tabelas auxiliares'!$C$237,T409&lt;&gt;'Tabelas auxiliares'!$D$236),"FOLHA DE PESSOAL",IF(X409='Tabelas auxiliares'!$A$237,"CUSTEIO",IF(X409='Tabelas auxiliares'!$A$236,"INVESTIMENTO","ERRO - VERIFICAR"))))</f>
        <v>FOLHA DE PESSOAL</v>
      </c>
      <c r="Z409" s="64">
        <f t="shared" si="13"/>
        <v>5017.25</v>
      </c>
      <c r="AC409" s="44">
        <v>5017.25</v>
      </c>
      <c r="AD409" s="72"/>
      <c r="AE409" s="72"/>
      <c r="AF409" s="72"/>
      <c r="AG409" s="72"/>
      <c r="AH409" s="72"/>
      <c r="AI409" s="72"/>
      <c r="AJ409" s="72"/>
      <c r="AK409" s="72"/>
      <c r="AL409" s="72"/>
      <c r="AM409" s="72"/>
      <c r="AN409" s="72"/>
      <c r="AO409" s="72"/>
    </row>
    <row r="410" spans="1:41" x14ac:dyDescent="0.25">
      <c r="A410" t="s">
        <v>594</v>
      </c>
      <c r="B410" t="s">
        <v>302</v>
      </c>
      <c r="C410" t="s">
        <v>595</v>
      </c>
      <c r="D410" t="s">
        <v>90</v>
      </c>
      <c r="E410" t="s">
        <v>117</v>
      </c>
      <c r="F410" s="51" t="str">
        <f>IFERROR(VLOOKUP(D410,'Tabelas auxiliares'!$A$3:$B$61,2,FALSE),"")</f>
        <v>SUGEPE-FOLHA - PASEP + AUX. MORADIA</v>
      </c>
      <c r="G410" s="51" t="str">
        <f>IFERROR(VLOOKUP($B410,'Tabelas auxiliares'!$A$65:$C$102,2,FALSE),"")</f>
        <v>Folha de pagamento - Ativos, Previdência, PASEP</v>
      </c>
      <c r="H410" s="51" t="str">
        <f>IFERROR(VLOOKUP($B410,'Tabelas auxiliares'!$A$65:$C$102,3,FALSE),"")</f>
        <v>FOLHA DE PAGAMENTO / CONTRIBUICAO PARA O PSS / SUBSTITUICOES / INSS PATRONAL / PASEP</v>
      </c>
      <c r="I410" t="s">
        <v>607</v>
      </c>
      <c r="J410" t="s">
        <v>2332</v>
      </c>
      <c r="K410" t="s">
        <v>2339</v>
      </c>
      <c r="L410" t="s">
        <v>2334</v>
      </c>
      <c r="M410" t="s">
        <v>165</v>
      </c>
      <c r="N410" t="s">
        <v>127</v>
      </c>
      <c r="O410" t="s">
        <v>167</v>
      </c>
      <c r="P410" t="s">
        <v>2233</v>
      </c>
      <c r="Q410" t="s">
        <v>168</v>
      </c>
      <c r="R410" t="s">
        <v>165</v>
      </c>
      <c r="S410" t="s">
        <v>119</v>
      </c>
      <c r="T410" t="s">
        <v>2234</v>
      </c>
      <c r="U410" t="s">
        <v>136</v>
      </c>
      <c r="V410" t="s">
        <v>2295</v>
      </c>
      <c r="W410" t="s">
        <v>2296</v>
      </c>
      <c r="X410" s="51" t="str">
        <f t="shared" si="12"/>
        <v>3</v>
      </c>
      <c r="Y410" s="51" t="str">
        <f>IF(T410="","",IF(AND(T410&lt;&gt;'Tabelas auxiliares'!$B$236,T410&lt;&gt;'Tabelas auxiliares'!$B$237,T410&lt;&gt;'Tabelas auxiliares'!$C$236,T410&lt;&gt;'Tabelas auxiliares'!$C$237,T410&lt;&gt;'Tabelas auxiliares'!$D$236),"FOLHA DE PESSOAL",IF(X410='Tabelas auxiliares'!$A$237,"CUSTEIO",IF(X410='Tabelas auxiliares'!$A$236,"INVESTIMENTO","ERRO - VERIFICAR"))))</f>
        <v>FOLHA DE PESSOAL</v>
      </c>
      <c r="Z410" s="64">
        <f t="shared" si="13"/>
        <v>94139.28</v>
      </c>
      <c r="AC410" s="44">
        <v>94139.28</v>
      </c>
      <c r="AD410" s="72"/>
      <c r="AE410" s="72"/>
      <c r="AF410" s="72"/>
      <c r="AG410" s="72"/>
      <c r="AH410" s="72"/>
      <c r="AI410" s="72"/>
      <c r="AJ410" s="72"/>
      <c r="AK410" s="72"/>
      <c r="AL410" s="72"/>
      <c r="AM410" s="72"/>
      <c r="AN410" s="72"/>
      <c r="AO410" s="72"/>
    </row>
    <row r="411" spans="1:41" x14ac:dyDescent="0.25">
      <c r="A411" t="s">
        <v>594</v>
      </c>
      <c r="B411" t="s">
        <v>302</v>
      </c>
      <c r="C411" t="s">
        <v>595</v>
      </c>
      <c r="D411" t="s">
        <v>90</v>
      </c>
      <c r="E411" t="s">
        <v>117</v>
      </c>
      <c r="F411" s="51" t="str">
        <f>IFERROR(VLOOKUP(D411,'Tabelas auxiliares'!$A$3:$B$61,2,FALSE),"")</f>
        <v>SUGEPE-FOLHA - PASEP + AUX. MORADIA</v>
      </c>
      <c r="G411" s="51" t="str">
        <f>IFERROR(VLOOKUP($B411,'Tabelas auxiliares'!$A$65:$C$102,2,FALSE),"")</f>
        <v>Folha de pagamento - Ativos, Previdência, PASEP</v>
      </c>
      <c r="H411" s="51" t="str">
        <f>IFERROR(VLOOKUP($B411,'Tabelas auxiliares'!$A$65:$C$102,3,FALSE),"")</f>
        <v>FOLHA DE PAGAMENTO / CONTRIBUICAO PARA O PSS / SUBSTITUICOES / INSS PATRONAL / PASEP</v>
      </c>
      <c r="I411" t="s">
        <v>607</v>
      </c>
      <c r="J411" t="s">
        <v>2332</v>
      </c>
      <c r="K411" t="s">
        <v>2339</v>
      </c>
      <c r="L411" t="s">
        <v>2334</v>
      </c>
      <c r="M411" t="s">
        <v>165</v>
      </c>
      <c r="N411" t="s">
        <v>127</v>
      </c>
      <c r="O411" t="s">
        <v>167</v>
      </c>
      <c r="P411" t="s">
        <v>2233</v>
      </c>
      <c r="Q411" t="s">
        <v>168</v>
      </c>
      <c r="R411" t="s">
        <v>165</v>
      </c>
      <c r="S411" t="s">
        <v>119</v>
      </c>
      <c r="T411" t="s">
        <v>2234</v>
      </c>
      <c r="U411" t="s">
        <v>136</v>
      </c>
      <c r="V411" t="s">
        <v>2297</v>
      </c>
      <c r="W411" t="s">
        <v>2298</v>
      </c>
      <c r="X411" s="51" t="str">
        <f t="shared" si="12"/>
        <v>3</v>
      </c>
      <c r="Y411" s="51" t="str">
        <f>IF(T411="","",IF(AND(T411&lt;&gt;'Tabelas auxiliares'!$B$236,T411&lt;&gt;'Tabelas auxiliares'!$B$237,T411&lt;&gt;'Tabelas auxiliares'!$C$236,T411&lt;&gt;'Tabelas auxiliares'!$C$237,T411&lt;&gt;'Tabelas auxiliares'!$D$236),"FOLHA DE PESSOAL",IF(X411='Tabelas auxiliares'!$A$237,"CUSTEIO",IF(X411='Tabelas auxiliares'!$A$236,"INVESTIMENTO","ERRO - VERIFICAR"))))</f>
        <v>FOLHA DE PESSOAL</v>
      </c>
      <c r="Z411" s="64">
        <f t="shared" si="13"/>
        <v>94778.41</v>
      </c>
      <c r="AC411" s="44">
        <v>94778.41</v>
      </c>
      <c r="AD411" s="72"/>
      <c r="AE411" s="72"/>
      <c r="AF411" s="72"/>
      <c r="AG411" s="72"/>
      <c r="AH411" s="72"/>
      <c r="AI411" s="72"/>
      <c r="AJ411" s="72"/>
      <c r="AK411" s="72"/>
      <c r="AL411" s="72"/>
      <c r="AM411" s="72"/>
      <c r="AN411" s="72"/>
      <c r="AO411" s="72"/>
    </row>
    <row r="412" spans="1:41" x14ac:dyDescent="0.25">
      <c r="A412" t="s">
        <v>594</v>
      </c>
      <c r="B412" t="s">
        <v>302</v>
      </c>
      <c r="C412" t="s">
        <v>595</v>
      </c>
      <c r="D412" t="s">
        <v>90</v>
      </c>
      <c r="E412" t="s">
        <v>117</v>
      </c>
      <c r="F412" s="51" t="str">
        <f>IFERROR(VLOOKUP(D412,'Tabelas auxiliares'!$A$3:$B$61,2,FALSE),"")</f>
        <v>SUGEPE-FOLHA - PASEP + AUX. MORADIA</v>
      </c>
      <c r="G412" s="51" t="str">
        <f>IFERROR(VLOOKUP($B412,'Tabelas auxiliares'!$A$65:$C$102,2,FALSE),"")</f>
        <v>Folha de pagamento - Ativos, Previdência, PASEP</v>
      </c>
      <c r="H412" s="51" t="str">
        <f>IFERROR(VLOOKUP($B412,'Tabelas auxiliares'!$A$65:$C$102,3,FALSE),"")</f>
        <v>FOLHA DE PAGAMENTO / CONTRIBUICAO PARA O PSS / SUBSTITUICOES / INSS PATRONAL / PASEP</v>
      </c>
      <c r="I412" t="s">
        <v>607</v>
      </c>
      <c r="J412" t="s">
        <v>2332</v>
      </c>
      <c r="K412" t="s">
        <v>2340</v>
      </c>
      <c r="L412" t="s">
        <v>2334</v>
      </c>
      <c r="M412" t="s">
        <v>165</v>
      </c>
      <c r="N412" t="s">
        <v>127</v>
      </c>
      <c r="O412" t="s">
        <v>167</v>
      </c>
      <c r="P412" t="s">
        <v>2233</v>
      </c>
      <c r="Q412" t="s">
        <v>168</v>
      </c>
      <c r="R412" t="s">
        <v>165</v>
      </c>
      <c r="S412" t="s">
        <v>119</v>
      </c>
      <c r="T412" t="s">
        <v>2234</v>
      </c>
      <c r="U412" t="s">
        <v>136</v>
      </c>
      <c r="V412" t="s">
        <v>2304</v>
      </c>
      <c r="W412" t="s">
        <v>2305</v>
      </c>
      <c r="X412" s="51" t="str">
        <f t="shared" si="12"/>
        <v>3</v>
      </c>
      <c r="Y412" s="51" t="str">
        <f>IF(T412="","",IF(AND(T412&lt;&gt;'Tabelas auxiliares'!$B$236,T412&lt;&gt;'Tabelas auxiliares'!$B$237,T412&lt;&gt;'Tabelas auxiliares'!$C$236,T412&lt;&gt;'Tabelas auxiliares'!$C$237,T412&lt;&gt;'Tabelas auxiliares'!$D$236),"FOLHA DE PESSOAL",IF(X412='Tabelas auxiliares'!$A$237,"CUSTEIO",IF(X412='Tabelas auxiliares'!$A$236,"INVESTIMENTO","ERRO - VERIFICAR"))))</f>
        <v>FOLHA DE PESSOAL</v>
      </c>
      <c r="Z412" s="64">
        <f t="shared" si="13"/>
        <v>38989.64</v>
      </c>
      <c r="AC412" s="44">
        <v>38989.64</v>
      </c>
      <c r="AD412" s="72"/>
      <c r="AE412" s="72"/>
      <c r="AF412" s="72"/>
      <c r="AG412" s="72"/>
      <c r="AH412" s="72"/>
      <c r="AI412" s="72"/>
      <c r="AJ412" s="72"/>
      <c r="AK412" s="72"/>
      <c r="AL412" s="72"/>
      <c r="AM412" s="72"/>
      <c r="AN412" s="72"/>
      <c r="AO412" s="72"/>
    </row>
    <row r="413" spans="1:41" x14ac:dyDescent="0.25">
      <c r="A413" t="s">
        <v>594</v>
      </c>
      <c r="B413" t="s">
        <v>302</v>
      </c>
      <c r="C413" t="s">
        <v>595</v>
      </c>
      <c r="D413" t="s">
        <v>90</v>
      </c>
      <c r="E413" t="s">
        <v>117</v>
      </c>
      <c r="F413" s="51" t="str">
        <f>IFERROR(VLOOKUP(D413,'Tabelas auxiliares'!$A$3:$B$61,2,FALSE),"")</f>
        <v>SUGEPE-FOLHA - PASEP + AUX. MORADIA</v>
      </c>
      <c r="G413" s="51" t="str">
        <f>IFERROR(VLOOKUP($B413,'Tabelas auxiliares'!$A$65:$C$102,2,FALSE),"")</f>
        <v>Folha de pagamento - Ativos, Previdência, PASEP</v>
      </c>
      <c r="H413" s="51" t="str">
        <f>IFERROR(VLOOKUP($B413,'Tabelas auxiliares'!$A$65:$C$102,3,FALSE),"")</f>
        <v>FOLHA DE PAGAMENTO / CONTRIBUICAO PARA O PSS / SUBSTITUICOES / INSS PATRONAL / PASEP</v>
      </c>
      <c r="I413" t="s">
        <v>607</v>
      </c>
      <c r="J413" t="s">
        <v>2332</v>
      </c>
      <c r="K413" t="s">
        <v>2341</v>
      </c>
      <c r="L413" t="s">
        <v>2334</v>
      </c>
      <c r="M413" t="s">
        <v>165</v>
      </c>
      <c r="N413" t="s">
        <v>127</v>
      </c>
      <c r="O413" t="s">
        <v>167</v>
      </c>
      <c r="P413" t="s">
        <v>2233</v>
      </c>
      <c r="Q413" t="s">
        <v>168</v>
      </c>
      <c r="R413" t="s">
        <v>165</v>
      </c>
      <c r="S413" t="s">
        <v>119</v>
      </c>
      <c r="T413" t="s">
        <v>2234</v>
      </c>
      <c r="U413" t="s">
        <v>136</v>
      </c>
      <c r="V413" t="s">
        <v>2307</v>
      </c>
      <c r="W413" t="s">
        <v>2308</v>
      </c>
      <c r="X413" s="51" t="str">
        <f t="shared" si="12"/>
        <v>3</v>
      </c>
      <c r="Y413" s="51" t="str">
        <f>IF(T413="","",IF(AND(T413&lt;&gt;'Tabelas auxiliares'!$B$236,T413&lt;&gt;'Tabelas auxiliares'!$B$237,T413&lt;&gt;'Tabelas auxiliares'!$C$236,T413&lt;&gt;'Tabelas auxiliares'!$C$237,T413&lt;&gt;'Tabelas auxiliares'!$D$236),"FOLHA DE PESSOAL",IF(X413='Tabelas auxiliares'!$A$237,"CUSTEIO",IF(X413='Tabelas auxiliares'!$A$236,"INVESTIMENTO","ERRO - VERIFICAR"))))</f>
        <v>FOLHA DE PESSOAL</v>
      </c>
      <c r="Z413" s="64">
        <f t="shared" si="13"/>
        <v>13516.68</v>
      </c>
      <c r="AC413" s="44">
        <v>13516.68</v>
      </c>
      <c r="AD413" s="72"/>
      <c r="AE413" s="72"/>
      <c r="AF413" s="72"/>
      <c r="AG413" s="72"/>
      <c r="AH413" s="72"/>
      <c r="AI413" s="72"/>
      <c r="AJ413" s="72"/>
      <c r="AK413" s="72"/>
      <c r="AL413" s="72"/>
      <c r="AM413" s="72"/>
      <c r="AN413" s="72"/>
      <c r="AO413" s="72"/>
    </row>
    <row r="414" spans="1:41" x14ac:dyDescent="0.25">
      <c r="A414" t="s">
        <v>594</v>
      </c>
      <c r="B414" t="s">
        <v>302</v>
      </c>
      <c r="C414" t="s">
        <v>595</v>
      </c>
      <c r="D414" t="s">
        <v>90</v>
      </c>
      <c r="E414" t="s">
        <v>117</v>
      </c>
      <c r="F414" s="51" t="str">
        <f>IFERROR(VLOOKUP(D414,'Tabelas auxiliares'!$A$3:$B$61,2,FALSE),"")</f>
        <v>SUGEPE-FOLHA - PASEP + AUX. MORADIA</v>
      </c>
      <c r="G414" s="51" t="str">
        <f>IFERROR(VLOOKUP($B414,'Tabelas auxiliares'!$A$65:$C$102,2,FALSE),"")</f>
        <v>Folha de pagamento - Ativos, Previdência, PASEP</v>
      </c>
      <c r="H414" s="51" t="str">
        <f>IFERROR(VLOOKUP($B414,'Tabelas auxiliares'!$A$65:$C$102,3,FALSE),"")</f>
        <v>FOLHA DE PAGAMENTO / CONTRIBUICAO PARA O PSS / SUBSTITUICOES / INSS PATRONAL / PASEP</v>
      </c>
      <c r="I414" t="s">
        <v>607</v>
      </c>
      <c r="J414" t="s">
        <v>2332</v>
      </c>
      <c r="K414" t="s">
        <v>2342</v>
      </c>
      <c r="L414" t="s">
        <v>2334</v>
      </c>
      <c r="M414" t="s">
        <v>165</v>
      </c>
      <c r="N414" t="s">
        <v>127</v>
      </c>
      <c r="O414" t="s">
        <v>167</v>
      </c>
      <c r="P414" t="s">
        <v>2233</v>
      </c>
      <c r="Q414" t="s">
        <v>168</v>
      </c>
      <c r="R414" t="s">
        <v>165</v>
      </c>
      <c r="S414" t="s">
        <v>119</v>
      </c>
      <c r="T414" t="s">
        <v>2234</v>
      </c>
      <c r="U414" t="s">
        <v>136</v>
      </c>
      <c r="V414" t="s">
        <v>2310</v>
      </c>
      <c r="W414" t="s">
        <v>2311</v>
      </c>
      <c r="X414" s="51" t="str">
        <f t="shared" si="12"/>
        <v>3</v>
      </c>
      <c r="Y414" s="51" t="str">
        <f>IF(T414="","",IF(AND(T414&lt;&gt;'Tabelas auxiliares'!$B$236,T414&lt;&gt;'Tabelas auxiliares'!$B$237,T414&lt;&gt;'Tabelas auxiliares'!$C$236,T414&lt;&gt;'Tabelas auxiliares'!$C$237,T414&lt;&gt;'Tabelas auxiliares'!$D$236),"FOLHA DE PESSOAL",IF(X414='Tabelas auxiliares'!$A$237,"CUSTEIO",IF(X414='Tabelas auxiliares'!$A$236,"INVESTIMENTO","ERRO - VERIFICAR"))))</f>
        <v>FOLHA DE PESSOAL</v>
      </c>
      <c r="Z414" s="64">
        <f t="shared" si="13"/>
        <v>101979.6</v>
      </c>
      <c r="AC414" s="44">
        <v>101979.6</v>
      </c>
      <c r="AD414" s="72"/>
      <c r="AE414" s="72"/>
      <c r="AF414" s="72"/>
      <c r="AG414" s="72"/>
      <c r="AH414" s="72"/>
      <c r="AI414" s="72"/>
      <c r="AJ414" s="72"/>
      <c r="AK414" s="72"/>
      <c r="AL414" s="72"/>
      <c r="AM414" s="72"/>
      <c r="AN414" s="72"/>
      <c r="AO414" s="72"/>
    </row>
    <row r="415" spans="1:41" x14ac:dyDescent="0.25">
      <c r="A415" t="s">
        <v>594</v>
      </c>
      <c r="B415" t="s">
        <v>302</v>
      </c>
      <c r="C415" t="s">
        <v>595</v>
      </c>
      <c r="D415" t="s">
        <v>90</v>
      </c>
      <c r="E415" t="s">
        <v>117</v>
      </c>
      <c r="F415" s="51" t="str">
        <f>IFERROR(VLOOKUP(D415,'Tabelas auxiliares'!$A$3:$B$61,2,FALSE),"")</f>
        <v>SUGEPE-FOLHA - PASEP + AUX. MORADIA</v>
      </c>
      <c r="G415" s="51" t="str">
        <f>IFERROR(VLOOKUP($B415,'Tabelas auxiliares'!$A$65:$C$102,2,FALSE),"")</f>
        <v>Folha de pagamento - Ativos, Previdência, PASEP</v>
      </c>
      <c r="H415" s="51" t="str">
        <f>IFERROR(VLOOKUP($B415,'Tabelas auxiliares'!$A$65:$C$102,3,FALSE),"")</f>
        <v>FOLHA DE PAGAMENTO / CONTRIBUICAO PARA O PSS / SUBSTITUICOES / INSS PATRONAL / PASEP</v>
      </c>
      <c r="I415" t="s">
        <v>607</v>
      </c>
      <c r="J415" t="s">
        <v>2332</v>
      </c>
      <c r="K415" t="s">
        <v>2343</v>
      </c>
      <c r="L415" t="s">
        <v>2334</v>
      </c>
      <c r="M415" t="s">
        <v>2313</v>
      </c>
      <c r="N415" t="s">
        <v>127</v>
      </c>
      <c r="O415" t="s">
        <v>167</v>
      </c>
      <c r="P415" t="s">
        <v>2233</v>
      </c>
      <c r="Q415" t="s">
        <v>168</v>
      </c>
      <c r="R415" t="s">
        <v>165</v>
      </c>
      <c r="S415" t="s">
        <v>119</v>
      </c>
      <c r="T415" t="s">
        <v>2234</v>
      </c>
      <c r="U415" t="s">
        <v>136</v>
      </c>
      <c r="V415" t="s">
        <v>2314</v>
      </c>
      <c r="W415" t="s">
        <v>2315</v>
      </c>
      <c r="X415" s="51" t="str">
        <f t="shared" si="12"/>
        <v>3</v>
      </c>
      <c r="Y415" s="51" t="str">
        <f>IF(T415="","",IF(AND(T415&lt;&gt;'Tabelas auxiliares'!$B$236,T415&lt;&gt;'Tabelas auxiliares'!$B$237,T415&lt;&gt;'Tabelas auxiliares'!$C$236,T415&lt;&gt;'Tabelas auxiliares'!$C$237,T415&lt;&gt;'Tabelas auxiliares'!$D$236),"FOLHA DE PESSOAL",IF(X415='Tabelas auxiliares'!$A$237,"CUSTEIO",IF(X415='Tabelas auxiliares'!$A$236,"INVESTIMENTO","ERRO - VERIFICAR"))))</f>
        <v>FOLHA DE PESSOAL</v>
      </c>
      <c r="Z415" s="64">
        <f t="shared" si="13"/>
        <v>108056.37</v>
      </c>
      <c r="AC415" s="44">
        <v>108056.37</v>
      </c>
      <c r="AD415" s="72"/>
      <c r="AE415" s="72"/>
      <c r="AF415" s="72"/>
      <c r="AG415" s="72"/>
      <c r="AH415" s="72"/>
      <c r="AI415" s="72"/>
      <c r="AJ415" s="72"/>
      <c r="AK415" s="72"/>
      <c r="AL415" s="72"/>
      <c r="AM415" s="72"/>
      <c r="AN415" s="72"/>
      <c r="AO415" s="72"/>
    </row>
    <row r="416" spans="1:41" x14ac:dyDescent="0.25">
      <c r="A416" t="s">
        <v>594</v>
      </c>
      <c r="B416" t="s">
        <v>302</v>
      </c>
      <c r="C416" t="s">
        <v>595</v>
      </c>
      <c r="D416" t="s">
        <v>90</v>
      </c>
      <c r="E416" t="s">
        <v>117</v>
      </c>
      <c r="F416" s="51" t="str">
        <f>IFERROR(VLOOKUP(D416,'Tabelas auxiliares'!$A$3:$B$61,2,FALSE),"")</f>
        <v>SUGEPE-FOLHA - PASEP + AUX. MORADIA</v>
      </c>
      <c r="G416" s="51" t="str">
        <f>IFERROR(VLOOKUP($B416,'Tabelas auxiliares'!$A$65:$C$102,2,FALSE),"")</f>
        <v>Folha de pagamento - Ativos, Previdência, PASEP</v>
      </c>
      <c r="H416" s="51" t="str">
        <f>IFERROR(VLOOKUP($B416,'Tabelas auxiliares'!$A$65:$C$102,3,FALSE),"")</f>
        <v>FOLHA DE PAGAMENTO / CONTRIBUICAO PARA O PSS / SUBSTITUICOES / INSS PATRONAL / PASEP</v>
      </c>
      <c r="I416" t="s">
        <v>607</v>
      </c>
      <c r="J416" t="s">
        <v>2332</v>
      </c>
      <c r="K416" t="s">
        <v>2344</v>
      </c>
      <c r="L416" t="s">
        <v>2334</v>
      </c>
      <c r="M416" t="s">
        <v>2317</v>
      </c>
      <c r="N416" t="s">
        <v>126</v>
      </c>
      <c r="O416" t="s">
        <v>167</v>
      </c>
      <c r="P416" t="s">
        <v>2248</v>
      </c>
      <c r="Q416" t="s">
        <v>168</v>
      </c>
      <c r="R416" t="s">
        <v>165</v>
      </c>
      <c r="S416" t="s">
        <v>119</v>
      </c>
      <c r="T416" t="s">
        <v>2249</v>
      </c>
      <c r="U416" t="s">
        <v>120</v>
      </c>
      <c r="V416" t="s">
        <v>2250</v>
      </c>
      <c r="W416" t="s">
        <v>2251</v>
      </c>
      <c r="X416" s="51" t="str">
        <f t="shared" si="12"/>
        <v>3</v>
      </c>
      <c r="Y416" s="51" t="str">
        <f>IF(T416="","",IF(AND(T416&lt;&gt;'Tabelas auxiliares'!$B$236,T416&lt;&gt;'Tabelas auxiliares'!$B$237,T416&lt;&gt;'Tabelas auxiliares'!$C$236,T416&lt;&gt;'Tabelas auxiliares'!$C$237,T416&lt;&gt;'Tabelas auxiliares'!$D$236),"FOLHA DE PESSOAL",IF(X416='Tabelas auxiliares'!$A$237,"CUSTEIO",IF(X416='Tabelas auxiliares'!$A$236,"INVESTIMENTO","ERRO - VERIFICAR"))))</f>
        <v>FOLHA DE PESSOAL</v>
      </c>
      <c r="Z416" s="64">
        <f t="shared" si="13"/>
        <v>3477391.1</v>
      </c>
      <c r="AC416" s="44">
        <v>3477391.1</v>
      </c>
      <c r="AD416" s="72"/>
      <c r="AE416" s="72"/>
      <c r="AF416" s="72"/>
      <c r="AG416" s="72"/>
      <c r="AH416" s="72"/>
      <c r="AI416" s="72"/>
      <c r="AJ416" s="72"/>
      <c r="AK416" s="72"/>
      <c r="AL416" s="72"/>
      <c r="AM416" s="72"/>
      <c r="AN416" s="72"/>
      <c r="AO416" s="72"/>
    </row>
    <row r="417" spans="1:41" x14ac:dyDescent="0.25">
      <c r="A417" t="s">
        <v>594</v>
      </c>
      <c r="B417" t="s">
        <v>302</v>
      </c>
      <c r="C417" t="s">
        <v>595</v>
      </c>
      <c r="D417" t="s">
        <v>90</v>
      </c>
      <c r="E417" t="s">
        <v>117</v>
      </c>
      <c r="F417" s="51" t="str">
        <f>IFERROR(VLOOKUP(D417,'Tabelas auxiliares'!$A$3:$B$61,2,FALSE),"")</f>
        <v>SUGEPE-FOLHA - PASEP + AUX. MORADIA</v>
      </c>
      <c r="G417" s="51" t="str">
        <f>IFERROR(VLOOKUP($B417,'Tabelas auxiliares'!$A$65:$C$102,2,FALSE),"")</f>
        <v>Folha de pagamento - Ativos, Previdência, PASEP</v>
      </c>
      <c r="H417" s="51" t="str">
        <f>IFERROR(VLOOKUP($B417,'Tabelas auxiliares'!$A$65:$C$102,3,FALSE),"")</f>
        <v>FOLHA DE PAGAMENTO / CONTRIBUICAO PARA O PSS / SUBSTITUICOES / INSS PATRONAL / PASEP</v>
      </c>
      <c r="I417" t="s">
        <v>607</v>
      </c>
      <c r="J417" t="s">
        <v>2332</v>
      </c>
      <c r="K417" t="s">
        <v>2345</v>
      </c>
      <c r="L417" t="s">
        <v>2334</v>
      </c>
      <c r="M417" t="s">
        <v>2319</v>
      </c>
      <c r="N417" t="s">
        <v>166</v>
      </c>
      <c r="O417" t="s">
        <v>167</v>
      </c>
      <c r="P417" t="s">
        <v>200</v>
      </c>
      <c r="Q417" t="s">
        <v>168</v>
      </c>
      <c r="R417" t="s">
        <v>165</v>
      </c>
      <c r="S417" t="s">
        <v>119</v>
      </c>
      <c r="T417" t="s">
        <v>164</v>
      </c>
      <c r="U417" t="s">
        <v>118</v>
      </c>
      <c r="V417" t="s">
        <v>2320</v>
      </c>
      <c r="W417" t="s">
        <v>2321</v>
      </c>
      <c r="X417" s="51" t="str">
        <f t="shared" si="12"/>
        <v>3</v>
      </c>
      <c r="Y417" s="51" t="str">
        <f>IF(T417="","",IF(AND(T417&lt;&gt;'Tabelas auxiliares'!$B$236,T417&lt;&gt;'Tabelas auxiliares'!$B$237,T417&lt;&gt;'Tabelas auxiliares'!$C$236,T417&lt;&gt;'Tabelas auxiliares'!$C$237,T417&lt;&gt;'Tabelas auxiliares'!$D$236),"FOLHA DE PESSOAL",IF(X417='Tabelas auxiliares'!$A$237,"CUSTEIO",IF(X417='Tabelas auxiliares'!$A$236,"INVESTIMENTO","ERRO - VERIFICAR"))))</f>
        <v>CUSTEIO</v>
      </c>
      <c r="Z417" s="64">
        <f t="shared" si="13"/>
        <v>168118.41</v>
      </c>
      <c r="AC417" s="44">
        <v>168118.41</v>
      </c>
      <c r="AD417" s="72"/>
      <c r="AE417" s="72"/>
      <c r="AF417" s="72"/>
      <c r="AG417" s="72"/>
      <c r="AH417" s="72"/>
      <c r="AI417" s="72"/>
      <c r="AJ417" s="72"/>
      <c r="AK417" s="72"/>
      <c r="AL417" s="72"/>
      <c r="AM417" s="72"/>
      <c r="AN417" s="72"/>
      <c r="AO417" s="72"/>
    </row>
    <row r="418" spans="1:41" x14ac:dyDescent="0.25">
      <c r="A418" t="s">
        <v>594</v>
      </c>
      <c r="B418" t="s">
        <v>302</v>
      </c>
      <c r="C418" t="s">
        <v>595</v>
      </c>
      <c r="D418" t="s">
        <v>90</v>
      </c>
      <c r="E418" t="s">
        <v>117</v>
      </c>
      <c r="F418" s="51" t="str">
        <f>IFERROR(VLOOKUP(D418,'Tabelas auxiliares'!$A$3:$B$61,2,FALSE),"")</f>
        <v>SUGEPE-FOLHA - PASEP + AUX. MORADIA</v>
      </c>
      <c r="G418" s="51" t="str">
        <f>IFERROR(VLOOKUP($B418,'Tabelas auxiliares'!$A$65:$C$102,2,FALSE),"")</f>
        <v>Folha de pagamento - Ativos, Previdência, PASEP</v>
      </c>
      <c r="H418" s="51" t="str">
        <f>IFERROR(VLOOKUP($B418,'Tabelas auxiliares'!$A$65:$C$102,3,FALSE),"")</f>
        <v>FOLHA DE PAGAMENTO / CONTRIBUICAO PARA O PSS / SUBSTITUICOES / INSS PATRONAL / PASEP</v>
      </c>
      <c r="I418" t="s">
        <v>911</v>
      </c>
      <c r="J418" t="s">
        <v>2332</v>
      </c>
      <c r="K418" t="s">
        <v>2346</v>
      </c>
      <c r="L418" t="s">
        <v>2347</v>
      </c>
      <c r="M418" t="s">
        <v>165</v>
      </c>
      <c r="N418" t="s">
        <v>125</v>
      </c>
      <c r="O418" t="s">
        <v>167</v>
      </c>
      <c r="P418" t="s">
        <v>2256</v>
      </c>
      <c r="Q418" t="s">
        <v>168</v>
      </c>
      <c r="R418" t="s">
        <v>165</v>
      </c>
      <c r="S418" t="s">
        <v>2257</v>
      </c>
      <c r="T418" t="s">
        <v>2234</v>
      </c>
      <c r="U418" t="s">
        <v>135</v>
      </c>
      <c r="V418" t="s">
        <v>2348</v>
      </c>
      <c r="W418" t="s">
        <v>2349</v>
      </c>
      <c r="X418" s="51" t="str">
        <f t="shared" si="12"/>
        <v>3</v>
      </c>
      <c r="Y418" s="51" t="str">
        <f>IF(T418="","",IF(AND(T418&lt;&gt;'Tabelas auxiliares'!$B$236,T418&lt;&gt;'Tabelas auxiliares'!$B$237,T418&lt;&gt;'Tabelas auxiliares'!$C$236,T418&lt;&gt;'Tabelas auxiliares'!$C$237,T418&lt;&gt;'Tabelas auxiliares'!$D$236),"FOLHA DE PESSOAL",IF(X418='Tabelas auxiliares'!$A$237,"CUSTEIO",IF(X418='Tabelas auxiliares'!$A$236,"INVESTIMENTO","ERRO - VERIFICAR"))))</f>
        <v>FOLHA DE PESSOAL</v>
      </c>
      <c r="Z418" s="64">
        <f t="shared" si="13"/>
        <v>22835.21</v>
      </c>
      <c r="AC418" s="44">
        <v>22835.21</v>
      </c>
      <c r="AD418" s="72"/>
      <c r="AE418" s="72"/>
      <c r="AF418" s="72"/>
      <c r="AG418" s="72"/>
      <c r="AH418" s="72"/>
      <c r="AI418" s="72"/>
      <c r="AJ418" s="72"/>
      <c r="AK418" s="72"/>
      <c r="AL418" s="72"/>
      <c r="AM418" s="72"/>
      <c r="AN418" s="72"/>
      <c r="AO418" s="72"/>
    </row>
    <row r="419" spans="1:41" x14ac:dyDescent="0.25">
      <c r="A419" t="s">
        <v>594</v>
      </c>
      <c r="B419" t="s">
        <v>302</v>
      </c>
      <c r="C419" t="s">
        <v>595</v>
      </c>
      <c r="D419" t="s">
        <v>90</v>
      </c>
      <c r="E419" t="s">
        <v>117</v>
      </c>
      <c r="F419" s="51" t="str">
        <f>IFERROR(VLOOKUP(D419,'Tabelas auxiliares'!$A$3:$B$61,2,FALSE),"")</f>
        <v>SUGEPE-FOLHA - PASEP + AUX. MORADIA</v>
      </c>
      <c r="G419" s="51" t="str">
        <f>IFERROR(VLOOKUP($B419,'Tabelas auxiliares'!$A$65:$C$102,2,FALSE),"")</f>
        <v>Folha de pagamento - Ativos, Previdência, PASEP</v>
      </c>
      <c r="H419" s="51" t="str">
        <f>IFERROR(VLOOKUP($B419,'Tabelas auxiliares'!$A$65:$C$102,3,FALSE),"")</f>
        <v>FOLHA DE PAGAMENTO / CONTRIBUICAO PARA O PSS / SUBSTITUICOES / INSS PATRONAL / PASEP</v>
      </c>
      <c r="I419" t="s">
        <v>1263</v>
      </c>
      <c r="J419" t="s">
        <v>2332</v>
      </c>
      <c r="K419" t="s">
        <v>2350</v>
      </c>
      <c r="L419" t="s">
        <v>2334</v>
      </c>
      <c r="M419" t="s">
        <v>1960</v>
      </c>
      <c r="N419" t="s">
        <v>127</v>
      </c>
      <c r="O419" t="s">
        <v>167</v>
      </c>
      <c r="P419" t="s">
        <v>2233</v>
      </c>
      <c r="Q419" t="s">
        <v>168</v>
      </c>
      <c r="R419" t="s">
        <v>165</v>
      </c>
      <c r="S419" t="s">
        <v>119</v>
      </c>
      <c r="T419" t="s">
        <v>2234</v>
      </c>
      <c r="U419" t="s">
        <v>136</v>
      </c>
      <c r="V419" t="s">
        <v>2235</v>
      </c>
      <c r="W419" t="s">
        <v>2236</v>
      </c>
      <c r="X419" s="51" t="str">
        <f t="shared" si="12"/>
        <v>3</v>
      </c>
      <c r="Y419" s="51" t="str">
        <f>IF(T419="","",IF(AND(T419&lt;&gt;'Tabelas auxiliares'!$B$236,T419&lt;&gt;'Tabelas auxiliares'!$B$237,T419&lt;&gt;'Tabelas auxiliares'!$C$236,T419&lt;&gt;'Tabelas auxiliares'!$C$237,T419&lt;&gt;'Tabelas auxiliares'!$D$236),"FOLHA DE PESSOAL",IF(X419='Tabelas auxiliares'!$A$237,"CUSTEIO",IF(X419='Tabelas auxiliares'!$A$236,"INVESTIMENTO","ERRO - VERIFICAR"))))</f>
        <v>FOLHA DE PESSOAL</v>
      </c>
      <c r="Z419" s="64">
        <f t="shared" si="13"/>
        <v>129663.65</v>
      </c>
      <c r="AC419" s="44">
        <v>129663.65</v>
      </c>
      <c r="AD419" s="72"/>
      <c r="AE419" s="72"/>
      <c r="AF419" s="72"/>
      <c r="AG419" s="72"/>
      <c r="AH419" s="72"/>
      <c r="AI419" s="72"/>
      <c r="AJ419" s="72"/>
      <c r="AK419" s="72"/>
      <c r="AL419" s="72"/>
      <c r="AM419" s="72"/>
      <c r="AN419" s="72"/>
      <c r="AO419" s="72"/>
    </row>
    <row r="420" spans="1:41" x14ac:dyDescent="0.25">
      <c r="A420" t="s">
        <v>594</v>
      </c>
      <c r="B420" t="s">
        <v>302</v>
      </c>
      <c r="C420" t="s">
        <v>595</v>
      </c>
      <c r="D420" t="s">
        <v>90</v>
      </c>
      <c r="E420" t="s">
        <v>117</v>
      </c>
      <c r="F420" s="51" t="str">
        <f>IFERROR(VLOOKUP(D420,'Tabelas auxiliares'!$A$3:$B$61,2,FALSE),"")</f>
        <v>SUGEPE-FOLHA - PASEP + AUX. MORADIA</v>
      </c>
      <c r="G420" s="51" t="str">
        <f>IFERROR(VLOOKUP($B420,'Tabelas auxiliares'!$A$65:$C$102,2,FALSE),"")</f>
        <v>Folha de pagamento - Ativos, Previdência, PASEP</v>
      </c>
      <c r="H420" s="51" t="str">
        <f>IFERROR(VLOOKUP($B420,'Tabelas auxiliares'!$A$65:$C$102,3,FALSE),"")</f>
        <v>FOLHA DE PAGAMENTO / CONTRIBUICAO PARA O PSS / SUBSTITUICOES / INSS PATRONAL / PASEP</v>
      </c>
      <c r="I420" t="s">
        <v>1263</v>
      </c>
      <c r="J420" t="s">
        <v>2332</v>
      </c>
      <c r="K420" t="s">
        <v>2350</v>
      </c>
      <c r="L420" t="s">
        <v>2334</v>
      </c>
      <c r="M420" t="s">
        <v>1960</v>
      </c>
      <c r="N420" t="s">
        <v>127</v>
      </c>
      <c r="O420" t="s">
        <v>167</v>
      </c>
      <c r="P420" t="s">
        <v>2233</v>
      </c>
      <c r="Q420" t="s">
        <v>168</v>
      </c>
      <c r="R420" t="s">
        <v>165</v>
      </c>
      <c r="S420" t="s">
        <v>119</v>
      </c>
      <c r="T420" t="s">
        <v>2234</v>
      </c>
      <c r="U420" t="s">
        <v>136</v>
      </c>
      <c r="V420" t="s">
        <v>2237</v>
      </c>
      <c r="W420" t="s">
        <v>2238</v>
      </c>
      <c r="X420" s="51" t="str">
        <f t="shared" si="12"/>
        <v>3</v>
      </c>
      <c r="Y420" s="51" t="str">
        <f>IF(T420="","",IF(AND(T420&lt;&gt;'Tabelas auxiliares'!$B$236,T420&lt;&gt;'Tabelas auxiliares'!$B$237,T420&lt;&gt;'Tabelas auxiliares'!$C$236,T420&lt;&gt;'Tabelas auxiliares'!$C$237,T420&lt;&gt;'Tabelas auxiliares'!$D$236),"FOLHA DE PESSOAL",IF(X420='Tabelas auxiliares'!$A$237,"CUSTEIO",IF(X420='Tabelas auxiliares'!$A$236,"INVESTIMENTO","ERRO - VERIFICAR"))))</f>
        <v>FOLHA DE PESSOAL</v>
      </c>
      <c r="Z420" s="64">
        <f t="shared" si="13"/>
        <v>6483.18</v>
      </c>
      <c r="AC420" s="44">
        <v>6483.18</v>
      </c>
      <c r="AD420" s="72"/>
      <c r="AE420" s="72"/>
      <c r="AF420" s="72"/>
      <c r="AG420" s="72"/>
      <c r="AH420" s="72"/>
      <c r="AI420" s="72"/>
      <c r="AJ420" s="72"/>
      <c r="AK420" s="72"/>
      <c r="AL420" s="72"/>
      <c r="AM420" s="72"/>
      <c r="AN420" s="72"/>
      <c r="AO420" s="72"/>
    </row>
    <row r="421" spans="1:41" x14ac:dyDescent="0.25">
      <c r="A421" t="s">
        <v>594</v>
      </c>
      <c r="B421" t="s">
        <v>302</v>
      </c>
      <c r="C421" t="s">
        <v>595</v>
      </c>
      <c r="D421" t="s">
        <v>90</v>
      </c>
      <c r="E421" t="s">
        <v>117</v>
      </c>
      <c r="F421" s="51" t="str">
        <f>IFERROR(VLOOKUP(D421,'Tabelas auxiliares'!$A$3:$B$61,2,FALSE),"")</f>
        <v>SUGEPE-FOLHA - PASEP + AUX. MORADIA</v>
      </c>
      <c r="G421" s="51" t="str">
        <f>IFERROR(VLOOKUP($B421,'Tabelas auxiliares'!$A$65:$C$102,2,FALSE),"")</f>
        <v>Folha de pagamento - Ativos, Previdência, PASEP</v>
      </c>
      <c r="H421" s="51" t="str">
        <f>IFERROR(VLOOKUP($B421,'Tabelas auxiliares'!$A$65:$C$102,3,FALSE),"")</f>
        <v>FOLHA DE PAGAMENTO / CONTRIBUICAO PARA O PSS / SUBSTITUICOES / INSS PATRONAL / PASEP</v>
      </c>
      <c r="I421" t="s">
        <v>633</v>
      </c>
      <c r="J421" t="s">
        <v>2351</v>
      </c>
      <c r="K421" t="s">
        <v>2352</v>
      </c>
      <c r="L421" t="s">
        <v>2353</v>
      </c>
      <c r="M421" t="s">
        <v>165</v>
      </c>
      <c r="N421" t="s">
        <v>125</v>
      </c>
      <c r="O421" t="s">
        <v>167</v>
      </c>
      <c r="P421" t="s">
        <v>2256</v>
      </c>
      <c r="Q421" t="s">
        <v>168</v>
      </c>
      <c r="R421" t="s">
        <v>165</v>
      </c>
      <c r="S421" t="s">
        <v>2257</v>
      </c>
      <c r="T421" t="s">
        <v>2234</v>
      </c>
      <c r="U421" t="s">
        <v>135</v>
      </c>
      <c r="V421" t="s">
        <v>2258</v>
      </c>
      <c r="W421" t="s">
        <v>2259</v>
      </c>
      <c r="X421" s="51" t="str">
        <f t="shared" si="12"/>
        <v>3</v>
      </c>
      <c r="Y421" s="51" t="str">
        <f>IF(T421="","",IF(AND(T421&lt;&gt;'Tabelas auxiliares'!$B$236,T421&lt;&gt;'Tabelas auxiliares'!$B$237,T421&lt;&gt;'Tabelas auxiliares'!$C$236,T421&lt;&gt;'Tabelas auxiliares'!$C$237,T421&lt;&gt;'Tabelas auxiliares'!$D$236),"FOLHA DE PESSOAL",IF(X421='Tabelas auxiliares'!$A$237,"CUSTEIO",IF(X421='Tabelas auxiliares'!$A$236,"INVESTIMENTO","ERRO - VERIFICAR"))))</f>
        <v>FOLHA DE PESSOAL</v>
      </c>
      <c r="Z421" s="64">
        <f t="shared" si="13"/>
        <v>369093.99</v>
      </c>
      <c r="AC421" s="44">
        <v>369093.99</v>
      </c>
      <c r="AD421" s="72"/>
      <c r="AE421" s="72"/>
      <c r="AF421" s="72"/>
      <c r="AG421" s="72"/>
      <c r="AH421" s="72"/>
      <c r="AI421" s="72"/>
      <c r="AJ421" s="72"/>
      <c r="AK421" s="72"/>
      <c r="AL421" s="72"/>
      <c r="AM421" s="72"/>
      <c r="AN421" s="72"/>
      <c r="AO421" s="72"/>
    </row>
    <row r="422" spans="1:41" x14ac:dyDescent="0.25">
      <c r="A422" t="s">
        <v>594</v>
      </c>
      <c r="B422" t="s">
        <v>302</v>
      </c>
      <c r="C422" t="s">
        <v>595</v>
      </c>
      <c r="D422" t="s">
        <v>90</v>
      </c>
      <c r="E422" t="s">
        <v>117</v>
      </c>
      <c r="F422" s="51" t="str">
        <f>IFERROR(VLOOKUP(D422,'Tabelas auxiliares'!$A$3:$B$61,2,FALSE),"")</f>
        <v>SUGEPE-FOLHA - PASEP + AUX. MORADIA</v>
      </c>
      <c r="G422" s="51" t="str">
        <f>IFERROR(VLOOKUP($B422,'Tabelas auxiliares'!$A$65:$C$102,2,FALSE),"")</f>
        <v>Folha de pagamento - Ativos, Previdência, PASEP</v>
      </c>
      <c r="H422" s="51" t="str">
        <f>IFERROR(VLOOKUP($B422,'Tabelas auxiliares'!$A$65:$C$102,3,FALSE),"")</f>
        <v>FOLHA DE PAGAMENTO / CONTRIBUICAO PARA O PSS / SUBSTITUICOES / INSS PATRONAL / PASEP</v>
      </c>
      <c r="I422" t="s">
        <v>633</v>
      </c>
      <c r="J422" t="s">
        <v>2351</v>
      </c>
      <c r="K422" t="s">
        <v>2352</v>
      </c>
      <c r="L422" t="s">
        <v>2353</v>
      </c>
      <c r="M422" t="s">
        <v>165</v>
      </c>
      <c r="N422" t="s">
        <v>125</v>
      </c>
      <c r="O422" t="s">
        <v>167</v>
      </c>
      <c r="P422" t="s">
        <v>2256</v>
      </c>
      <c r="Q422" t="s">
        <v>168</v>
      </c>
      <c r="R422" t="s">
        <v>165</v>
      </c>
      <c r="S422" t="s">
        <v>2257</v>
      </c>
      <c r="T422" t="s">
        <v>2234</v>
      </c>
      <c r="U422" t="s">
        <v>135</v>
      </c>
      <c r="V422" t="s">
        <v>2260</v>
      </c>
      <c r="W422" t="s">
        <v>2261</v>
      </c>
      <c r="X422" s="51" t="str">
        <f t="shared" si="12"/>
        <v>3</v>
      </c>
      <c r="Y422" s="51" t="str">
        <f>IF(T422="","",IF(AND(T422&lt;&gt;'Tabelas auxiliares'!$B$236,T422&lt;&gt;'Tabelas auxiliares'!$B$237,T422&lt;&gt;'Tabelas auxiliares'!$C$236,T422&lt;&gt;'Tabelas auxiliares'!$C$237,T422&lt;&gt;'Tabelas auxiliares'!$D$236),"FOLHA DE PESSOAL",IF(X422='Tabelas auxiliares'!$A$237,"CUSTEIO",IF(X422='Tabelas auxiliares'!$A$236,"INVESTIMENTO","ERRO - VERIFICAR"))))</f>
        <v>FOLHA DE PESSOAL</v>
      </c>
      <c r="Z422" s="64">
        <f t="shared" si="13"/>
        <v>7463.45</v>
      </c>
      <c r="AC422" s="44">
        <v>7463.45</v>
      </c>
      <c r="AD422" s="72"/>
      <c r="AE422" s="72"/>
      <c r="AF422" s="72"/>
      <c r="AG422" s="72"/>
      <c r="AH422" s="72"/>
      <c r="AI422" s="72"/>
      <c r="AJ422" s="72"/>
      <c r="AK422" s="72"/>
      <c r="AL422" s="72"/>
      <c r="AM422" s="72"/>
      <c r="AN422" s="72"/>
      <c r="AO422" s="72"/>
    </row>
    <row r="423" spans="1:41" x14ac:dyDescent="0.25">
      <c r="A423" t="s">
        <v>594</v>
      </c>
      <c r="B423" t="s">
        <v>302</v>
      </c>
      <c r="C423" t="s">
        <v>595</v>
      </c>
      <c r="D423" t="s">
        <v>90</v>
      </c>
      <c r="E423" t="s">
        <v>117</v>
      </c>
      <c r="F423" s="51" t="str">
        <f>IFERROR(VLOOKUP(D423,'Tabelas auxiliares'!$A$3:$B$61,2,FALSE),"")</f>
        <v>SUGEPE-FOLHA - PASEP + AUX. MORADIA</v>
      </c>
      <c r="G423" s="51" t="str">
        <f>IFERROR(VLOOKUP($B423,'Tabelas auxiliares'!$A$65:$C$102,2,FALSE),"")</f>
        <v>Folha de pagamento - Ativos, Previdência, PASEP</v>
      </c>
      <c r="H423" s="51" t="str">
        <f>IFERROR(VLOOKUP($B423,'Tabelas auxiliares'!$A$65:$C$102,3,FALSE),"")</f>
        <v>FOLHA DE PAGAMENTO / CONTRIBUICAO PARA O PSS / SUBSTITUICOES / INSS PATRONAL / PASEP</v>
      </c>
      <c r="I423" t="s">
        <v>633</v>
      </c>
      <c r="J423" t="s">
        <v>2351</v>
      </c>
      <c r="K423" t="s">
        <v>2352</v>
      </c>
      <c r="L423" t="s">
        <v>2353</v>
      </c>
      <c r="M423" t="s">
        <v>165</v>
      </c>
      <c r="N423" t="s">
        <v>125</v>
      </c>
      <c r="O423" t="s">
        <v>167</v>
      </c>
      <c r="P423" t="s">
        <v>2256</v>
      </c>
      <c r="Q423" t="s">
        <v>168</v>
      </c>
      <c r="R423" t="s">
        <v>165</v>
      </c>
      <c r="S423" t="s">
        <v>2257</v>
      </c>
      <c r="T423" t="s">
        <v>2234</v>
      </c>
      <c r="U423" t="s">
        <v>135</v>
      </c>
      <c r="V423" t="s">
        <v>2262</v>
      </c>
      <c r="W423" t="s">
        <v>2263</v>
      </c>
      <c r="X423" s="51" t="str">
        <f t="shared" si="12"/>
        <v>3</v>
      </c>
      <c r="Y423" s="51" t="str">
        <f>IF(T423="","",IF(AND(T423&lt;&gt;'Tabelas auxiliares'!$B$236,T423&lt;&gt;'Tabelas auxiliares'!$B$237,T423&lt;&gt;'Tabelas auxiliares'!$C$236,T423&lt;&gt;'Tabelas auxiliares'!$C$237,T423&lt;&gt;'Tabelas auxiliares'!$D$236),"FOLHA DE PESSOAL",IF(X423='Tabelas auxiliares'!$A$237,"CUSTEIO",IF(X423='Tabelas auxiliares'!$A$236,"INVESTIMENTO","ERRO - VERIFICAR"))))</f>
        <v>FOLHA DE PESSOAL</v>
      </c>
      <c r="Z423" s="64">
        <f t="shared" si="13"/>
        <v>252.37</v>
      </c>
      <c r="AC423" s="44">
        <v>252.37</v>
      </c>
      <c r="AD423" s="72"/>
      <c r="AE423" s="72"/>
      <c r="AF423" s="72"/>
      <c r="AG423" s="72"/>
      <c r="AH423" s="72"/>
      <c r="AI423" s="72"/>
      <c r="AJ423" s="72"/>
      <c r="AK423" s="72"/>
      <c r="AL423" s="72"/>
      <c r="AM423" s="72"/>
      <c r="AN423" s="72"/>
      <c r="AO423" s="72"/>
    </row>
    <row r="424" spans="1:41" x14ac:dyDescent="0.25">
      <c r="A424" t="s">
        <v>594</v>
      </c>
      <c r="B424" t="s">
        <v>302</v>
      </c>
      <c r="C424" t="s">
        <v>595</v>
      </c>
      <c r="D424" t="s">
        <v>90</v>
      </c>
      <c r="E424" t="s">
        <v>117</v>
      </c>
      <c r="F424" s="51" t="str">
        <f>IFERROR(VLOOKUP(D424,'Tabelas auxiliares'!$A$3:$B$61,2,FALSE),"")</f>
        <v>SUGEPE-FOLHA - PASEP + AUX. MORADIA</v>
      </c>
      <c r="G424" s="51" t="str">
        <f>IFERROR(VLOOKUP($B424,'Tabelas auxiliares'!$A$65:$C$102,2,FALSE),"")</f>
        <v>Folha de pagamento - Ativos, Previdência, PASEP</v>
      </c>
      <c r="H424" s="51" t="str">
        <f>IFERROR(VLOOKUP($B424,'Tabelas auxiliares'!$A$65:$C$102,3,FALSE),"")</f>
        <v>FOLHA DE PAGAMENTO / CONTRIBUICAO PARA O PSS / SUBSTITUICOES / INSS PATRONAL / PASEP</v>
      </c>
      <c r="I424" t="s">
        <v>633</v>
      </c>
      <c r="J424" t="s">
        <v>2351</v>
      </c>
      <c r="K424" t="s">
        <v>2354</v>
      </c>
      <c r="L424" t="s">
        <v>2353</v>
      </c>
      <c r="M424" t="s">
        <v>165</v>
      </c>
      <c r="N424" t="s">
        <v>125</v>
      </c>
      <c r="O424" t="s">
        <v>167</v>
      </c>
      <c r="P424" t="s">
        <v>2256</v>
      </c>
      <c r="Q424" t="s">
        <v>168</v>
      </c>
      <c r="R424" t="s">
        <v>165</v>
      </c>
      <c r="S424" t="s">
        <v>2257</v>
      </c>
      <c r="T424" t="s">
        <v>2234</v>
      </c>
      <c r="U424" t="s">
        <v>135</v>
      </c>
      <c r="V424" t="s">
        <v>2265</v>
      </c>
      <c r="W424" t="s">
        <v>2266</v>
      </c>
      <c r="X424" s="51" t="str">
        <f t="shared" si="12"/>
        <v>3</v>
      </c>
      <c r="Y424" s="51" t="str">
        <f>IF(T424="","",IF(AND(T424&lt;&gt;'Tabelas auxiliares'!$B$236,T424&lt;&gt;'Tabelas auxiliares'!$B$237,T424&lt;&gt;'Tabelas auxiliares'!$C$236,T424&lt;&gt;'Tabelas auxiliares'!$C$237,T424&lt;&gt;'Tabelas auxiliares'!$D$236),"FOLHA DE PESSOAL",IF(X424='Tabelas auxiliares'!$A$237,"CUSTEIO",IF(X424='Tabelas auxiliares'!$A$236,"INVESTIMENTO","ERRO - VERIFICAR"))))</f>
        <v>FOLHA DE PESSOAL</v>
      </c>
      <c r="Z424" s="64">
        <f t="shared" si="13"/>
        <v>68277.13</v>
      </c>
      <c r="AC424" s="44">
        <v>68277.13</v>
      </c>
      <c r="AD424" s="72"/>
      <c r="AE424" s="72"/>
      <c r="AF424" s="72"/>
      <c r="AG424" s="72"/>
      <c r="AH424" s="72"/>
      <c r="AI424" s="72"/>
      <c r="AJ424" s="72"/>
      <c r="AK424" s="72"/>
      <c r="AL424" s="72"/>
      <c r="AM424" s="72"/>
      <c r="AN424" s="72"/>
      <c r="AO424" s="72"/>
    </row>
    <row r="425" spans="1:41" x14ac:dyDescent="0.25">
      <c r="A425" t="s">
        <v>594</v>
      </c>
      <c r="B425" t="s">
        <v>302</v>
      </c>
      <c r="C425" t="s">
        <v>595</v>
      </c>
      <c r="D425" t="s">
        <v>90</v>
      </c>
      <c r="E425" t="s">
        <v>117</v>
      </c>
      <c r="F425" s="51" t="str">
        <f>IFERROR(VLOOKUP(D425,'Tabelas auxiliares'!$A$3:$B$61,2,FALSE),"")</f>
        <v>SUGEPE-FOLHA - PASEP + AUX. MORADIA</v>
      </c>
      <c r="G425" s="51" t="str">
        <f>IFERROR(VLOOKUP($B425,'Tabelas auxiliares'!$A$65:$C$102,2,FALSE),"")</f>
        <v>Folha de pagamento - Ativos, Previdência, PASEP</v>
      </c>
      <c r="H425" s="51" t="str">
        <f>IFERROR(VLOOKUP($B425,'Tabelas auxiliares'!$A$65:$C$102,3,FALSE),"")</f>
        <v>FOLHA DE PAGAMENTO / CONTRIBUICAO PARA O PSS / SUBSTITUICOES / INSS PATRONAL / PASEP</v>
      </c>
      <c r="I425" t="s">
        <v>633</v>
      </c>
      <c r="J425" t="s">
        <v>2351</v>
      </c>
      <c r="K425" t="s">
        <v>2355</v>
      </c>
      <c r="L425" t="s">
        <v>2353</v>
      </c>
      <c r="M425" t="s">
        <v>165</v>
      </c>
      <c r="N425" t="s">
        <v>127</v>
      </c>
      <c r="O425" t="s">
        <v>167</v>
      </c>
      <c r="P425" t="s">
        <v>2233</v>
      </c>
      <c r="Q425" t="s">
        <v>168</v>
      </c>
      <c r="R425" t="s">
        <v>165</v>
      </c>
      <c r="S425" t="s">
        <v>119</v>
      </c>
      <c r="T425" t="s">
        <v>2234</v>
      </c>
      <c r="U425" t="s">
        <v>136</v>
      </c>
      <c r="V425" t="s">
        <v>2268</v>
      </c>
      <c r="W425" t="s">
        <v>2269</v>
      </c>
      <c r="X425" s="51" t="str">
        <f t="shared" si="12"/>
        <v>3</v>
      </c>
      <c r="Y425" s="51" t="str">
        <f>IF(T425="","",IF(AND(T425&lt;&gt;'Tabelas auxiliares'!$B$236,T425&lt;&gt;'Tabelas auxiliares'!$B$237,T425&lt;&gt;'Tabelas auxiliares'!$C$236,T425&lt;&gt;'Tabelas auxiliares'!$C$237,T425&lt;&gt;'Tabelas auxiliares'!$D$236),"FOLHA DE PESSOAL",IF(X425='Tabelas auxiliares'!$A$237,"CUSTEIO",IF(X425='Tabelas auxiliares'!$A$236,"INVESTIMENTO","ERRO - VERIFICAR"))))</f>
        <v>FOLHA DE PESSOAL</v>
      </c>
      <c r="Z425" s="64">
        <f t="shared" si="13"/>
        <v>627310.49</v>
      </c>
      <c r="AC425" s="44">
        <v>627310.49</v>
      </c>
      <c r="AD425" s="72"/>
      <c r="AE425" s="72"/>
      <c r="AF425" s="72"/>
      <c r="AG425" s="72"/>
      <c r="AH425" s="72"/>
      <c r="AI425" s="72"/>
      <c r="AJ425" s="72"/>
      <c r="AK425" s="72"/>
      <c r="AL425" s="72"/>
      <c r="AM425" s="72"/>
      <c r="AN425" s="72"/>
      <c r="AO425" s="72"/>
    </row>
    <row r="426" spans="1:41" x14ac:dyDescent="0.25">
      <c r="A426" t="s">
        <v>594</v>
      </c>
      <c r="B426" t="s">
        <v>302</v>
      </c>
      <c r="C426" t="s">
        <v>595</v>
      </c>
      <c r="D426" t="s">
        <v>90</v>
      </c>
      <c r="E426" t="s">
        <v>117</v>
      </c>
      <c r="F426" s="51" t="str">
        <f>IFERROR(VLOOKUP(D426,'Tabelas auxiliares'!$A$3:$B$61,2,FALSE),"")</f>
        <v>SUGEPE-FOLHA - PASEP + AUX. MORADIA</v>
      </c>
      <c r="G426" s="51" t="str">
        <f>IFERROR(VLOOKUP($B426,'Tabelas auxiliares'!$A$65:$C$102,2,FALSE),"")</f>
        <v>Folha de pagamento - Ativos, Previdência, PASEP</v>
      </c>
      <c r="H426" s="51" t="str">
        <f>IFERROR(VLOOKUP($B426,'Tabelas auxiliares'!$A$65:$C$102,3,FALSE),"")</f>
        <v>FOLHA DE PAGAMENTO / CONTRIBUICAO PARA O PSS / SUBSTITUICOES / INSS PATRONAL / PASEP</v>
      </c>
      <c r="I426" t="s">
        <v>633</v>
      </c>
      <c r="J426" t="s">
        <v>2351</v>
      </c>
      <c r="K426" t="s">
        <v>2355</v>
      </c>
      <c r="L426" t="s">
        <v>2353</v>
      </c>
      <c r="M426" t="s">
        <v>165</v>
      </c>
      <c r="N426" t="s">
        <v>127</v>
      </c>
      <c r="O426" t="s">
        <v>167</v>
      </c>
      <c r="P426" t="s">
        <v>2233</v>
      </c>
      <c r="Q426" t="s">
        <v>168</v>
      </c>
      <c r="R426" t="s">
        <v>165</v>
      </c>
      <c r="S426" t="s">
        <v>119</v>
      </c>
      <c r="T426" t="s">
        <v>2234</v>
      </c>
      <c r="U426" t="s">
        <v>136</v>
      </c>
      <c r="V426" t="s">
        <v>2270</v>
      </c>
      <c r="W426" t="s">
        <v>2271</v>
      </c>
      <c r="X426" s="51" t="str">
        <f t="shared" si="12"/>
        <v>3</v>
      </c>
      <c r="Y426" s="51" t="str">
        <f>IF(T426="","",IF(AND(T426&lt;&gt;'Tabelas auxiliares'!$B$236,T426&lt;&gt;'Tabelas auxiliares'!$B$237,T426&lt;&gt;'Tabelas auxiliares'!$C$236,T426&lt;&gt;'Tabelas auxiliares'!$C$237,T426&lt;&gt;'Tabelas auxiliares'!$D$236),"FOLHA DE PESSOAL",IF(X426='Tabelas auxiliares'!$A$237,"CUSTEIO",IF(X426='Tabelas auxiliares'!$A$236,"INVESTIMENTO","ERRO - VERIFICAR"))))</f>
        <v>FOLHA DE PESSOAL</v>
      </c>
      <c r="Z426" s="64">
        <f t="shared" si="13"/>
        <v>20416.22</v>
      </c>
      <c r="AC426" s="44">
        <v>20416.22</v>
      </c>
      <c r="AD426" s="72"/>
      <c r="AE426" s="72"/>
      <c r="AF426" s="72"/>
      <c r="AG426" s="72"/>
      <c r="AH426" s="72"/>
      <c r="AI426" s="72"/>
      <c r="AJ426" s="72"/>
      <c r="AK426" s="72"/>
      <c r="AL426" s="72"/>
      <c r="AM426" s="72"/>
      <c r="AN426" s="72"/>
      <c r="AO426" s="72"/>
    </row>
    <row r="427" spans="1:41" x14ac:dyDescent="0.25">
      <c r="A427" t="s">
        <v>594</v>
      </c>
      <c r="B427" t="s">
        <v>302</v>
      </c>
      <c r="C427" t="s">
        <v>595</v>
      </c>
      <c r="D427" t="s">
        <v>90</v>
      </c>
      <c r="E427" t="s">
        <v>117</v>
      </c>
      <c r="F427" s="51" t="str">
        <f>IFERROR(VLOOKUP(D427,'Tabelas auxiliares'!$A$3:$B$61,2,FALSE),"")</f>
        <v>SUGEPE-FOLHA - PASEP + AUX. MORADIA</v>
      </c>
      <c r="G427" s="51" t="str">
        <f>IFERROR(VLOOKUP($B427,'Tabelas auxiliares'!$A$65:$C$102,2,FALSE),"")</f>
        <v>Folha de pagamento - Ativos, Previdência, PASEP</v>
      </c>
      <c r="H427" s="51" t="str">
        <f>IFERROR(VLOOKUP($B427,'Tabelas auxiliares'!$A$65:$C$102,3,FALSE),"")</f>
        <v>FOLHA DE PAGAMENTO / CONTRIBUICAO PARA O PSS / SUBSTITUICOES / INSS PATRONAL / PASEP</v>
      </c>
      <c r="I427" t="s">
        <v>633</v>
      </c>
      <c r="J427" t="s">
        <v>2351</v>
      </c>
      <c r="K427" t="s">
        <v>2355</v>
      </c>
      <c r="L427" t="s">
        <v>2353</v>
      </c>
      <c r="M427" t="s">
        <v>165</v>
      </c>
      <c r="N427" t="s">
        <v>127</v>
      </c>
      <c r="O427" t="s">
        <v>167</v>
      </c>
      <c r="P427" t="s">
        <v>2233</v>
      </c>
      <c r="Q427" t="s">
        <v>168</v>
      </c>
      <c r="R427" t="s">
        <v>165</v>
      </c>
      <c r="S427" t="s">
        <v>119</v>
      </c>
      <c r="T427" t="s">
        <v>2234</v>
      </c>
      <c r="U427" t="s">
        <v>136</v>
      </c>
      <c r="V427" t="s">
        <v>2337</v>
      </c>
      <c r="W427" t="s">
        <v>2338</v>
      </c>
      <c r="X427" s="51" t="str">
        <f t="shared" si="12"/>
        <v>3</v>
      </c>
      <c r="Y427" s="51" t="str">
        <f>IF(T427="","",IF(AND(T427&lt;&gt;'Tabelas auxiliares'!$B$236,T427&lt;&gt;'Tabelas auxiliares'!$B$237,T427&lt;&gt;'Tabelas auxiliares'!$C$236,T427&lt;&gt;'Tabelas auxiliares'!$C$237,T427&lt;&gt;'Tabelas auxiliares'!$D$236),"FOLHA DE PESSOAL",IF(X427='Tabelas auxiliares'!$A$237,"CUSTEIO",IF(X427='Tabelas auxiliares'!$A$236,"INVESTIMENTO","ERRO - VERIFICAR"))))</f>
        <v>FOLHA DE PESSOAL</v>
      </c>
      <c r="Z427" s="64">
        <f t="shared" si="13"/>
        <v>2647.87</v>
      </c>
      <c r="AC427" s="44">
        <v>2647.87</v>
      </c>
      <c r="AD427" s="72"/>
      <c r="AE427" s="72"/>
      <c r="AF427" s="72"/>
      <c r="AG427" s="72"/>
      <c r="AH427" s="72"/>
      <c r="AI427" s="72"/>
      <c r="AJ427" s="72"/>
      <c r="AK427" s="72"/>
      <c r="AL427" s="72"/>
      <c r="AM427" s="72"/>
      <c r="AN427" s="72"/>
      <c r="AO427" s="72"/>
    </row>
    <row r="428" spans="1:41" x14ac:dyDescent="0.25">
      <c r="A428" t="s">
        <v>594</v>
      </c>
      <c r="B428" t="s">
        <v>302</v>
      </c>
      <c r="C428" t="s">
        <v>595</v>
      </c>
      <c r="D428" t="s">
        <v>90</v>
      </c>
      <c r="E428" t="s">
        <v>117</v>
      </c>
      <c r="F428" s="51" t="str">
        <f>IFERROR(VLOOKUP(D428,'Tabelas auxiliares'!$A$3:$B$61,2,FALSE),"")</f>
        <v>SUGEPE-FOLHA - PASEP + AUX. MORADIA</v>
      </c>
      <c r="G428" s="51" t="str">
        <f>IFERROR(VLOOKUP($B428,'Tabelas auxiliares'!$A$65:$C$102,2,FALSE),"")</f>
        <v>Folha de pagamento - Ativos, Previdência, PASEP</v>
      </c>
      <c r="H428" s="51" t="str">
        <f>IFERROR(VLOOKUP($B428,'Tabelas auxiliares'!$A$65:$C$102,3,FALSE),"")</f>
        <v>FOLHA DE PAGAMENTO / CONTRIBUICAO PARA O PSS / SUBSTITUICOES / INSS PATRONAL / PASEP</v>
      </c>
      <c r="I428" t="s">
        <v>633</v>
      </c>
      <c r="J428" t="s">
        <v>2351</v>
      </c>
      <c r="K428" t="s">
        <v>2355</v>
      </c>
      <c r="L428" t="s">
        <v>2353</v>
      </c>
      <c r="M428" t="s">
        <v>165</v>
      </c>
      <c r="N428" t="s">
        <v>127</v>
      </c>
      <c r="O428" t="s">
        <v>167</v>
      </c>
      <c r="P428" t="s">
        <v>2233</v>
      </c>
      <c r="Q428" t="s">
        <v>168</v>
      </c>
      <c r="R428" t="s">
        <v>165</v>
      </c>
      <c r="S428" t="s">
        <v>119</v>
      </c>
      <c r="T428" t="s">
        <v>2234</v>
      </c>
      <c r="U428" t="s">
        <v>136</v>
      </c>
      <c r="V428" t="s">
        <v>2272</v>
      </c>
      <c r="W428" t="s">
        <v>2273</v>
      </c>
      <c r="X428" s="51" t="str">
        <f t="shared" si="12"/>
        <v>3</v>
      </c>
      <c r="Y428" s="51" t="str">
        <f>IF(T428="","",IF(AND(T428&lt;&gt;'Tabelas auxiliares'!$B$236,T428&lt;&gt;'Tabelas auxiliares'!$B$237,T428&lt;&gt;'Tabelas auxiliares'!$C$236,T428&lt;&gt;'Tabelas auxiliares'!$C$237,T428&lt;&gt;'Tabelas auxiliares'!$D$236),"FOLHA DE PESSOAL",IF(X428='Tabelas auxiliares'!$A$237,"CUSTEIO",IF(X428='Tabelas auxiliares'!$A$236,"INVESTIMENTO","ERRO - VERIFICAR"))))</f>
        <v>FOLHA DE PESSOAL</v>
      </c>
      <c r="Z428" s="64">
        <f t="shared" si="13"/>
        <v>6805.4</v>
      </c>
      <c r="AC428" s="44">
        <v>6805.4</v>
      </c>
      <c r="AD428" s="72"/>
      <c r="AE428" s="72"/>
      <c r="AF428" s="72"/>
      <c r="AG428" s="72"/>
      <c r="AH428" s="72"/>
      <c r="AI428" s="72"/>
      <c r="AJ428" s="72"/>
      <c r="AK428" s="72"/>
      <c r="AL428" s="72"/>
      <c r="AM428" s="72"/>
      <c r="AN428" s="72"/>
      <c r="AO428" s="72"/>
    </row>
    <row r="429" spans="1:41" x14ac:dyDescent="0.25">
      <c r="A429" t="s">
        <v>594</v>
      </c>
      <c r="B429" t="s">
        <v>302</v>
      </c>
      <c r="C429" t="s">
        <v>595</v>
      </c>
      <c r="D429" t="s">
        <v>90</v>
      </c>
      <c r="E429" t="s">
        <v>117</v>
      </c>
      <c r="F429" s="51" t="str">
        <f>IFERROR(VLOOKUP(D429,'Tabelas auxiliares'!$A$3:$B$61,2,FALSE),"")</f>
        <v>SUGEPE-FOLHA - PASEP + AUX. MORADIA</v>
      </c>
      <c r="G429" s="51" t="str">
        <f>IFERROR(VLOOKUP($B429,'Tabelas auxiliares'!$A$65:$C$102,2,FALSE),"")</f>
        <v>Folha de pagamento - Ativos, Previdência, PASEP</v>
      </c>
      <c r="H429" s="51" t="str">
        <f>IFERROR(VLOOKUP($B429,'Tabelas auxiliares'!$A$65:$C$102,3,FALSE),"")</f>
        <v>FOLHA DE PAGAMENTO / CONTRIBUICAO PARA O PSS / SUBSTITUICOES / INSS PATRONAL / PASEP</v>
      </c>
      <c r="I429" t="s">
        <v>633</v>
      </c>
      <c r="J429" t="s">
        <v>2351</v>
      </c>
      <c r="K429" t="s">
        <v>2356</v>
      </c>
      <c r="L429" t="s">
        <v>2353</v>
      </c>
      <c r="M429" t="s">
        <v>165</v>
      </c>
      <c r="N429" t="s">
        <v>127</v>
      </c>
      <c r="O429" t="s">
        <v>167</v>
      </c>
      <c r="P429" t="s">
        <v>2233</v>
      </c>
      <c r="Q429" t="s">
        <v>168</v>
      </c>
      <c r="R429" t="s">
        <v>165</v>
      </c>
      <c r="S429" t="s">
        <v>119</v>
      </c>
      <c r="T429" t="s">
        <v>2234</v>
      </c>
      <c r="U429" t="s">
        <v>136</v>
      </c>
      <c r="V429" t="s">
        <v>2275</v>
      </c>
      <c r="W429" t="s">
        <v>2276</v>
      </c>
      <c r="X429" s="51" t="str">
        <f t="shared" si="12"/>
        <v>3</v>
      </c>
      <c r="Y429" s="51" t="str">
        <f>IF(T429="","",IF(AND(T429&lt;&gt;'Tabelas auxiliares'!$B$236,T429&lt;&gt;'Tabelas auxiliares'!$B$237,T429&lt;&gt;'Tabelas auxiliares'!$C$236,T429&lt;&gt;'Tabelas auxiliares'!$C$237,T429&lt;&gt;'Tabelas auxiliares'!$D$236),"FOLHA DE PESSOAL",IF(X429='Tabelas auxiliares'!$A$237,"CUSTEIO",IF(X429='Tabelas auxiliares'!$A$236,"INVESTIMENTO","ERRO - VERIFICAR"))))</f>
        <v>FOLHA DE PESSOAL</v>
      </c>
      <c r="Z429" s="64">
        <f t="shared" si="13"/>
        <v>8257758.04</v>
      </c>
      <c r="AC429" s="44">
        <v>8257758.04</v>
      </c>
      <c r="AD429" s="72"/>
      <c r="AE429" s="72"/>
      <c r="AF429" s="72"/>
      <c r="AG429" s="72"/>
      <c r="AH429" s="72"/>
      <c r="AI429" s="72"/>
      <c r="AJ429" s="72"/>
      <c r="AK429" s="72"/>
      <c r="AL429" s="72"/>
      <c r="AM429" s="72"/>
      <c r="AN429" s="72"/>
      <c r="AO429" s="72"/>
    </row>
    <row r="430" spans="1:41" x14ac:dyDescent="0.25">
      <c r="A430" t="s">
        <v>594</v>
      </c>
      <c r="B430" t="s">
        <v>302</v>
      </c>
      <c r="C430" t="s">
        <v>595</v>
      </c>
      <c r="D430" t="s">
        <v>90</v>
      </c>
      <c r="E430" t="s">
        <v>117</v>
      </c>
      <c r="F430" s="51" t="str">
        <f>IFERROR(VLOOKUP(D430,'Tabelas auxiliares'!$A$3:$B$61,2,FALSE),"")</f>
        <v>SUGEPE-FOLHA - PASEP + AUX. MORADIA</v>
      </c>
      <c r="G430" s="51" t="str">
        <f>IFERROR(VLOOKUP($B430,'Tabelas auxiliares'!$A$65:$C$102,2,FALSE),"")</f>
        <v>Folha de pagamento - Ativos, Previdência, PASEP</v>
      </c>
      <c r="H430" s="51" t="str">
        <f>IFERROR(VLOOKUP($B430,'Tabelas auxiliares'!$A$65:$C$102,3,FALSE),"")</f>
        <v>FOLHA DE PAGAMENTO / CONTRIBUICAO PARA O PSS / SUBSTITUICOES / INSS PATRONAL / PASEP</v>
      </c>
      <c r="I430" t="s">
        <v>633</v>
      </c>
      <c r="J430" t="s">
        <v>2351</v>
      </c>
      <c r="K430" t="s">
        <v>2356</v>
      </c>
      <c r="L430" t="s">
        <v>2353</v>
      </c>
      <c r="M430" t="s">
        <v>165</v>
      </c>
      <c r="N430" t="s">
        <v>127</v>
      </c>
      <c r="O430" t="s">
        <v>167</v>
      </c>
      <c r="P430" t="s">
        <v>2233</v>
      </c>
      <c r="Q430" t="s">
        <v>168</v>
      </c>
      <c r="R430" t="s">
        <v>165</v>
      </c>
      <c r="S430" t="s">
        <v>119</v>
      </c>
      <c r="T430" t="s">
        <v>2234</v>
      </c>
      <c r="U430" t="s">
        <v>136</v>
      </c>
      <c r="V430" t="s">
        <v>2277</v>
      </c>
      <c r="W430" t="s">
        <v>2278</v>
      </c>
      <c r="X430" s="51" t="str">
        <f t="shared" si="12"/>
        <v>3</v>
      </c>
      <c r="Y430" s="51" t="str">
        <f>IF(T430="","",IF(AND(T430&lt;&gt;'Tabelas auxiliares'!$B$236,T430&lt;&gt;'Tabelas auxiliares'!$B$237,T430&lt;&gt;'Tabelas auxiliares'!$C$236,T430&lt;&gt;'Tabelas auxiliares'!$C$237,T430&lt;&gt;'Tabelas auxiliares'!$D$236),"FOLHA DE PESSOAL",IF(X430='Tabelas auxiliares'!$A$237,"CUSTEIO",IF(X430='Tabelas auxiliares'!$A$236,"INVESTIMENTO","ERRO - VERIFICAR"))))</f>
        <v>FOLHA DE PESSOAL</v>
      </c>
      <c r="Z430" s="64">
        <f t="shared" si="13"/>
        <v>2524.94</v>
      </c>
      <c r="AC430" s="44">
        <v>2524.94</v>
      </c>
      <c r="AD430" s="72"/>
      <c r="AE430" s="72"/>
      <c r="AF430" s="72"/>
      <c r="AG430" s="72"/>
      <c r="AH430" s="72"/>
      <c r="AI430" s="72"/>
      <c r="AJ430" s="72"/>
      <c r="AK430" s="72"/>
      <c r="AL430" s="72"/>
      <c r="AM430" s="72"/>
      <c r="AN430" s="72"/>
      <c r="AO430" s="72"/>
    </row>
    <row r="431" spans="1:41" x14ac:dyDescent="0.25">
      <c r="A431" t="s">
        <v>594</v>
      </c>
      <c r="B431" t="s">
        <v>302</v>
      </c>
      <c r="C431" t="s">
        <v>595</v>
      </c>
      <c r="D431" t="s">
        <v>90</v>
      </c>
      <c r="E431" t="s">
        <v>117</v>
      </c>
      <c r="F431" s="51" t="str">
        <f>IFERROR(VLOOKUP(D431,'Tabelas auxiliares'!$A$3:$B$61,2,FALSE),"")</f>
        <v>SUGEPE-FOLHA - PASEP + AUX. MORADIA</v>
      </c>
      <c r="G431" s="51" t="str">
        <f>IFERROR(VLOOKUP($B431,'Tabelas auxiliares'!$A$65:$C$102,2,FALSE),"")</f>
        <v>Folha de pagamento - Ativos, Previdência, PASEP</v>
      </c>
      <c r="H431" s="51" t="str">
        <f>IFERROR(VLOOKUP($B431,'Tabelas auxiliares'!$A$65:$C$102,3,FALSE),"")</f>
        <v>FOLHA DE PAGAMENTO / CONTRIBUICAO PARA O PSS / SUBSTITUICOES / INSS PATRONAL / PASEP</v>
      </c>
      <c r="I431" t="s">
        <v>633</v>
      </c>
      <c r="J431" t="s">
        <v>2351</v>
      </c>
      <c r="K431" t="s">
        <v>2356</v>
      </c>
      <c r="L431" t="s">
        <v>2353</v>
      </c>
      <c r="M431" t="s">
        <v>165</v>
      </c>
      <c r="N431" t="s">
        <v>127</v>
      </c>
      <c r="O431" t="s">
        <v>167</v>
      </c>
      <c r="P431" t="s">
        <v>2233</v>
      </c>
      <c r="Q431" t="s">
        <v>168</v>
      </c>
      <c r="R431" t="s">
        <v>165</v>
      </c>
      <c r="S431" t="s">
        <v>119</v>
      </c>
      <c r="T431" t="s">
        <v>2234</v>
      </c>
      <c r="U431" t="s">
        <v>136</v>
      </c>
      <c r="V431" t="s">
        <v>2279</v>
      </c>
      <c r="W431" t="s">
        <v>2280</v>
      </c>
      <c r="X431" s="51" t="str">
        <f t="shared" si="12"/>
        <v>3</v>
      </c>
      <c r="Y431" s="51" t="str">
        <f>IF(T431="","",IF(AND(T431&lt;&gt;'Tabelas auxiliares'!$B$236,T431&lt;&gt;'Tabelas auxiliares'!$B$237,T431&lt;&gt;'Tabelas auxiliares'!$C$236,T431&lt;&gt;'Tabelas auxiliares'!$C$237,T431&lt;&gt;'Tabelas auxiliares'!$D$236),"FOLHA DE PESSOAL",IF(X431='Tabelas auxiliares'!$A$237,"CUSTEIO",IF(X431='Tabelas auxiliares'!$A$236,"INVESTIMENTO","ERRO - VERIFICAR"))))</f>
        <v>FOLHA DE PESSOAL</v>
      </c>
      <c r="Z431" s="64">
        <f t="shared" si="13"/>
        <v>582.34</v>
      </c>
      <c r="AC431" s="44">
        <v>582.34</v>
      </c>
      <c r="AD431" s="72"/>
      <c r="AE431" s="72"/>
      <c r="AF431" s="72"/>
      <c r="AG431" s="72"/>
      <c r="AH431" s="72"/>
      <c r="AI431" s="72"/>
      <c r="AJ431" s="72"/>
      <c r="AK431" s="72"/>
      <c r="AL431" s="72"/>
      <c r="AM431" s="72"/>
      <c r="AN431" s="72"/>
      <c r="AO431" s="72"/>
    </row>
    <row r="432" spans="1:41" x14ac:dyDescent="0.25">
      <c r="A432" t="s">
        <v>594</v>
      </c>
      <c r="B432" t="s">
        <v>302</v>
      </c>
      <c r="C432" t="s">
        <v>595</v>
      </c>
      <c r="D432" t="s">
        <v>90</v>
      </c>
      <c r="E432" t="s">
        <v>117</v>
      </c>
      <c r="F432" s="51" t="str">
        <f>IFERROR(VLOOKUP(D432,'Tabelas auxiliares'!$A$3:$B$61,2,FALSE),"")</f>
        <v>SUGEPE-FOLHA - PASEP + AUX. MORADIA</v>
      </c>
      <c r="G432" s="51" t="str">
        <f>IFERROR(VLOOKUP($B432,'Tabelas auxiliares'!$A$65:$C$102,2,FALSE),"")</f>
        <v>Folha de pagamento - Ativos, Previdência, PASEP</v>
      </c>
      <c r="H432" s="51" t="str">
        <f>IFERROR(VLOOKUP($B432,'Tabelas auxiliares'!$A$65:$C$102,3,FALSE),"")</f>
        <v>FOLHA DE PAGAMENTO / CONTRIBUICAO PARA O PSS / SUBSTITUICOES / INSS PATRONAL / PASEP</v>
      </c>
      <c r="I432" t="s">
        <v>633</v>
      </c>
      <c r="J432" t="s">
        <v>2351</v>
      </c>
      <c r="K432" t="s">
        <v>2356</v>
      </c>
      <c r="L432" t="s">
        <v>2353</v>
      </c>
      <c r="M432" t="s">
        <v>165</v>
      </c>
      <c r="N432" t="s">
        <v>127</v>
      </c>
      <c r="O432" t="s">
        <v>167</v>
      </c>
      <c r="P432" t="s">
        <v>2233</v>
      </c>
      <c r="Q432" t="s">
        <v>168</v>
      </c>
      <c r="R432" t="s">
        <v>165</v>
      </c>
      <c r="S432" t="s">
        <v>119</v>
      </c>
      <c r="T432" t="s">
        <v>2234</v>
      </c>
      <c r="U432" t="s">
        <v>136</v>
      </c>
      <c r="V432" t="s">
        <v>2281</v>
      </c>
      <c r="W432" t="s">
        <v>2282</v>
      </c>
      <c r="X432" s="51" t="str">
        <f t="shared" si="12"/>
        <v>3</v>
      </c>
      <c r="Y432" s="51" t="str">
        <f>IF(T432="","",IF(AND(T432&lt;&gt;'Tabelas auxiliares'!$B$236,T432&lt;&gt;'Tabelas auxiliares'!$B$237,T432&lt;&gt;'Tabelas auxiliares'!$C$236,T432&lt;&gt;'Tabelas auxiliares'!$C$237,T432&lt;&gt;'Tabelas auxiliares'!$D$236),"FOLHA DE PESSOAL",IF(X432='Tabelas auxiliares'!$A$237,"CUSTEIO",IF(X432='Tabelas auxiliares'!$A$236,"INVESTIMENTO","ERRO - VERIFICAR"))))</f>
        <v>FOLHA DE PESSOAL</v>
      </c>
      <c r="Z432" s="64">
        <f t="shared" si="13"/>
        <v>8700.17</v>
      </c>
      <c r="AC432" s="44">
        <v>8700.17</v>
      </c>
      <c r="AD432" s="72"/>
      <c r="AE432" s="72"/>
      <c r="AF432" s="72"/>
      <c r="AG432" s="72"/>
      <c r="AH432" s="72"/>
      <c r="AI432" s="72"/>
      <c r="AJ432" s="72"/>
      <c r="AK432" s="72"/>
      <c r="AL432" s="72"/>
      <c r="AM432" s="72"/>
      <c r="AN432" s="72"/>
      <c r="AO432" s="72"/>
    </row>
    <row r="433" spans="1:41" x14ac:dyDescent="0.25">
      <c r="A433" t="s">
        <v>594</v>
      </c>
      <c r="B433" t="s">
        <v>302</v>
      </c>
      <c r="C433" t="s">
        <v>595</v>
      </c>
      <c r="D433" t="s">
        <v>90</v>
      </c>
      <c r="E433" t="s">
        <v>117</v>
      </c>
      <c r="F433" s="51" t="str">
        <f>IFERROR(VLOOKUP(D433,'Tabelas auxiliares'!$A$3:$B$61,2,FALSE),"")</f>
        <v>SUGEPE-FOLHA - PASEP + AUX. MORADIA</v>
      </c>
      <c r="G433" s="51" t="str">
        <f>IFERROR(VLOOKUP($B433,'Tabelas auxiliares'!$A$65:$C$102,2,FALSE),"")</f>
        <v>Folha de pagamento - Ativos, Previdência, PASEP</v>
      </c>
      <c r="H433" s="51" t="str">
        <f>IFERROR(VLOOKUP($B433,'Tabelas auxiliares'!$A$65:$C$102,3,FALSE),"")</f>
        <v>FOLHA DE PAGAMENTO / CONTRIBUICAO PARA O PSS / SUBSTITUICOES / INSS PATRONAL / PASEP</v>
      </c>
      <c r="I433" t="s">
        <v>633</v>
      </c>
      <c r="J433" t="s">
        <v>2351</v>
      </c>
      <c r="K433" t="s">
        <v>2356</v>
      </c>
      <c r="L433" t="s">
        <v>2353</v>
      </c>
      <c r="M433" t="s">
        <v>165</v>
      </c>
      <c r="N433" t="s">
        <v>127</v>
      </c>
      <c r="O433" t="s">
        <v>167</v>
      </c>
      <c r="P433" t="s">
        <v>2233</v>
      </c>
      <c r="Q433" t="s">
        <v>168</v>
      </c>
      <c r="R433" t="s">
        <v>165</v>
      </c>
      <c r="S433" t="s">
        <v>119</v>
      </c>
      <c r="T433" t="s">
        <v>2234</v>
      </c>
      <c r="U433" t="s">
        <v>136</v>
      </c>
      <c r="V433" t="s">
        <v>2283</v>
      </c>
      <c r="W433" t="s">
        <v>2284</v>
      </c>
      <c r="X433" s="51" t="str">
        <f t="shared" si="12"/>
        <v>3</v>
      </c>
      <c r="Y433" s="51" t="str">
        <f>IF(T433="","",IF(AND(T433&lt;&gt;'Tabelas auxiliares'!$B$236,T433&lt;&gt;'Tabelas auxiliares'!$B$237,T433&lt;&gt;'Tabelas auxiliares'!$C$236,T433&lt;&gt;'Tabelas auxiliares'!$C$237,T433&lt;&gt;'Tabelas auxiliares'!$D$236),"FOLHA DE PESSOAL",IF(X433='Tabelas auxiliares'!$A$237,"CUSTEIO",IF(X433='Tabelas auxiliares'!$A$236,"INVESTIMENTO","ERRO - VERIFICAR"))))</f>
        <v>FOLHA DE PESSOAL</v>
      </c>
      <c r="Z433" s="64">
        <f t="shared" si="13"/>
        <v>29027.83</v>
      </c>
      <c r="AC433" s="44">
        <v>29027.83</v>
      </c>
      <c r="AD433" s="72"/>
      <c r="AE433" s="72"/>
      <c r="AF433" s="72"/>
      <c r="AG433" s="72"/>
      <c r="AH433" s="72"/>
      <c r="AI433" s="72"/>
      <c r="AJ433" s="72"/>
      <c r="AK433" s="72"/>
      <c r="AL433" s="72"/>
      <c r="AM433" s="72"/>
      <c r="AN433" s="72"/>
      <c r="AO433" s="72"/>
    </row>
    <row r="434" spans="1:41" x14ac:dyDescent="0.25">
      <c r="A434" t="s">
        <v>594</v>
      </c>
      <c r="B434" t="s">
        <v>302</v>
      </c>
      <c r="C434" t="s">
        <v>595</v>
      </c>
      <c r="D434" t="s">
        <v>90</v>
      </c>
      <c r="E434" t="s">
        <v>117</v>
      </c>
      <c r="F434" s="51" t="str">
        <f>IFERROR(VLOOKUP(D434,'Tabelas auxiliares'!$A$3:$B$61,2,FALSE),"")</f>
        <v>SUGEPE-FOLHA - PASEP + AUX. MORADIA</v>
      </c>
      <c r="G434" s="51" t="str">
        <f>IFERROR(VLOOKUP($B434,'Tabelas auxiliares'!$A$65:$C$102,2,FALSE),"")</f>
        <v>Folha de pagamento - Ativos, Previdência, PASEP</v>
      </c>
      <c r="H434" s="51" t="str">
        <f>IFERROR(VLOOKUP($B434,'Tabelas auxiliares'!$A$65:$C$102,3,FALSE),"")</f>
        <v>FOLHA DE PAGAMENTO / CONTRIBUICAO PARA O PSS / SUBSTITUICOES / INSS PATRONAL / PASEP</v>
      </c>
      <c r="I434" t="s">
        <v>633</v>
      </c>
      <c r="J434" t="s">
        <v>2351</v>
      </c>
      <c r="K434" t="s">
        <v>2356</v>
      </c>
      <c r="L434" t="s">
        <v>2353</v>
      </c>
      <c r="M434" t="s">
        <v>165</v>
      </c>
      <c r="N434" t="s">
        <v>127</v>
      </c>
      <c r="O434" t="s">
        <v>167</v>
      </c>
      <c r="P434" t="s">
        <v>2233</v>
      </c>
      <c r="Q434" t="s">
        <v>168</v>
      </c>
      <c r="R434" t="s">
        <v>165</v>
      </c>
      <c r="S434" t="s">
        <v>119</v>
      </c>
      <c r="T434" t="s">
        <v>2234</v>
      </c>
      <c r="U434" t="s">
        <v>136</v>
      </c>
      <c r="V434" t="s">
        <v>2285</v>
      </c>
      <c r="W434" t="s">
        <v>2286</v>
      </c>
      <c r="X434" s="51" t="str">
        <f t="shared" si="12"/>
        <v>3</v>
      </c>
      <c r="Y434" s="51" t="str">
        <f>IF(T434="","",IF(AND(T434&lt;&gt;'Tabelas auxiliares'!$B$236,T434&lt;&gt;'Tabelas auxiliares'!$B$237,T434&lt;&gt;'Tabelas auxiliares'!$C$236,T434&lt;&gt;'Tabelas auxiliares'!$C$237,T434&lt;&gt;'Tabelas auxiliares'!$D$236),"FOLHA DE PESSOAL",IF(X434='Tabelas auxiliares'!$A$237,"CUSTEIO",IF(X434='Tabelas auxiliares'!$A$236,"INVESTIMENTO","ERRO - VERIFICAR"))))</f>
        <v>FOLHA DE PESSOAL</v>
      </c>
      <c r="Z434" s="64">
        <f t="shared" si="13"/>
        <v>5800.3</v>
      </c>
      <c r="AC434" s="44">
        <v>5800.3</v>
      </c>
      <c r="AD434" s="72"/>
      <c r="AE434" s="72"/>
      <c r="AF434" s="72"/>
      <c r="AG434" s="72"/>
      <c r="AH434" s="72"/>
      <c r="AI434" s="72"/>
      <c r="AJ434" s="72"/>
      <c r="AK434" s="72"/>
      <c r="AL434" s="72"/>
      <c r="AM434" s="72"/>
      <c r="AN434" s="72"/>
      <c r="AO434" s="72"/>
    </row>
    <row r="435" spans="1:41" x14ac:dyDescent="0.25">
      <c r="A435" t="s">
        <v>594</v>
      </c>
      <c r="B435" t="s">
        <v>302</v>
      </c>
      <c r="C435" t="s">
        <v>595</v>
      </c>
      <c r="D435" t="s">
        <v>90</v>
      </c>
      <c r="E435" t="s">
        <v>117</v>
      </c>
      <c r="F435" s="51" t="str">
        <f>IFERROR(VLOOKUP(D435,'Tabelas auxiliares'!$A$3:$B$61,2,FALSE),"")</f>
        <v>SUGEPE-FOLHA - PASEP + AUX. MORADIA</v>
      </c>
      <c r="G435" s="51" t="str">
        <f>IFERROR(VLOOKUP($B435,'Tabelas auxiliares'!$A$65:$C$102,2,FALSE),"")</f>
        <v>Folha de pagamento - Ativos, Previdência, PASEP</v>
      </c>
      <c r="H435" s="51" t="str">
        <f>IFERROR(VLOOKUP($B435,'Tabelas auxiliares'!$A$65:$C$102,3,FALSE),"")</f>
        <v>FOLHA DE PAGAMENTO / CONTRIBUICAO PARA O PSS / SUBSTITUICOES / INSS PATRONAL / PASEP</v>
      </c>
      <c r="I435" t="s">
        <v>633</v>
      </c>
      <c r="J435" t="s">
        <v>2351</v>
      </c>
      <c r="K435" t="s">
        <v>2356</v>
      </c>
      <c r="L435" t="s">
        <v>2353</v>
      </c>
      <c r="M435" t="s">
        <v>165</v>
      </c>
      <c r="N435" t="s">
        <v>127</v>
      </c>
      <c r="O435" t="s">
        <v>167</v>
      </c>
      <c r="P435" t="s">
        <v>2233</v>
      </c>
      <c r="Q435" t="s">
        <v>168</v>
      </c>
      <c r="R435" t="s">
        <v>165</v>
      </c>
      <c r="S435" t="s">
        <v>119</v>
      </c>
      <c r="T435" t="s">
        <v>2234</v>
      </c>
      <c r="U435" t="s">
        <v>136</v>
      </c>
      <c r="V435" t="s">
        <v>2287</v>
      </c>
      <c r="W435" t="s">
        <v>2288</v>
      </c>
      <c r="X435" s="51" t="str">
        <f t="shared" si="12"/>
        <v>3</v>
      </c>
      <c r="Y435" s="51" t="str">
        <f>IF(T435="","",IF(AND(T435&lt;&gt;'Tabelas auxiliares'!$B$236,T435&lt;&gt;'Tabelas auxiliares'!$B$237,T435&lt;&gt;'Tabelas auxiliares'!$C$236,T435&lt;&gt;'Tabelas auxiliares'!$C$237,T435&lt;&gt;'Tabelas auxiliares'!$D$236),"FOLHA DE PESSOAL",IF(X435='Tabelas auxiliares'!$A$237,"CUSTEIO",IF(X435='Tabelas auxiliares'!$A$236,"INVESTIMENTO","ERRO - VERIFICAR"))))</f>
        <v>FOLHA DE PESSOAL</v>
      </c>
      <c r="Z435" s="64">
        <f t="shared" si="13"/>
        <v>7058359.6799999997</v>
      </c>
      <c r="AC435" s="44">
        <v>7058359.6799999997</v>
      </c>
      <c r="AD435" s="72"/>
      <c r="AE435" s="72"/>
      <c r="AF435" s="72"/>
      <c r="AG435" s="72"/>
      <c r="AH435" s="72"/>
      <c r="AI435" s="72"/>
      <c r="AJ435" s="72"/>
      <c r="AK435" s="72"/>
      <c r="AL435" s="72"/>
      <c r="AM435" s="72"/>
      <c r="AN435" s="72"/>
      <c r="AO435" s="72"/>
    </row>
    <row r="436" spans="1:41" x14ac:dyDescent="0.25">
      <c r="A436" t="s">
        <v>594</v>
      </c>
      <c r="B436" t="s">
        <v>302</v>
      </c>
      <c r="C436" t="s">
        <v>595</v>
      </c>
      <c r="D436" t="s">
        <v>90</v>
      </c>
      <c r="E436" t="s">
        <v>117</v>
      </c>
      <c r="F436" s="51" t="str">
        <f>IFERROR(VLOOKUP(D436,'Tabelas auxiliares'!$A$3:$B$61,2,FALSE),"")</f>
        <v>SUGEPE-FOLHA - PASEP + AUX. MORADIA</v>
      </c>
      <c r="G436" s="51" t="str">
        <f>IFERROR(VLOOKUP($B436,'Tabelas auxiliares'!$A$65:$C$102,2,FALSE),"")</f>
        <v>Folha de pagamento - Ativos, Previdência, PASEP</v>
      </c>
      <c r="H436" s="51" t="str">
        <f>IFERROR(VLOOKUP($B436,'Tabelas auxiliares'!$A$65:$C$102,3,FALSE),"")</f>
        <v>FOLHA DE PAGAMENTO / CONTRIBUICAO PARA O PSS / SUBSTITUICOES / INSS PATRONAL / PASEP</v>
      </c>
      <c r="I436" t="s">
        <v>633</v>
      </c>
      <c r="J436" t="s">
        <v>2351</v>
      </c>
      <c r="K436" t="s">
        <v>2356</v>
      </c>
      <c r="L436" t="s">
        <v>2353</v>
      </c>
      <c r="M436" t="s">
        <v>165</v>
      </c>
      <c r="N436" t="s">
        <v>127</v>
      </c>
      <c r="O436" t="s">
        <v>167</v>
      </c>
      <c r="P436" t="s">
        <v>2233</v>
      </c>
      <c r="Q436" t="s">
        <v>168</v>
      </c>
      <c r="R436" t="s">
        <v>165</v>
      </c>
      <c r="S436" t="s">
        <v>119</v>
      </c>
      <c r="T436" t="s">
        <v>2234</v>
      </c>
      <c r="U436" t="s">
        <v>136</v>
      </c>
      <c r="V436" t="s">
        <v>2289</v>
      </c>
      <c r="W436" t="s">
        <v>2290</v>
      </c>
      <c r="X436" s="51" t="str">
        <f t="shared" si="12"/>
        <v>3</v>
      </c>
      <c r="Y436" s="51" t="str">
        <f>IF(T436="","",IF(AND(T436&lt;&gt;'Tabelas auxiliares'!$B$236,T436&lt;&gt;'Tabelas auxiliares'!$B$237,T436&lt;&gt;'Tabelas auxiliares'!$C$236,T436&lt;&gt;'Tabelas auxiliares'!$C$237,T436&lt;&gt;'Tabelas auxiliares'!$D$236),"FOLHA DE PESSOAL",IF(X436='Tabelas auxiliares'!$A$237,"CUSTEIO",IF(X436='Tabelas auxiliares'!$A$236,"INVESTIMENTO","ERRO - VERIFICAR"))))</f>
        <v>FOLHA DE PESSOAL</v>
      </c>
      <c r="Z436" s="64">
        <f t="shared" si="13"/>
        <v>106558.14</v>
      </c>
      <c r="AC436" s="44">
        <v>106558.14</v>
      </c>
      <c r="AD436" s="72"/>
      <c r="AE436" s="72"/>
      <c r="AF436" s="72"/>
      <c r="AG436" s="72"/>
      <c r="AH436" s="72"/>
      <c r="AI436" s="72"/>
      <c r="AJ436" s="72"/>
      <c r="AK436" s="72"/>
      <c r="AL436" s="72"/>
      <c r="AM436" s="72"/>
      <c r="AN436" s="72"/>
      <c r="AO436" s="72"/>
    </row>
    <row r="437" spans="1:41" x14ac:dyDescent="0.25">
      <c r="A437" t="s">
        <v>594</v>
      </c>
      <c r="B437" t="s">
        <v>302</v>
      </c>
      <c r="C437" t="s">
        <v>595</v>
      </c>
      <c r="D437" t="s">
        <v>90</v>
      </c>
      <c r="E437" t="s">
        <v>117</v>
      </c>
      <c r="F437" s="51" t="str">
        <f>IFERROR(VLOOKUP(D437,'Tabelas auxiliares'!$A$3:$B$61,2,FALSE),"")</f>
        <v>SUGEPE-FOLHA - PASEP + AUX. MORADIA</v>
      </c>
      <c r="G437" s="51" t="str">
        <f>IFERROR(VLOOKUP($B437,'Tabelas auxiliares'!$A$65:$C$102,2,FALSE),"")</f>
        <v>Folha de pagamento - Ativos, Previdência, PASEP</v>
      </c>
      <c r="H437" s="51" t="str">
        <f>IFERROR(VLOOKUP($B437,'Tabelas auxiliares'!$A$65:$C$102,3,FALSE),"")</f>
        <v>FOLHA DE PAGAMENTO / CONTRIBUICAO PARA O PSS / SUBSTITUICOES / INSS PATRONAL / PASEP</v>
      </c>
      <c r="I437" t="s">
        <v>633</v>
      </c>
      <c r="J437" t="s">
        <v>2351</v>
      </c>
      <c r="K437" t="s">
        <v>2356</v>
      </c>
      <c r="L437" t="s">
        <v>2353</v>
      </c>
      <c r="M437" t="s">
        <v>165</v>
      </c>
      <c r="N437" t="s">
        <v>127</v>
      </c>
      <c r="O437" t="s">
        <v>167</v>
      </c>
      <c r="P437" t="s">
        <v>2233</v>
      </c>
      <c r="Q437" t="s">
        <v>168</v>
      </c>
      <c r="R437" t="s">
        <v>165</v>
      </c>
      <c r="S437" t="s">
        <v>119</v>
      </c>
      <c r="T437" t="s">
        <v>2234</v>
      </c>
      <c r="U437" t="s">
        <v>136</v>
      </c>
      <c r="V437" t="s">
        <v>2291</v>
      </c>
      <c r="W437" t="s">
        <v>2292</v>
      </c>
      <c r="X437" s="51" t="str">
        <f t="shared" si="12"/>
        <v>3</v>
      </c>
      <c r="Y437" s="51" t="str">
        <f>IF(T437="","",IF(AND(T437&lt;&gt;'Tabelas auxiliares'!$B$236,T437&lt;&gt;'Tabelas auxiliares'!$B$237,T437&lt;&gt;'Tabelas auxiliares'!$C$236,T437&lt;&gt;'Tabelas auxiliares'!$C$237,T437&lt;&gt;'Tabelas auxiliares'!$D$236),"FOLHA DE PESSOAL",IF(X437='Tabelas auxiliares'!$A$237,"CUSTEIO",IF(X437='Tabelas auxiliares'!$A$236,"INVESTIMENTO","ERRO - VERIFICAR"))))</f>
        <v>FOLHA DE PESSOAL</v>
      </c>
      <c r="Z437" s="64">
        <f t="shared" si="13"/>
        <v>200469.7</v>
      </c>
      <c r="AC437" s="44">
        <v>200469.7</v>
      </c>
      <c r="AD437" s="72"/>
      <c r="AE437" s="72"/>
      <c r="AF437" s="72"/>
      <c r="AG437" s="72"/>
      <c r="AH437" s="72"/>
      <c r="AI437" s="72"/>
      <c r="AJ437" s="72"/>
      <c r="AK437" s="72"/>
      <c r="AL437" s="72"/>
      <c r="AM437" s="72"/>
      <c r="AN437" s="72"/>
      <c r="AO437" s="72"/>
    </row>
    <row r="438" spans="1:41" x14ac:dyDescent="0.25">
      <c r="A438" t="s">
        <v>594</v>
      </c>
      <c r="B438" t="s">
        <v>302</v>
      </c>
      <c r="C438" t="s">
        <v>595</v>
      </c>
      <c r="D438" t="s">
        <v>90</v>
      </c>
      <c r="E438" t="s">
        <v>117</v>
      </c>
      <c r="F438" s="51" t="str">
        <f>IFERROR(VLOOKUP(D438,'Tabelas auxiliares'!$A$3:$B$61,2,FALSE),"")</f>
        <v>SUGEPE-FOLHA - PASEP + AUX. MORADIA</v>
      </c>
      <c r="G438" s="51" t="str">
        <f>IFERROR(VLOOKUP($B438,'Tabelas auxiliares'!$A$65:$C$102,2,FALSE),"")</f>
        <v>Folha de pagamento - Ativos, Previdência, PASEP</v>
      </c>
      <c r="H438" s="51" t="str">
        <f>IFERROR(VLOOKUP($B438,'Tabelas auxiliares'!$A$65:$C$102,3,FALSE),"")</f>
        <v>FOLHA DE PAGAMENTO / CONTRIBUICAO PARA O PSS / SUBSTITUICOES / INSS PATRONAL / PASEP</v>
      </c>
      <c r="I438" t="s">
        <v>633</v>
      </c>
      <c r="J438" t="s">
        <v>2351</v>
      </c>
      <c r="K438" t="s">
        <v>2356</v>
      </c>
      <c r="L438" t="s">
        <v>2353</v>
      </c>
      <c r="M438" t="s">
        <v>165</v>
      </c>
      <c r="N438" t="s">
        <v>127</v>
      </c>
      <c r="O438" t="s">
        <v>167</v>
      </c>
      <c r="P438" t="s">
        <v>2233</v>
      </c>
      <c r="Q438" t="s">
        <v>168</v>
      </c>
      <c r="R438" t="s">
        <v>165</v>
      </c>
      <c r="S438" t="s">
        <v>119</v>
      </c>
      <c r="T438" t="s">
        <v>2234</v>
      </c>
      <c r="U438" t="s">
        <v>136</v>
      </c>
      <c r="V438" t="s">
        <v>2293</v>
      </c>
      <c r="W438" t="s">
        <v>2294</v>
      </c>
      <c r="X438" s="51" t="str">
        <f t="shared" si="12"/>
        <v>3</v>
      </c>
      <c r="Y438" s="51" t="str">
        <f>IF(T438="","",IF(AND(T438&lt;&gt;'Tabelas auxiliares'!$B$236,T438&lt;&gt;'Tabelas auxiliares'!$B$237,T438&lt;&gt;'Tabelas auxiliares'!$C$236,T438&lt;&gt;'Tabelas auxiliares'!$C$237,T438&lt;&gt;'Tabelas auxiliares'!$D$236),"FOLHA DE PESSOAL",IF(X438='Tabelas auxiliares'!$A$237,"CUSTEIO",IF(X438='Tabelas auxiliares'!$A$236,"INVESTIMENTO","ERRO - VERIFICAR"))))</f>
        <v>FOLHA DE PESSOAL</v>
      </c>
      <c r="Z438" s="64">
        <f t="shared" si="13"/>
        <v>5017.25</v>
      </c>
      <c r="AC438" s="44">
        <v>5017.25</v>
      </c>
      <c r="AD438" s="72"/>
      <c r="AE438" s="72"/>
      <c r="AF438" s="72"/>
      <c r="AG438" s="72"/>
      <c r="AH438" s="72"/>
      <c r="AI438" s="72"/>
      <c r="AJ438" s="72"/>
      <c r="AK438" s="72"/>
      <c r="AL438" s="72"/>
      <c r="AM438" s="72"/>
      <c r="AN438" s="72"/>
      <c r="AO438" s="72"/>
    </row>
    <row r="439" spans="1:41" x14ac:dyDescent="0.25">
      <c r="A439" t="s">
        <v>594</v>
      </c>
      <c r="B439" t="s">
        <v>302</v>
      </c>
      <c r="C439" t="s">
        <v>595</v>
      </c>
      <c r="D439" t="s">
        <v>90</v>
      </c>
      <c r="E439" t="s">
        <v>117</v>
      </c>
      <c r="F439" s="51" t="str">
        <f>IFERROR(VLOOKUP(D439,'Tabelas auxiliares'!$A$3:$B$61,2,FALSE),"")</f>
        <v>SUGEPE-FOLHA - PASEP + AUX. MORADIA</v>
      </c>
      <c r="G439" s="51" t="str">
        <f>IFERROR(VLOOKUP($B439,'Tabelas auxiliares'!$A$65:$C$102,2,FALSE),"")</f>
        <v>Folha de pagamento - Ativos, Previdência, PASEP</v>
      </c>
      <c r="H439" s="51" t="str">
        <f>IFERROR(VLOOKUP($B439,'Tabelas auxiliares'!$A$65:$C$102,3,FALSE),"")</f>
        <v>FOLHA DE PAGAMENTO / CONTRIBUICAO PARA O PSS / SUBSTITUICOES / INSS PATRONAL / PASEP</v>
      </c>
      <c r="I439" t="s">
        <v>633</v>
      </c>
      <c r="J439" t="s">
        <v>2351</v>
      </c>
      <c r="K439" t="s">
        <v>2356</v>
      </c>
      <c r="L439" t="s">
        <v>2353</v>
      </c>
      <c r="M439" t="s">
        <v>165</v>
      </c>
      <c r="N439" t="s">
        <v>127</v>
      </c>
      <c r="O439" t="s">
        <v>167</v>
      </c>
      <c r="P439" t="s">
        <v>2233</v>
      </c>
      <c r="Q439" t="s">
        <v>168</v>
      </c>
      <c r="R439" t="s">
        <v>165</v>
      </c>
      <c r="S439" t="s">
        <v>119</v>
      </c>
      <c r="T439" t="s">
        <v>2234</v>
      </c>
      <c r="U439" t="s">
        <v>136</v>
      </c>
      <c r="V439" t="s">
        <v>2295</v>
      </c>
      <c r="W439" t="s">
        <v>2296</v>
      </c>
      <c r="X439" s="51" t="str">
        <f t="shared" si="12"/>
        <v>3</v>
      </c>
      <c r="Y439" s="51" t="str">
        <f>IF(T439="","",IF(AND(T439&lt;&gt;'Tabelas auxiliares'!$B$236,T439&lt;&gt;'Tabelas auxiliares'!$B$237,T439&lt;&gt;'Tabelas auxiliares'!$C$236,T439&lt;&gt;'Tabelas auxiliares'!$C$237,T439&lt;&gt;'Tabelas auxiliares'!$D$236),"FOLHA DE PESSOAL",IF(X439='Tabelas auxiliares'!$A$237,"CUSTEIO",IF(X439='Tabelas auxiliares'!$A$236,"INVESTIMENTO","ERRO - VERIFICAR"))))</f>
        <v>FOLHA DE PESSOAL</v>
      </c>
      <c r="Z439" s="64">
        <f t="shared" si="13"/>
        <v>85522.96</v>
      </c>
      <c r="AC439" s="44">
        <v>85522.96</v>
      </c>
      <c r="AD439" s="72"/>
      <c r="AE439" s="72"/>
      <c r="AF439" s="72"/>
      <c r="AG439" s="72"/>
      <c r="AH439" s="72"/>
      <c r="AI439" s="72"/>
      <c r="AJ439" s="72"/>
      <c r="AK439" s="72"/>
      <c r="AL439" s="72"/>
      <c r="AM439" s="72"/>
      <c r="AN439" s="72"/>
      <c r="AO439" s="72"/>
    </row>
    <row r="440" spans="1:41" x14ac:dyDescent="0.25">
      <c r="A440" t="s">
        <v>594</v>
      </c>
      <c r="B440" t="s">
        <v>302</v>
      </c>
      <c r="C440" t="s">
        <v>595</v>
      </c>
      <c r="D440" t="s">
        <v>90</v>
      </c>
      <c r="E440" t="s">
        <v>117</v>
      </c>
      <c r="F440" s="51" t="str">
        <f>IFERROR(VLOOKUP(D440,'Tabelas auxiliares'!$A$3:$B$61,2,FALSE),"")</f>
        <v>SUGEPE-FOLHA - PASEP + AUX. MORADIA</v>
      </c>
      <c r="G440" s="51" t="str">
        <f>IFERROR(VLOOKUP($B440,'Tabelas auxiliares'!$A$65:$C$102,2,FALSE),"")</f>
        <v>Folha de pagamento - Ativos, Previdência, PASEP</v>
      </c>
      <c r="H440" s="51" t="str">
        <f>IFERROR(VLOOKUP($B440,'Tabelas auxiliares'!$A$65:$C$102,3,FALSE),"")</f>
        <v>FOLHA DE PAGAMENTO / CONTRIBUICAO PARA O PSS / SUBSTITUICOES / INSS PATRONAL / PASEP</v>
      </c>
      <c r="I440" t="s">
        <v>633</v>
      </c>
      <c r="J440" t="s">
        <v>2351</v>
      </c>
      <c r="K440" t="s">
        <v>2356</v>
      </c>
      <c r="L440" t="s">
        <v>2353</v>
      </c>
      <c r="M440" t="s">
        <v>165</v>
      </c>
      <c r="N440" t="s">
        <v>127</v>
      </c>
      <c r="O440" t="s">
        <v>167</v>
      </c>
      <c r="P440" t="s">
        <v>2233</v>
      </c>
      <c r="Q440" t="s">
        <v>168</v>
      </c>
      <c r="R440" t="s">
        <v>165</v>
      </c>
      <c r="S440" t="s">
        <v>119</v>
      </c>
      <c r="T440" t="s">
        <v>2234</v>
      </c>
      <c r="U440" t="s">
        <v>136</v>
      </c>
      <c r="V440" t="s">
        <v>2297</v>
      </c>
      <c r="W440" t="s">
        <v>2298</v>
      </c>
      <c r="X440" s="51" t="str">
        <f t="shared" si="12"/>
        <v>3</v>
      </c>
      <c r="Y440" s="51" t="str">
        <f>IF(T440="","",IF(AND(T440&lt;&gt;'Tabelas auxiliares'!$B$236,T440&lt;&gt;'Tabelas auxiliares'!$B$237,T440&lt;&gt;'Tabelas auxiliares'!$C$236,T440&lt;&gt;'Tabelas auxiliares'!$C$237,T440&lt;&gt;'Tabelas auxiliares'!$D$236),"FOLHA DE PESSOAL",IF(X440='Tabelas auxiliares'!$A$237,"CUSTEIO",IF(X440='Tabelas auxiliares'!$A$236,"INVESTIMENTO","ERRO - VERIFICAR"))))</f>
        <v>FOLHA DE PESSOAL</v>
      </c>
      <c r="Z440" s="64">
        <f t="shared" si="13"/>
        <v>110462.27</v>
      </c>
      <c r="AC440" s="44">
        <v>110462.27</v>
      </c>
      <c r="AD440" s="72"/>
      <c r="AE440" s="72"/>
      <c r="AF440" s="72"/>
      <c r="AG440" s="72"/>
      <c r="AH440" s="72"/>
      <c r="AI440" s="72"/>
      <c r="AJ440" s="72"/>
      <c r="AK440" s="72"/>
      <c r="AL440" s="72"/>
      <c r="AM440" s="72"/>
      <c r="AN440" s="72"/>
      <c r="AO440" s="72"/>
    </row>
    <row r="441" spans="1:41" x14ac:dyDescent="0.25">
      <c r="A441" t="s">
        <v>594</v>
      </c>
      <c r="B441" t="s">
        <v>302</v>
      </c>
      <c r="C441" t="s">
        <v>595</v>
      </c>
      <c r="D441" t="s">
        <v>90</v>
      </c>
      <c r="E441" t="s">
        <v>117</v>
      </c>
      <c r="F441" s="51" t="str">
        <f>IFERROR(VLOOKUP(D441,'Tabelas auxiliares'!$A$3:$B$61,2,FALSE),"")</f>
        <v>SUGEPE-FOLHA - PASEP + AUX. MORADIA</v>
      </c>
      <c r="G441" s="51" t="str">
        <f>IFERROR(VLOOKUP($B441,'Tabelas auxiliares'!$A$65:$C$102,2,FALSE),"")</f>
        <v>Folha de pagamento - Ativos, Previdência, PASEP</v>
      </c>
      <c r="H441" s="51" t="str">
        <f>IFERROR(VLOOKUP($B441,'Tabelas auxiliares'!$A$65:$C$102,3,FALSE),"")</f>
        <v>FOLHA DE PAGAMENTO / CONTRIBUICAO PARA O PSS / SUBSTITUICOES / INSS PATRONAL / PASEP</v>
      </c>
      <c r="I441" t="s">
        <v>633</v>
      </c>
      <c r="J441" t="s">
        <v>2351</v>
      </c>
      <c r="K441" t="s">
        <v>2356</v>
      </c>
      <c r="L441" t="s">
        <v>2353</v>
      </c>
      <c r="M441" t="s">
        <v>165</v>
      </c>
      <c r="N441" t="s">
        <v>127</v>
      </c>
      <c r="O441" t="s">
        <v>167</v>
      </c>
      <c r="P441" t="s">
        <v>2233</v>
      </c>
      <c r="Q441" t="s">
        <v>168</v>
      </c>
      <c r="R441" t="s">
        <v>165</v>
      </c>
      <c r="S441" t="s">
        <v>119</v>
      </c>
      <c r="T441" t="s">
        <v>2234</v>
      </c>
      <c r="U441" t="s">
        <v>136</v>
      </c>
      <c r="V441" t="s">
        <v>2299</v>
      </c>
      <c r="W441" t="s">
        <v>2300</v>
      </c>
      <c r="X441" s="51" t="str">
        <f t="shared" si="12"/>
        <v>3</v>
      </c>
      <c r="Y441" s="51" t="str">
        <f>IF(T441="","",IF(AND(T441&lt;&gt;'Tabelas auxiliares'!$B$236,T441&lt;&gt;'Tabelas auxiliares'!$B$237,T441&lt;&gt;'Tabelas auxiliares'!$C$236,T441&lt;&gt;'Tabelas auxiliares'!$C$237,T441&lt;&gt;'Tabelas auxiliares'!$D$236),"FOLHA DE PESSOAL",IF(X441='Tabelas auxiliares'!$A$237,"CUSTEIO",IF(X441='Tabelas auxiliares'!$A$236,"INVESTIMENTO","ERRO - VERIFICAR"))))</f>
        <v>FOLHA DE PESSOAL</v>
      </c>
      <c r="Z441" s="64">
        <f t="shared" si="13"/>
        <v>173546.59</v>
      </c>
      <c r="AC441" s="44">
        <v>173546.59</v>
      </c>
      <c r="AD441" s="72"/>
      <c r="AE441" s="72"/>
      <c r="AF441" s="72"/>
      <c r="AG441" s="72"/>
      <c r="AH441" s="72"/>
      <c r="AI441" s="72"/>
      <c r="AJ441" s="72"/>
      <c r="AK441" s="72"/>
      <c r="AL441" s="72"/>
      <c r="AM441" s="72"/>
      <c r="AN441" s="72"/>
      <c r="AO441" s="72"/>
    </row>
    <row r="442" spans="1:41" x14ac:dyDescent="0.25">
      <c r="A442" t="s">
        <v>594</v>
      </c>
      <c r="B442" t="s">
        <v>302</v>
      </c>
      <c r="C442" t="s">
        <v>595</v>
      </c>
      <c r="D442" t="s">
        <v>90</v>
      </c>
      <c r="E442" t="s">
        <v>117</v>
      </c>
      <c r="F442" s="51" t="str">
        <f>IFERROR(VLOOKUP(D442,'Tabelas auxiliares'!$A$3:$B$61,2,FALSE),"")</f>
        <v>SUGEPE-FOLHA - PASEP + AUX. MORADIA</v>
      </c>
      <c r="G442" s="51" t="str">
        <f>IFERROR(VLOOKUP($B442,'Tabelas auxiliares'!$A$65:$C$102,2,FALSE),"")</f>
        <v>Folha de pagamento - Ativos, Previdência, PASEP</v>
      </c>
      <c r="H442" s="51" t="str">
        <f>IFERROR(VLOOKUP($B442,'Tabelas auxiliares'!$A$65:$C$102,3,FALSE),"")</f>
        <v>FOLHA DE PAGAMENTO / CONTRIBUICAO PARA O PSS / SUBSTITUICOES / INSS PATRONAL / PASEP</v>
      </c>
      <c r="I442" t="s">
        <v>633</v>
      </c>
      <c r="J442" t="s">
        <v>2351</v>
      </c>
      <c r="K442" t="s">
        <v>2356</v>
      </c>
      <c r="L442" t="s">
        <v>2353</v>
      </c>
      <c r="M442" t="s">
        <v>165</v>
      </c>
      <c r="N442" t="s">
        <v>127</v>
      </c>
      <c r="O442" t="s">
        <v>167</v>
      </c>
      <c r="P442" t="s">
        <v>2233</v>
      </c>
      <c r="Q442" t="s">
        <v>168</v>
      </c>
      <c r="R442" t="s">
        <v>165</v>
      </c>
      <c r="S442" t="s">
        <v>119</v>
      </c>
      <c r="T442" t="s">
        <v>2234</v>
      </c>
      <c r="U442" t="s">
        <v>136</v>
      </c>
      <c r="V442" t="s">
        <v>2301</v>
      </c>
      <c r="W442" t="s">
        <v>2302</v>
      </c>
      <c r="X442" s="51" t="str">
        <f t="shared" si="12"/>
        <v>3</v>
      </c>
      <c r="Y442" s="51" t="str">
        <f>IF(T442="","",IF(AND(T442&lt;&gt;'Tabelas auxiliares'!$B$236,T442&lt;&gt;'Tabelas auxiliares'!$B$237,T442&lt;&gt;'Tabelas auxiliares'!$C$236,T442&lt;&gt;'Tabelas auxiliares'!$C$237,T442&lt;&gt;'Tabelas auxiliares'!$D$236),"FOLHA DE PESSOAL",IF(X442='Tabelas auxiliares'!$A$237,"CUSTEIO",IF(X442='Tabelas auxiliares'!$A$236,"INVESTIMENTO","ERRO - VERIFICAR"))))</f>
        <v>FOLHA DE PESSOAL</v>
      </c>
      <c r="Z442" s="64">
        <f t="shared" si="13"/>
        <v>13321.99</v>
      </c>
      <c r="AC442" s="44">
        <v>13321.99</v>
      </c>
      <c r="AD442" s="72"/>
      <c r="AE442" s="72"/>
      <c r="AF442" s="72"/>
      <c r="AG442" s="72"/>
      <c r="AH442" s="72"/>
      <c r="AI442" s="72"/>
      <c r="AJ442" s="72"/>
      <c r="AK442" s="72"/>
      <c r="AL442" s="72"/>
      <c r="AM442" s="72"/>
      <c r="AN442" s="72"/>
      <c r="AO442" s="72"/>
    </row>
    <row r="443" spans="1:41" x14ac:dyDescent="0.25">
      <c r="A443" t="s">
        <v>594</v>
      </c>
      <c r="B443" t="s">
        <v>302</v>
      </c>
      <c r="C443" t="s">
        <v>595</v>
      </c>
      <c r="D443" t="s">
        <v>90</v>
      </c>
      <c r="E443" t="s">
        <v>117</v>
      </c>
      <c r="F443" s="51" t="str">
        <f>IFERROR(VLOOKUP(D443,'Tabelas auxiliares'!$A$3:$B$61,2,FALSE),"")</f>
        <v>SUGEPE-FOLHA - PASEP + AUX. MORADIA</v>
      </c>
      <c r="G443" s="51" t="str">
        <f>IFERROR(VLOOKUP($B443,'Tabelas auxiliares'!$A$65:$C$102,2,FALSE),"")</f>
        <v>Folha de pagamento - Ativos, Previdência, PASEP</v>
      </c>
      <c r="H443" s="51" t="str">
        <f>IFERROR(VLOOKUP($B443,'Tabelas auxiliares'!$A$65:$C$102,3,FALSE),"")</f>
        <v>FOLHA DE PAGAMENTO / CONTRIBUICAO PARA O PSS / SUBSTITUICOES / INSS PATRONAL / PASEP</v>
      </c>
      <c r="I443" t="s">
        <v>633</v>
      </c>
      <c r="J443" t="s">
        <v>2351</v>
      </c>
      <c r="K443" t="s">
        <v>2357</v>
      </c>
      <c r="L443" t="s">
        <v>2353</v>
      </c>
      <c r="M443" t="s">
        <v>165</v>
      </c>
      <c r="N443" t="s">
        <v>127</v>
      </c>
      <c r="O443" t="s">
        <v>167</v>
      </c>
      <c r="P443" t="s">
        <v>2233</v>
      </c>
      <c r="Q443" t="s">
        <v>168</v>
      </c>
      <c r="R443" t="s">
        <v>165</v>
      </c>
      <c r="S443" t="s">
        <v>119</v>
      </c>
      <c r="T443" t="s">
        <v>2234</v>
      </c>
      <c r="U443" t="s">
        <v>136</v>
      </c>
      <c r="V443" t="s">
        <v>2304</v>
      </c>
      <c r="W443" t="s">
        <v>2305</v>
      </c>
      <c r="X443" s="51" t="str">
        <f t="shared" si="12"/>
        <v>3</v>
      </c>
      <c r="Y443" s="51" t="str">
        <f>IF(T443="","",IF(AND(T443&lt;&gt;'Tabelas auxiliares'!$B$236,T443&lt;&gt;'Tabelas auxiliares'!$B$237,T443&lt;&gt;'Tabelas auxiliares'!$C$236,T443&lt;&gt;'Tabelas auxiliares'!$C$237,T443&lt;&gt;'Tabelas auxiliares'!$D$236),"FOLHA DE PESSOAL",IF(X443='Tabelas auxiliares'!$A$237,"CUSTEIO",IF(X443='Tabelas auxiliares'!$A$236,"INVESTIMENTO","ERRO - VERIFICAR"))))</f>
        <v>FOLHA DE PESSOAL</v>
      </c>
      <c r="Z443" s="64">
        <f t="shared" si="13"/>
        <v>23174.47</v>
      </c>
      <c r="AC443" s="44">
        <v>23174.47</v>
      </c>
      <c r="AD443" s="72"/>
      <c r="AE443" s="72"/>
      <c r="AF443" s="72"/>
      <c r="AG443" s="72"/>
      <c r="AH443" s="72"/>
      <c r="AI443" s="72"/>
      <c r="AJ443" s="72"/>
      <c r="AK443" s="72"/>
      <c r="AL443" s="72"/>
      <c r="AM443" s="72"/>
      <c r="AN443" s="72"/>
      <c r="AO443" s="72"/>
    </row>
    <row r="444" spans="1:41" x14ac:dyDescent="0.25">
      <c r="A444" t="s">
        <v>594</v>
      </c>
      <c r="B444" t="s">
        <v>302</v>
      </c>
      <c r="C444" t="s">
        <v>595</v>
      </c>
      <c r="D444" t="s">
        <v>90</v>
      </c>
      <c r="E444" t="s">
        <v>117</v>
      </c>
      <c r="F444" s="51" t="str">
        <f>IFERROR(VLOOKUP(D444,'Tabelas auxiliares'!$A$3:$B$61,2,FALSE),"")</f>
        <v>SUGEPE-FOLHA - PASEP + AUX. MORADIA</v>
      </c>
      <c r="G444" s="51" t="str">
        <f>IFERROR(VLOOKUP($B444,'Tabelas auxiliares'!$A$65:$C$102,2,FALSE),"")</f>
        <v>Folha de pagamento - Ativos, Previdência, PASEP</v>
      </c>
      <c r="H444" s="51" t="str">
        <f>IFERROR(VLOOKUP($B444,'Tabelas auxiliares'!$A$65:$C$102,3,FALSE),"")</f>
        <v>FOLHA DE PAGAMENTO / CONTRIBUICAO PARA O PSS / SUBSTITUICOES / INSS PATRONAL / PASEP</v>
      </c>
      <c r="I444" t="s">
        <v>633</v>
      </c>
      <c r="J444" t="s">
        <v>2351</v>
      </c>
      <c r="K444" t="s">
        <v>2358</v>
      </c>
      <c r="L444" t="s">
        <v>2353</v>
      </c>
      <c r="M444" t="s">
        <v>165</v>
      </c>
      <c r="N444" t="s">
        <v>127</v>
      </c>
      <c r="O444" t="s">
        <v>167</v>
      </c>
      <c r="P444" t="s">
        <v>2233</v>
      </c>
      <c r="Q444" t="s">
        <v>168</v>
      </c>
      <c r="R444" t="s">
        <v>165</v>
      </c>
      <c r="S444" t="s">
        <v>119</v>
      </c>
      <c r="T444" t="s">
        <v>2234</v>
      </c>
      <c r="U444" t="s">
        <v>136</v>
      </c>
      <c r="V444" t="s">
        <v>2307</v>
      </c>
      <c r="W444" t="s">
        <v>2308</v>
      </c>
      <c r="X444" s="51" t="str">
        <f t="shared" si="12"/>
        <v>3</v>
      </c>
      <c r="Y444" s="51" t="str">
        <f>IF(T444="","",IF(AND(T444&lt;&gt;'Tabelas auxiliares'!$B$236,T444&lt;&gt;'Tabelas auxiliares'!$B$237,T444&lt;&gt;'Tabelas auxiliares'!$C$236,T444&lt;&gt;'Tabelas auxiliares'!$C$237,T444&lt;&gt;'Tabelas auxiliares'!$D$236),"FOLHA DE PESSOAL",IF(X444='Tabelas auxiliares'!$A$237,"CUSTEIO",IF(X444='Tabelas auxiliares'!$A$236,"INVESTIMENTO","ERRO - VERIFICAR"))))</f>
        <v>FOLHA DE PESSOAL</v>
      </c>
      <c r="Z444" s="64">
        <f t="shared" si="13"/>
        <v>13680.37</v>
      </c>
      <c r="AC444" s="44">
        <v>13680.37</v>
      </c>
      <c r="AD444" s="72"/>
      <c r="AE444" s="72"/>
      <c r="AF444" s="72"/>
      <c r="AG444" s="72"/>
      <c r="AH444" s="72"/>
      <c r="AI444" s="72"/>
      <c r="AJ444" s="72"/>
      <c r="AK444" s="72"/>
      <c r="AL444" s="72"/>
      <c r="AM444" s="72"/>
      <c r="AN444" s="72"/>
      <c r="AO444" s="72"/>
    </row>
    <row r="445" spans="1:41" x14ac:dyDescent="0.25">
      <c r="A445" t="s">
        <v>594</v>
      </c>
      <c r="B445" t="s">
        <v>302</v>
      </c>
      <c r="C445" t="s">
        <v>595</v>
      </c>
      <c r="D445" t="s">
        <v>90</v>
      </c>
      <c r="E445" t="s">
        <v>117</v>
      </c>
      <c r="F445" s="51" t="str">
        <f>IFERROR(VLOOKUP(D445,'Tabelas auxiliares'!$A$3:$B$61,2,FALSE),"")</f>
        <v>SUGEPE-FOLHA - PASEP + AUX. MORADIA</v>
      </c>
      <c r="G445" s="51" t="str">
        <f>IFERROR(VLOOKUP($B445,'Tabelas auxiliares'!$A$65:$C$102,2,FALSE),"")</f>
        <v>Folha de pagamento - Ativos, Previdência, PASEP</v>
      </c>
      <c r="H445" s="51" t="str">
        <f>IFERROR(VLOOKUP($B445,'Tabelas auxiliares'!$A$65:$C$102,3,FALSE),"")</f>
        <v>FOLHA DE PAGAMENTO / CONTRIBUICAO PARA O PSS / SUBSTITUICOES / INSS PATRONAL / PASEP</v>
      </c>
      <c r="I445" t="s">
        <v>633</v>
      </c>
      <c r="J445" t="s">
        <v>2351</v>
      </c>
      <c r="K445" t="s">
        <v>2359</v>
      </c>
      <c r="L445" t="s">
        <v>2353</v>
      </c>
      <c r="M445" t="s">
        <v>165</v>
      </c>
      <c r="N445" t="s">
        <v>127</v>
      </c>
      <c r="O445" t="s">
        <v>167</v>
      </c>
      <c r="P445" t="s">
        <v>2233</v>
      </c>
      <c r="Q445" t="s">
        <v>168</v>
      </c>
      <c r="R445" t="s">
        <v>165</v>
      </c>
      <c r="S445" t="s">
        <v>119</v>
      </c>
      <c r="T445" t="s">
        <v>2234</v>
      </c>
      <c r="U445" t="s">
        <v>136</v>
      </c>
      <c r="V445" t="s">
        <v>2310</v>
      </c>
      <c r="W445" t="s">
        <v>2311</v>
      </c>
      <c r="X445" s="51" t="str">
        <f t="shared" si="12"/>
        <v>3</v>
      </c>
      <c r="Y445" s="51" t="str">
        <f>IF(T445="","",IF(AND(T445&lt;&gt;'Tabelas auxiliares'!$B$236,T445&lt;&gt;'Tabelas auxiliares'!$B$237,T445&lt;&gt;'Tabelas auxiliares'!$C$236,T445&lt;&gt;'Tabelas auxiliares'!$C$237,T445&lt;&gt;'Tabelas auxiliares'!$D$236),"FOLHA DE PESSOAL",IF(X445='Tabelas auxiliares'!$A$237,"CUSTEIO",IF(X445='Tabelas auxiliares'!$A$236,"INVESTIMENTO","ERRO - VERIFICAR"))))</f>
        <v>FOLHA DE PESSOAL</v>
      </c>
      <c r="Z445" s="64">
        <f t="shared" si="13"/>
        <v>48275.88</v>
      </c>
      <c r="AC445" s="44">
        <v>48275.88</v>
      </c>
      <c r="AD445" s="72"/>
      <c r="AE445" s="72"/>
      <c r="AF445" s="72"/>
      <c r="AG445" s="72"/>
      <c r="AH445" s="72"/>
      <c r="AI445" s="72"/>
      <c r="AJ445" s="72"/>
      <c r="AK445" s="72"/>
      <c r="AL445" s="72"/>
      <c r="AM445" s="72"/>
      <c r="AN445" s="72"/>
      <c r="AO445" s="72"/>
    </row>
    <row r="446" spans="1:41" x14ac:dyDescent="0.25">
      <c r="A446" t="s">
        <v>594</v>
      </c>
      <c r="B446" t="s">
        <v>302</v>
      </c>
      <c r="C446" t="s">
        <v>595</v>
      </c>
      <c r="D446" t="s">
        <v>90</v>
      </c>
      <c r="E446" t="s">
        <v>117</v>
      </c>
      <c r="F446" s="51" t="str">
        <f>IFERROR(VLOOKUP(D446,'Tabelas auxiliares'!$A$3:$B$61,2,FALSE),"")</f>
        <v>SUGEPE-FOLHA - PASEP + AUX. MORADIA</v>
      </c>
      <c r="G446" s="51" t="str">
        <f>IFERROR(VLOOKUP($B446,'Tabelas auxiliares'!$A$65:$C$102,2,FALSE),"")</f>
        <v>Folha de pagamento - Ativos, Previdência, PASEP</v>
      </c>
      <c r="H446" s="51" t="str">
        <f>IFERROR(VLOOKUP($B446,'Tabelas auxiliares'!$A$65:$C$102,3,FALSE),"")</f>
        <v>FOLHA DE PAGAMENTO / CONTRIBUICAO PARA O PSS / SUBSTITUICOES / INSS PATRONAL / PASEP</v>
      </c>
      <c r="I446" t="s">
        <v>633</v>
      </c>
      <c r="J446" t="s">
        <v>2351</v>
      </c>
      <c r="K446" t="s">
        <v>2360</v>
      </c>
      <c r="L446" t="s">
        <v>2353</v>
      </c>
      <c r="M446" t="s">
        <v>2313</v>
      </c>
      <c r="N446" t="s">
        <v>127</v>
      </c>
      <c r="O446" t="s">
        <v>167</v>
      </c>
      <c r="P446" t="s">
        <v>2233</v>
      </c>
      <c r="Q446" t="s">
        <v>168</v>
      </c>
      <c r="R446" t="s">
        <v>165</v>
      </c>
      <c r="S446" t="s">
        <v>119</v>
      </c>
      <c r="T446" t="s">
        <v>2234</v>
      </c>
      <c r="U446" t="s">
        <v>136</v>
      </c>
      <c r="V446" t="s">
        <v>2314</v>
      </c>
      <c r="W446" t="s">
        <v>2315</v>
      </c>
      <c r="X446" s="51" t="str">
        <f t="shared" si="12"/>
        <v>3</v>
      </c>
      <c r="Y446" s="51" t="str">
        <f>IF(T446="","",IF(AND(T446&lt;&gt;'Tabelas auxiliares'!$B$236,T446&lt;&gt;'Tabelas auxiliares'!$B$237,T446&lt;&gt;'Tabelas auxiliares'!$C$236,T446&lt;&gt;'Tabelas auxiliares'!$C$237,T446&lt;&gt;'Tabelas auxiliares'!$D$236),"FOLHA DE PESSOAL",IF(X446='Tabelas auxiliares'!$A$237,"CUSTEIO",IF(X446='Tabelas auxiliares'!$A$236,"INVESTIMENTO","ERRO - VERIFICAR"))))</f>
        <v>FOLHA DE PESSOAL</v>
      </c>
      <c r="Z446" s="64">
        <f t="shared" si="13"/>
        <v>107006.11</v>
      </c>
      <c r="AC446" s="44">
        <v>107006.11</v>
      </c>
      <c r="AD446" s="72"/>
      <c r="AE446" s="72"/>
      <c r="AF446" s="72"/>
      <c r="AG446" s="72"/>
      <c r="AH446" s="72"/>
      <c r="AI446" s="72"/>
      <c r="AJ446" s="72"/>
      <c r="AK446" s="72"/>
      <c r="AL446" s="72"/>
      <c r="AM446" s="72"/>
      <c r="AN446" s="72"/>
      <c r="AO446" s="72"/>
    </row>
    <row r="447" spans="1:41" x14ac:dyDescent="0.25">
      <c r="A447" t="s">
        <v>594</v>
      </c>
      <c r="B447" t="s">
        <v>302</v>
      </c>
      <c r="C447" t="s">
        <v>595</v>
      </c>
      <c r="D447" t="s">
        <v>90</v>
      </c>
      <c r="E447" t="s">
        <v>117</v>
      </c>
      <c r="F447" s="51" t="str">
        <f>IFERROR(VLOOKUP(D447,'Tabelas auxiliares'!$A$3:$B$61,2,FALSE),"")</f>
        <v>SUGEPE-FOLHA - PASEP + AUX. MORADIA</v>
      </c>
      <c r="G447" s="51" t="str">
        <f>IFERROR(VLOOKUP($B447,'Tabelas auxiliares'!$A$65:$C$102,2,FALSE),"")</f>
        <v>Folha de pagamento - Ativos, Previdência, PASEP</v>
      </c>
      <c r="H447" s="51" t="str">
        <f>IFERROR(VLOOKUP($B447,'Tabelas auxiliares'!$A$65:$C$102,3,FALSE),"")</f>
        <v>FOLHA DE PAGAMENTO / CONTRIBUICAO PARA O PSS / SUBSTITUICOES / INSS PATRONAL / PASEP</v>
      </c>
      <c r="I447" t="s">
        <v>633</v>
      </c>
      <c r="J447" t="s">
        <v>2351</v>
      </c>
      <c r="K447" t="s">
        <v>2361</v>
      </c>
      <c r="L447" t="s">
        <v>2353</v>
      </c>
      <c r="M447" t="s">
        <v>2317</v>
      </c>
      <c r="N447" t="s">
        <v>126</v>
      </c>
      <c r="O447" t="s">
        <v>167</v>
      </c>
      <c r="P447" t="s">
        <v>2248</v>
      </c>
      <c r="Q447" t="s">
        <v>168</v>
      </c>
      <c r="R447" t="s">
        <v>165</v>
      </c>
      <c r="S447" t="s">
        <v>119</v>
      </c>
      <c r="T447" t="s">
        <v>2249</v>
      </c>
      <c r="U447" t="s">
        <v>120</v>
      </c>
      <c r="V447" t="s">
        <v>2250</v>
      </c>
      <c r="W447" t="s">
        <v>2251</v>
      </c>
      <c r="X447" s="51" t="str">
        <f t="shared" si="12"/>
        <v>3</v>
      </c>
      <c r="Y447" s="51" t="str">
        <f>IF(T447="","",IF(AND(T447&lt;&gt;'Tabelas auxiliares'!$B$236,T447&lt;&gt;'Tabelas auxiliares'!$B$237,T447&lt;&gt;'Tabelas auxiliares'!$C$236,T447&lt;&gt;'Tabelas auxiliares'!$C$237,T447&lt;&gt;'Tabelas auxiliares'!$D$236),"FOLHA DE PESSOAL",IF(X447='Tabelas auxiliares'!$A$237,"CUSTEIO",IF(X447='Tabelas auxiliares'!$A$236,"INVESTIMENTO","ERRO - VERIFICAR"))))</f>
        <v>FOLHA DE PESSOAL</v>
      </c>
      <c r="Z447" s="64">
        <f t="shared" si="13"/>
        <v>3528970.5</v>
      </c>
      <c r="AC447" s="44">
        <v>3528970.5</v>
      </c>
      <c r="AD447" s="72"/>
      <c r="AE447" s="72"/>
      <c r="AF447" s="72"/>
      <c r="AG447" s="72"/>
      <c r="AH447" s="72"/>
      <c r="AI447" s="72"/>
      <c r="AJ447" s="72"/>
      <c r="AK447" s="72"/>
      <c r="AL447" s="72"/>
      <c r="AM447" s="72"/>
      <c r="AN447" s="72"/>
      <c r="AO447" s="72"/>
    </row>
    <row r="448" spans="1:41" x14ac:dyDescent="0.25">
      <c r="A448" t="s">
        <v>594</v>
      </c>
      <c r="B448" t="s">
        <v>302</v>
      </c>
      <c r="C448" t="s">
        <v>595</v>
      </c>
      <c r="D448" t="s">
        <v>90</v>
      </c>
      <c r="E448" t="s">
        <v>117</v>
      </c>
      <c r="F448" s="51" t="str">
        <f>IFERROR(VLOOKUP(D448,'Tabelas auxiliares'!$A$3:$B$61,2,FALSE),"")</f>
        <v>SUGEPE-FOLHA - PASEP + AUX. MORADIA</v>
      </c>
      <c r="G448" s="51" t="str">
        <f>IFERROR(VLOOKUP($B448,'Tabelas auxiliares'!$A$65:$C$102,2,FALSE),"")</f>
        <v>Folha de pagamento - Ativos, Previdência, PASEP</v>
      </c>
      <c r="H448" s="51" t="str">
        <f>IFERROR(VLOOKUP($B448,'Tabelas auxiliares'!$A$65:$C$102,3,FALSE),"")</f>
        <v>FOLHA DE PAGAMENTO / CONTRIBUICAO PARA O PSS / SUBSTITUICOES / INSS PATRONAL / PASEP</v>
      </c>
      <c r="I448" t="s">
        <v>633</v>
      </c>
      <c r="J448" t="s">
        <v>2351</v>
      </c>
      <c r="K448" t="s">
        <v>2362</v>
      </c>
      <c r="L448" t="s">
        <v>2353</v>
      </c>
      <c r="M448" t="s">
        <v>2319</v>
      </c>
      <c r="N448" t="s">
        <v>166</v>
      </c>
      <c r="O448" t="s">
        <v>167</v>
      </c>
      <c r="P448" t="s">
        <v>200</v>
      </c>
      <c r="Q448" t="s">
        <v>168</v>
      </c>
      <c r="R448" t="s">
        <v>165</v>
      </c>
      <c r="S448" t="s">
        <v>119</v>
      </c>
      <c r="T448" t="s">
        <v>164</v>
      </c>
      <c r="U448" t="s">
        <v>118</v>
      </c>
      <c r="V448" t="s">
        <v>2320</v>
      </c>
      <c r="W448" t="s">
        <v>2321</v>
      </c>
      <c r="X448" s="51" t="str">
        <f t="shared" si="12"/>
        <v>3</v>
      </c>
      <c r="Y448" s="51" t="str">
        <f>IF(T448="","",IF(AND(T448&lt;&gt;'Tabelas auxiliares'!$B$236,T448&lt;&gt;'Tabelas auxiliares'!$B$237,T448&lt;&gt;'Tabelas auxiliares'!$C$236,T448&lt;&gt;'Tabelas auxiliares'!$C$237,T448&lt;&gt;'Tabelas auxiliares'!$D$236),"FOLHA DE PESSOAL",IF(X448='Tabelas auxiliares'!$A$237,"CUSTEIO",IF(X448='Tabelas auxiliares'!$A$236,"INVESTIMENTO","ERRO - VERIFICAR"))))</f>
        <v>CUSTEIO</v>
      </c>
      <c r="Z448" s="64">
        <f t="shared" si="13"/>
        <v>167999.63</v>
      </c>
      <c r="AC448" s="44">
        <v>167999.63</v>
      </c>
      <c r="AD448" s="72"/>
      <c r="AE448" s="72"/>
      <c r="AF448" s="72"/>
      <c r="AG448" s="72"/>
      <c r="AH448" s="72"/>
      <c r="AI448" s="72"/>
      <c r="AJ448" s="72"/>
      <c r="AK448" s="72"/>
      <c r="AL448" s="72"/>
      <c r="AM448" s="72"/>
      <c r="AN448" s="72"/>
      <c r="AO448" s="72"/>
    </row>
    <row r="449" spans="1:41" x14ac:dyDescent="0.25">
      <c r="A449" t="s">
        <v>594</v>
      </c>
      <c r="B449" t="s">
        <v>302</v>
      </c>
      <c r="C449" t="s">
        <v>595</v>
      </c>
      <c r="D449" t="s">
        <v>90</v>
      </c>
      <c r="E449" t="s">
        <v>117</v>
      </c>
      <c r="F449" s="51" t="str">
        <f>IFERROR(VLOOKUP(D449,'Tabelas auxiliares'!$A$3:$B$61,2,FALSE),"")</f>
        <v>SUGEPE-FOLHA - PASEP + AUX. MORADIA</v>
      </c>
      <c r="G449" s="51" t="str">
        <f>IFERROR(VLOOKUP($B449,'Tabelas auxiliares'!$A$65:$C$102,2,FALSE),"")</f>
        <v>Folha de pagamento - Ativos, Previdência, PASEP</v>
      </c>
      <c r="H449" s="51" t="str">
        <f>IFERROR(VLOOKUP($B449,'Tabelas auxiliares'!$A$65:$C$102,3,FALSE),"")</f>
        <v>FOLHA DE PAGAMENTO / CONTRIBUICAO PARA O PSS / SUBSTITUICOES / INSS PATRONAL / PASEP</v>
      </c>
      <c r="I449" t="s">
        <v>619</v>
      </c>
      <c r="J449" t="s">
        <v>916</v>
      </c>
      <c r="K449" t="s">
        <v>2363</v>
      </c>
      <c r="L449" t="s">
        <v>918</v>
      </c>
      <c r="M449" t="s">
        <v>170</v>
      </c>
      <c r="N449" t="s">
        <v>126</v>
      </c>
      <c r="O449" t="s">
        <v>167</v>
      </c>
      <c r="P449" t="s">
        <v>2248</v>
      </c>
      <c r="Q449" t="s">
        <v>168</v>
      </c>
      <c r="R449" t="s">
        <v>165</v>
      </c>
      <c r="S449" t="s">
        <v>119</v>
      </c>
      <c r="T449" t="s">
        <v>2249</v>
      </c>
      <c r="U449" t="s">
        <v>120</v>
      </c>
      <c r="V449" t="s">
        <v>2250</v>
      </c>
      <c r="W449" t="s">
        <v>2251</v>
      </c>
      <c r="X449" s="51" t="str">
        <f t="shared" si="12"/>
        <v>3</v>
      </c>
      <c r="Y449" s="51" t="str">
        <f>IF(T449="","",IF(AND(T449&lt;&gt;'Tabelas auxiliares'!$B$236,T449&lt;&gt;'Tabelas auxiliares'!$B$237,T449&lt;&gt;'Tabelas auxiliares'!$C$236,T449&lt;&gt;'Tabelas auxiliares'!$C$237,T449&lt;&gt;'Tabelas auxiliares'!$D$236),"FOLHA DE PESSOAL",IF(X449='Tabelas auxiliares'!$A$237,"CUSTEIO",IF(X449='Tabelas auxiliares'!$A$236,"INVESTIMENTO","ERRO - VERIFICAR"))))</f>
        <v>FOLHA DE PESSOAL</v>
      </c>
      <c r="Z449" s="64">
        <f t="shared" si="13"/>
        <v>8628.2000000000007</v>
      </c>
      <c r="AC449" s="44">
        <v>8628.2000000000007</v>
      </c>
      <c r="AD449" s="72"/>
      <c r="AE449" s="72"/>
      <c r="AF449" s="72"/>
      <c r="AG449" s="72"/>
      <c r="AH449" s="72"/>
      <c r="AI449" s="72"/>
      <c r="AJ449" s="72"/>
      <c r="AK449" s="72"/>
      <c r="AL449" s="72"/>
      <c r="AM449" s="72"/>
      <c r="AN449" s="72"/>
      <c r="AO449" s="72"/>
    </row>
    <row r="450" spans="1:41" x14ac:dyDescent="0.25">
      <c r="A450" t="s">
        <v>594</v>
      </c>
      <c r="B450" t="s">
        <v>302</v>
      </c>
      <c r="C450" t="s">
        <v>595</v>
      </c>
      <c r="D450" t="s">
        <v>90</v>
      </c>
      <c r="E450" t="s">
        <v>117</v>
      </c>
      <c r="F450" s="51" t="str">
        <f>IFERROR(VLOOKUP(D450,'Tabelas auxiliares'!$A$3:$B$61,2,FALSE),"")</f>
        <v>SUGEPE-FOLHA - PASEP + AUX. MORADIA</v>
      </c>
      <c r="G450" s="51" t="str">
        <f>IFERROR(VLOOKUP($B450,'Tabelas auxiliares'!$A$65:$C$102,2,FALSE),"")</f>
        <v>Folha de pagamento - Ativos, Previdência, PASEP</v>
      </c>
      <c r="H450" s="51" t="str">
        <f>IFERROR(VLOOKUP($B450,'Tabelas auxiliares'!$A$65:$C$102,3,FALSE),"")</f>
        <v>FOLHA DE PAGAMENTO / CONTRIBUICAO PARA O PSS / SUBSTITUICOES / INSS PATRONAL / PASEP</v>
      </c>
      <c r="I450" t="s">
        <v>599</v>
      </c>
      <c r="J450" t="s">
        <v>2351</v>
      </c>
      <c r="K450" t="s">
        <v>2364</v>
      </c>
      <c r="L450" t="s">
        <v>2353</v>
      </c>
      <c r="M450" t="s">
        <v>1960</v>
      </c>
      <c r="N450" t="s">
        <v>127</v>
      </c>
      <c r="O450" t="s">
        <v>167</v>
      </c>
      <c r="P450" t="s">
        <v>2233</v>
      </c>
      <c r="Q450" t="s">
        <v>168</v>
      </c>
      <c r="R450" t="s">
        <v>165</v>
      </c>
      <c r="S450" t="s">
        <v>119</v>
      </c>
      <c r="T450" t="s">
        <v>2234</v>
      </c>
      <c r="U450" t="s">
        <v>136</v>
      </c>
      <c r="V450" t="s">
        <v>2235</v>
      </c>
      <c r="W450" t="s">
        <v>2236</v>
      </c>
      <c r="X450" s="51" t="str">
        <f t="shared" si="12"/>
        <v>3</v>
      </c>
      <c r="Y450" s="51" t="str">
        <f>IF(T450="","",IF(AND(T450&lt;&gt;'Tabelas auxiliares'!$B$236,T450&lt;&gt;'Tabelas auxiliares'!$B$237,T450&lt;&gt;'Tabelas auxiliares'!$C$236,T450&lt;&gt;'Tabelas auxiliares'!$C$237,T450&lt;&gt;'Tabelas auxiliares'!$D$236),"FOLHA DE PESSOAL",IF(X450='Tabelas auxiliares'!$A$237,"CUSTEIO",IF(X450='Tabelas auxiliares'!$A$236,"INVESTIMENTO","ERRO - VERIFICAR"))))</f>
        <v>FOLHA DE PESSOAL</v>
      </c>
      <c r="Z450" s="64">
        <f t="shared" si="13"/>
        <v>125624.5</v>
      </c>
      <c r="AC450" s="44">
        <v>125624.5</v>
      </c>
      <c r="AD450" s="72"/>
      <c r="AE450" s="72"/>
      <c r="AF450" s="72"/>
      <c r="AG450" s="72"/>
      <c r="AH450" s="72"/>
      <c r="AI450" s="72"/>
      <c r="AJ450" s="72"/>
      <c r="AK450" s="72"/>
      <c r="AL450" s="72"/>
      <c r="AM450" s="72"/>
      <c r="AN450" s="72"/>
      <c r="AO450" s="72"/>
    </row>
    <row r="451" spans="1:41" x14ac:dyDescent="0.25">
      <c r="A451" t="s">
        <v>594</v>
      </c>
      <c r="B451" t="s">
        <v>302</v>
      </c>
      <c r="C451" t="s">
        <v>595</v>
      </c>
      <c r="D451" t="s">
        <v>90</v>
      </c>
      <c r="E451" t="s">
        <v>117</v>
      </c>
      <c r="F451" s="51" t="str">
        <f>IFERROR(VLOOKUP(D451,'Tabelas auxiliares'!$A$3:$B$61,2,FALSE),"")</f>
        <v>SUGEPE-FOLHA - PASEP + AUX. MORADIA</v>
      </c>
      <c r="G451" s="51" t="str">
        <f>IFERROR(VLOOKUP($B451,'Tabelas auxiliares'!$A$65:$C$102,2,FALSE),"")</f>
        <v>Folha de pagamento - Ativos, Previdência, PASEP</v>
      </c>
      <c r="H451" s="51" t="str">
        <f>IFERROR(VLOOKUP($B451,'Tabelas auxiliares'!$A$65:$C$102,3,FALSE),"")</f>
        <v>FOLHA DE PAGAMENTO / CONTRIBUICAO PARA O PSS / SUBSTITUICOES / INSS PATRONAL / PASEP</v>
      </c>
      <c r="I451" t="s">
        <v>599</v>
      </c>
      <c r="J451" t="s">
        <v>2351</v>
      </c>
      <c r="K451" t="s">
        <v>2364</v>
      </c>
      <c r="L451" t="s">
        <v>2353</v>
      </c>
      <c r="M451" t="s">
        <v>1960</v>
      </c>
      <c r="N451" t="s">
        <v>127</v>
      </c>
      <c r="O451" t="s">
        <v>167</v>
      </c>
      <c r="P451" t="s">
        <v>2233</v>
      </c>
      <c r="Q451" t="s">
        <v>168</v>
      </c>
      <c r="R451" t="s">
        <v>165</v>
      </c>
      <c r="S451" t="s">
        <v>119</v>
      </c>
      <c r="T451" t="s">
        <v>2234</v>
      </c>
      <c r="U451" t="s">
        <v>136</v>
      </c>
      <c r="V451" t="s">
        <v>2237</v>
      </c>
      <c r="W451" t="s">
        <v>2238</v>
      </c>
      <c r="X451" s="51" t="str">
        <f t="shared" si="12"/>
        <v>3</v>
      </c>
      <c r="Y451" s="51" t="str">
        <f>IF(T451="","",IF(AND(T451&lt;&gt;'Tabelas auxiliares'!$B$236,T451&lt;&gt;'Tabelas auxiliares'!$B$237,T451&lt;&gt;'Tabelas auxiliares'!$C$236,T451&lt;&gt;'Tabelas auxiliares'!$C$237,T451&lt;&gt;'Tabelas auxiliares'!$D$236),"FOLHA DE PESSOAL",IF(X451='Tabelas auxiliares'!$A$237,"CUSTEIO",IF(X451='Tabelas auxiliares'!$A$236,"INVESTIMENTO","ERRO - VERIFICAR"))))</f>
        <v>FOLHA DE PESSOAL</v>
      </c>
      <c r="Z451" s="64">
        <f t="shared" si="13"/>
        <v>6281.22</v>
      </c>
      <c r="AC451" s="44">
        <v>6281.22</v>
      </c>
      <c r="AD451" s="72"/>
      <c r="AE451" s="72"/>
      <c r="AF451" s="72"/>
      <c r="AG451" s="72"/>
      <c r="AH451" s="72"/>
      <c r="AI451" s="72"/>
      <c r="AJ451" s="72"/>
      <c r="AK451" s="72"/>
      <c r="AL451" s="72"/>
      <c r="AM451" s="72"/>
      <c r="AN451" s="72"/>
      <c r="AO451" s="72"/>
    </row>
    <row r="452" spans="1:41" x14ac:dyDescent="0.25">
      <c r="A452" t="s">
        <v>594</v>
      </c>
      <c r="B452" t="s">
        <v>302</v>
      </c>
      <c r="C452" t="s">
        <v>595</v>
      </c>
      <c r="D452" t="s">
        <v>90</v>
      </c>
      <c r="E452" t="s">
        <v>117</v>
      </c>
      <c r="F452" s="51" t="str">
        <f>IFERROR(VLOOKUP(D452,'Tabelas auxiliares'!$A$3:$B$61,2,FALSE),"")</f>
        <v>SUGEPE-FOLHA - PASEP + AUX. MORADIA</v>
      </c>
      <c r="G452" s="51" t="str">
        <f>IFERROR(VLOOKUP($B452,'Tabelas auxiliares'!$A$65:$C$102,2,FALSE),"")</f>
        <v>Folha de pagamento - Ativos, Previdência, PASEP</v>
      </c>
      <c r="H452" s="51" t="str">
        <f>IFERROR(VLOOKUP($B452,'Tabelas auxiliares'!$A$65:$C$102,3,FALSE),"")</f>
        <v>FOLHA DE PAGAMENTO / CONTRIBUICAO PARA O PSS / SUBSTITUICOES / INSS PATRONAL / PASEP</v>
      </c>
      <c r="I452" t="s">
        <v>1221</v>
      </c>
      <c r="J452" t="s">
        <v>2365</v>
      </c>
      <c r="K452" t="s">
        <v>2366</v>
      </c>
      <c r="L452" t="s">
        <v>2367</v>
      </c>
      <c r="M452" t="s">
        <v>165</v>
      </c>
      <c r="N452" t="s">
        <v>125</v>
      </c>
      <c r="O452" t="s">
        <v>167</v>
      </c>
      <c r="P452" t="s">
        <v>2256</v>
      </c>
      <c r="Q452" t="s">
        <v>168</v>
      </c>
      <c r="R452" t="s">
        <v>165</v>
      </c>
      <c r="S452" t="s">
        <v>2257</v>
      </c>
      <c r="T452" t="s">
        <v>2234</v>
      </c>
      <c r="U452" t="s">
        <v>135</v>
      </c>
      <c r="V452" t="s">
        <v>2258</v>
      </c>
      <c r="W452" t="s">
        <v>2259</v>
      </c>
      <c r="X452" s="51" t="str">
        <f t="shared" ref="X452:X515" si="14">LEFT(V452,1)</f>
        <v>3</v>
      </c>
      <c r="Y452" s="51" t="str">
        <f>IF(T452="","",IF(AND(T452&lt;&gt;'Tabelas auxiliares'!$B$236,T452&lt;&gt;'Tabelas auxiliares'!$B$237,T452&lt;&gt;'Tabelas auxiliares'!$C$236,T452&lt;&gt;'Tabelas auxiliares'!$C$237,T452&lt;&gt;'Tabelas auxiliares'!$D$236),"FOLHA DE PESSOAL",IF(X452='Tabelas auxiliares'!$A$237,"CUSTEIO",IF(X452='Tabelas auxiliares'!$A$236,"INVESTIMENTO","ERRO - VERIFICAR"))))</f>
        <v>FOLHA DE PESSOAL</v>
      </c>
      <c r="Z452" s="64">
        <f t="shared" si="13"/>
        <v>379399.41</v>
      </c>
      <c r="AC452" s="44">
        <v>379399.41</v>
      </c>
      <c r="AD452" s="72"/>
      <c r="AE452" s="72"/>
      <c r="AF452" s="72"/>
      <c r="AG452" s="72"/>
      <c r="AH452" s="72"/>
      <c r="AI452" s="72"/>
      <c r="AJ452" s="72"/>
      <c r="AK452" s="72"/>
      <c r="AL452" s="72"/>
      <c r="AM452" s="72"/>
      <c r="AN452" s="72"/>
      <c r="AO452" s="72"/>
    </row>
    <row r="453" spans="1:41" x14ac:dyDescent="0.25">
      <c r="A453" t="s">
        <v>594</v>
      </c>
      <c r="B453" t="s">
        <v>302</v>
      </c>
      <c r="C453" t="s">
        <v>595</v>
      </c>
      <c r="D453" t="s">
        <v>90</v>
      </c>
      <c r="E453" t="s">
        <v>117</v>
      </c>
      <c r="F453" s="51" t="str">
        <f>IFERROR(VLOOKUP(D453,'Tabelas auxiliares'!$A$3:$B$61,2,FALSE),"")</f>
        <v>SUGEPE-FOLHA - PASEP + AUX. MORADIA</v>
      </c>
      <c r="G453" s="51" t="str">
        <f>IFERROR(VLOOKUP($B453,'Tabelas auxiliares'!$A$65:$C$102,2,FALSE),"")</f>
        <v>Folha de pagamento - Ativos, Previdência, PASEP</v>
      </c>
      <c r="H453" s="51" t="str">
        <f>IFERROR(VLOOKUP($B453,'Tabelas auxiliares'!$A$65:$C$102,3,FALSE),"")</f>
        <v>FOLHA DE PAGAMENTO / CONTRIBUICAO PARA O PSS / SUBSTITUICOES / INSS PATRONAL / PASEP</v>
      </c>
      <c r="I453" t="s">
        <v>1221</v>
      </c>
      <c r="J453" t="s">
        <v>2365</v>
      </c>
      <c r="K453" t="s">
        <v>2366</v>
      </c>
      <c r="L453" t="s">
        <v>2367</v>
      </c>
      <c r="M453" t="s">
        <v>165</v>
      </c>
      <c r="N453" t="s">
        <v>125</v>
      </c>
      <c r="O453" t="s">
        <v>167</v>
      </c>
      <c r="P453" t="s">
        <v>2256</v>
      </c>
      <c r="Q453" t="s">
        <v>168</v>
      </c>
      <c r="R453" t="s">
        <v>165</v>
      </c>
      <c r="S453" t="s">
        <v>2257</v>
      </c>
      <c r="T453" t="s">
        <v>2234</v>
      </c>
      <c r="U453" t="s">
        <v>135</v>
      </c>
      <c r="V453" t="s">
        <v>2260</v>
      </c>
      <c r="W453" t="s">
        <v>2261</v>
      </c>
      <c r="X453" s="51" t="str">
        <f t="shared" si="14"/>
        <v>3</v>
      </c>
      <c r="Y453" s="51" t="str">
        <f>IF(T453="","",IF(AND(T453&lt;&gt;'Tabelas auxiliares'!$B$236,T453&lt;&gt;'Tabelas auxiliares'!$B$237,T453&lt;&gt;'Tabelas auxiliares'!$C$236,T453&lt;&gt;'Tabelas auxiliares'!$C$237,T453&lt;&gt;'Tabelas auxiliares'!$D$236),"FOLHA DE PESSOAL",IF(X453='Tabelas auxiliares'!$A$237,"CUSTEIO",IF(X453='Tabelas auxiliares'!$A$236,"INVESTIMENTO","ERRO - VERIFICAR"))))</f>
        <v>FOLHA DE PESSOAL</v>
      </c>
      <c r="Z453" s="64">
        <f t="shared" ref="Z453:Z516" si="15">IF(AA453+AB453+AC453&lt;&gt;0,AA453+AB453+AC453,"")</f>
        <v>7463.45</v>
      </c>
      <c r="AC453" s="44">
        <v>7463.45</v>
      </c>
      <c r="AD453" s="72"/>
      <c r="AE453" s="72"/>
      <c r="AF453" s="72"/>
      <c r="AG453" s="72"/>
      <c r="AH453" s="72"/>
      <c r="AI453" s="72"/>
      <c r="AJ453" s="72"/>
      <c r="AK453" s="72"/>
      <c r="AL453" s="72"/>
      <c r="AM453" s="72"/>
      <c r="AN453" s="72"/>
      <c r="AO453" s="72"/>
    </row>
    <row r="454" spans="1:41" x14ac:dyDescent="0.25">
      <c r="A454" t="s">
        <v>594</v>
      </c>
      <c r="B454" t="s">
        <v>302</v>
      </c>
      <c r="C454" t="s">
        <v>595</v>
      </c>
      <c r="D454" t="s">
        <v>90</v>
      </c>
      <c r="E454" t="s">
        <v>117</v>
      </c>
      <c r="F454" s="51" t="str">
        <f>IFERROR(VLOOKUP(D454,'Tabelas auxiliares'!$A$3:$B$61,2,FALSE),"")</f>
        <v>SUGEPE-FOLHA - PASEP + AUX. MORADIA</v>
      </c>
      <c r="G454" s="51" t="str">
        <f>IFERROR(VLOOKUP($B454,'Tabelas auxiliares'!$A$65:$C$102,2,FALSE),"")</f>
        <v>Folha de pagamento - Ativos, Previdência, PASEP</v>
      </c>
      <c r="H454" s="51" t="str">
        <f>IFERROR(VLOOKUP($B454,'Tabelas auxiliares'!$A$65:$C$102,3,FALSE),"")</f>
        <v>FOLHA DE PAGAMENTO / CONTRIBUICAO PARA O PSS / SUBSTITUICOES / INSS PATRONAL / PASEP</v>
      </c>
      <c r="I454" t="s">
        <v>1221</v>
      </c>
      <c r="J454" t="s">
        <v>2365</v>
      </c>
      <c r="K454" t="s">
        <v>2366</v>
      </c>
      <c r="L454" t="s">
        <v>2367</v>
      </c>
      <c r="M454" t="s">
        <v>165</v>
      </c>
      <c r="N454" t="s">
        <v>125</v>
      </c>
      <c r="O454" t="s">
        <v>167</v>
      </c>
      <c r="P454" t="s">
        <v>2256</v>
      </c>
      <c r="Q454" t="s">
        <v>168</v>
      </c>
      <c r="R454" t="s">
        <v>165</v>
      </c>
      <c r="S454" t="s">
        <v>2257</v>
      </c>
      <c r="T454" t="s">
        <v>2234</v>
      </c>
      <c r="U454" t="s">
        <v>135</v>
      </c>
      <c r="V454" t="s">
        <v>2262</v>
      </c>
      <c r="W454" t="s">
        <v>2263</v>
      </c>
      <c r="X454" s="51" t="str">
        <f t="shared" si="14"/>
        <v>3</v>
      </c>
      <c r="Y454" s="51" t="str">
        <f>IF(T454="","",IF(AND(T454&lt;&gt;'Tabelas auxiliares'!$B$236,T454&lt;&gt;'Tabelas auxiliares'!$B$237,T454&lt;&gt;'Tabelas auxiliares'!$C$236,T454&lt;&gt;'Tabelas auxiliares'!$C$237,T454&lt;&gt;'Tabelas auxiliares'!$D$236),"FOLHA DE PESSOAL",IF(X454='Tabelas auxiliares'!$A$237,"CUSTEIO",IF(X454='Tabelas auxiliares'!$A$236,"INVESTIMENTO","ERRO - VERIFICAR"))))</f>
        <v>FOLHA DE PESSOAL</v>
      </c>
      <c r="Z454" s="64">
        <f t="shared" si="15"/>
        <v>252.37</v>
      </c>
      <c r="AC454" s="44">
        <v>252.37</v>
      </c>
      <c r="AD454" s="72"/>
      <c r="AE454" s="72"/>
      <c r="AF454" s="72"/>
      <c r="AG454" s="72"/>
      <c r="AH454" s="72"/>
      <c r="AI454" s="72"/>
      <c r="AJ454" s="72"/>
      <c r="AK454" s="72"/>
      <c r="AL454" s="72"/>
      <c r="AM454" s="72"/>
      <c r="AN454" s="72"/>
      <c r="AO454" s="72"/>
    </row>
    <row r="455" spans="1:41" x14ac:dyDescent="0.25">
      <c r="A455" t="s">
        <v>594</v>
      </c>
      <c r="B455" t="s">
        <v>302</v>
      </c>
      <c r="C455" t="s">
        <v>595</v>
      </c>
      <c r="D455" t="s">
        <v>90</v>
      </c>
      <c r="E455" t="s">
        <v>117</v>
      </c>
      <c r="F455" s="51" t="str">
        <f>IFERROR(VLOOKUP(D455,'Tabelas auxiliares'!$A$3:$B$61,2,FALSE),"")</f>
        <v>SUGEPE-FOLHA - PASEP + AUX. MORADIA</v>
      </c>
      <c r="G455" s="51" t="str">
        <f>IFERROR(VLOOKUP($B455,'Tabelas auxiliares'!$A$65:$C$102,2,FALSE),"")</f>
        <v>Folha de pagamento - Ativos, Previdência, PASEP</v>
      </c>
      <c r="H455" s="51" t="str">
        <f>IFERROR(VLOOKUP($B455,'Tabelas auxiliares'!$A$65:$C$102,3,FALSE),"")</f>
        <v>FOLHA DE PAGAMENTO / CONTRIBUICAO PARA O PSS / SUBSTITUICOES / INSS PATRONAL / PASEP</v>
      </c>
      <c r="I455" t="s">
        <v>1221</v>
      </c>
      <c r="J455" t="s">
        <v>2365</v>
      </c>
      <c r="K455" t="s">
        <v>2368</v>
      </c>
      <c r="L455" t="s">
        <v>2367</v>
      </c>
      <c r="M455" t="s">
        <v>165</v>
      </c>
      <c r="N455" t="s">
        <v>125</v>
      </c>
      <c r="O455" t="s">
        <v>167</v>
      </c>
      <c r="P455" t="s">
        <v>2256</v>
      </c>
      <c r="Q455" t="s">
        <v>168</v>
      </c>
      <c r="R455" t="s">
        <v>165</v>
      </c>
      <c r="S455" t="s">
        <v>2257</v>
      </c>
      <c r="T455" t="s">
        <v>2234</v>
      </c>
      <c r="U455" t="s">
        <v>135</v>
      </c>
      <c r="V455" t="s">
        <v>2265</v>
      </c>
      <c r="W455" t="s">
        <v>2266</v>
      </c>
      <c r="X455" s="51" t="str">
        <f t="shared" si="14"/>
        <v>3</v>
      </c>
      <c r="Y455" s="51" t="str">
        <f>IF(T455="","",IF(AND(T455&lt;&gt;'Tabelas auxiliares'!$B$236,T455&lt;&gt;'Tabelas auxiliares'!$B$237,T455&lt;&gt;'Tabelas auxiliares'!$C$236,T455&lt;&gt;'Tabelas auxiliares'!$C$237,T455&lt;&gt;'Tabelas auxiliares'!$D$236),"FOLHA DE PESSOAL",IF(X455='Tabelas auxiliares'!$A$237,"CUSTEIO",IF(X455='Tabelas auxiliares'!$A$236,"INVESTIMENTO","ERRO - VERIFICAR"))))</f>
        <v>FOLHA DE PESSOAL</v>
      </c>
      <c r="Z455" s="64">
        <f t="shared" si="15"/>
        <v>68277.13</v>
      </c>
      <c r="AC455" s="44">
        <v>68277.13</v>
      </c>
      <c r="AD455" s="72"/>
      <c r="AE455" s="72"/>
      <c r="AF455" s="72"/>
      <c r="AG455" s="72"/>
      <c r="AH455" s="72"/>
      <c r="AI455" s="72"/>
      <c r="AJ455" s="72"/>
      <c r="AK455" s="72"/>
      <c r="AL455" s="72"/>
      <c r="AM455" s="72"/>
      <c r="AN455" s="72"/>
      <c r="AO455" s="72"/>
    </row>
    <row r="456" spans="1:41" x14ac:dyDescent="0.25">
      <c r="A456" t="s">
        <v>594</v>
      </c>
      <c r="B456" t="s">
        <v>302</v>
      </c>
      <c r="C456" t="s">
        <v>595</v>
      </c>
      <c r="D456" t="s">
        <v>90</v>
      </c>
      <c r="E456" t="s">
        <v>117</v>
      </c>
      <c r="F456" s="51" t="str">
        <f>IFERROR(VLOOKUP(D456,'Tabelas auxiliares'!$A$3:$B$61,2,FALSE),"")</f>
        <v>SUGEPE-FOLHA - PASEP + AUX. MORADIA</v>
      </c>
      <c r="G456" s="51" t="str">
        <f>IFERROR(VLOOKUP($B456,'Tabelas auxiliares'!$A$65:$C$102,2,FALSE),"")</f>
        <v>Folha de pagamento - Ativos, Previdência, PASEP</v>
      </c>
      <c r="H456" s="51" t="str">
        <f>IFERROR(VLOOKUP($B456,'Tabelas auxiliares'!$A$65:$C$102,3,FALSE),"")</f>
        <v>FOLHA DE PAGAMENTO / CONTRIBUICAO PARA O PSS / SUBSTITUICOES / INSS PATRONAL / PASEP</v>
      </c>
      <c r="I456" t="s">
        <v>1221</v>
      </c>
      <c r="J456" t="s">
        <v>2365</v>
      </c>
      <c r="K456" t="s">
        <v>2369</v>
      </c>
      <c r="L456" t="s">
        <v>2367</v>
      </c>
      <c r="M456" t="s">
        <v>165</v>
      </c>
      <c r="N456" t="s">
        <v>127</v>
      </c>
      <c r="O456" t="s">
        <v>167</v>
      </c>
      <c r="P456" t="s">
        <v>2233</v>
      </c>
      <c r="Q456" t="s">
        <v>168</v>
      </c>
      <c r="R456" t="s">
        <v>165</v>
      </c>
      <c r="S456" t="s">
        <v>119</v>
      </c>
      <c r="T456" t="s">
        <v>2234</v>
      </c>
      <c r="U456" t="s">
        <v>136</v>
      </c>
      <c r="V456" t="s">
        <v>2268</v>
      </c>
      <c r="W456" t="s">
        <v>2269</v>
      </c>
      <c r="X456" s="51" t="str">
        <f t="shared" si="14"/>
        <v>3</v>
      </c>
      <c r="Y456" s="51" t="str">
        <f>IF(T456="","",IF(AND(T456&lt;&gt;'Tabelas auxiliares'!$B$236,T456&lt;&gt;'Tabelas auxiliares'!$B$237,T456&lt;&gt;'Tabelas auxiliares'!$C$236,T456&lt;&gt;'Tabelas auxiliares'!$C$237,T456&lt;&gt;'Tabelas auxiliares'!$D$236),"FOLHA DE PESSOAL",IF(X456='Tabelas auxiliares'!$A$237,"CUSTEIO",IF(X456='Tabelas auxiliares'!$A$236,"INVESTIMENTO","ERRO - VERIFICAR"))))</f>
        <v>FOLHA DE PESSOAL</v>
      </c>
      <c r="Z456" s="64">
        <f t="shared" si="15"/>
        <v>642438.28</v>
      </c>
      <c r="AC456" s="44">
        <v>642438.28</v>
      </c>
      <c r="AD456" s="72"/>
      <c r="AE456" s="72"/>
      <c r="AF456" s="72"/>
      <c r="AG456" s="72"/>
      <c r="AH456" s="72"/>
      <c r="AI456" s="72"/>
      <c r="AJ456" s="72"/>
      <c r="AK456" s="72"/>
      <c r="AL456" s="72"/>
      <c r="AM456" s="72"/>
      <c r="AN456" s="72"/>
      <c r="AO456" s="72"/>
    </row>
    <row r="457" spans="1:41" x14ac:dyDescent="0.25">
      <c r="A457" t="s">
        <v>594</v>
      </c>
      <c r="B457" t="s">
        <v>302</v>
      </c>
      <c r="C457" t="s">
        <v>595</v>
      </c>
      <c r="D457" t="s">
        <v>90</v>
      </c>
      <c r="E457" t="s">
        <v>117</v>
      </c>
      <c r="F457" s="51" t="str">
        <f>IFERROR(VLOOKUP(D457,'Tabelas auxiliares'!$A$3:$B$61,2,FALSE),"")</f>
        <v>SUGEPE-FOLHA - PASEP + AUX. MORADIA</v>
      </c>
      <c r="G457" s="51" t="str">
        <f>IFERROR(VLOOKUP($B457,'Tabelas auxiliares'!$A$65:$C$102,2,FALSE),"")</f>
        <v>Folha de pagamento - Ativos, Previdência, PASEP</v>
      </c>
      <c r="H457" s="51" t="str">
        <f>IFERROR(VLOOKUP($B457,'Tabelas auxiliares'!$A$65:$C$102,3,FALSE),"")</f>
        <v>FOLHA DE PAGAMENTO / CONTRIBUICAO PARA O PSS / SUBSTITUICOES / INSS PATRONAL / PASEP</v>
      </c>
      <c r="I457" t="s">
        <v>1221</v>
      </c>
      <c r="J457" t="s">
        <v>2365</v>
      </c>
      <c r="K457" t="s">
        <v>2369</v>
      </c>
      <c r="L457" t="s">
        <v>2367</v>
      </c>
      <c r="M457" t="s">
        <v>165</v>
      </c>
      <c r="N457" t="s">
        <v>127</v>
      </c>
      <c r="O457" t="s">
        <v>167</v>
      </c>
      <c r="P457" t="s">
        <v>2233</v>
      </c>
      <c r="Q457" t="s">
        <v>168</v>
      </c>
      <c r="R457" t="s">
        <v>165</v>
      </c>
      <c r="S457" t="s">
        <v>119</v>
      </c>
      <c r="T457" t="s">
        <v>2234</v>
      </c>
      <c r="U457" t="s">
        <v>136</v>
      </c>
      <c r="V457" t="s">
        <v>2270</v>
      </c>
      <c r="W457" t="s">
        <v>2271</v>
      </c>
      <c r="X457" s="51" t="str">
        <f t="shared" si="14"/>
        <v>3</v>
      </c>
      <c r="Y457" s="51" t="str">
        <f>IF(T457="","",IF(AND(T457&lt;&gt;'Tabelas auxiliares'!$B$236,T457&lt;&gt;'Tabelas auxiliares'!$B$237,T457&lt;&gt;'Tabelas auxiliares'!$C$236,T457&lt;&gt;'Tabelas auxiliares'!$C$237,T457&lt;&gt;'Tabelas auxiliares'!$D$236),"FOLHA DE PESSOAL",IF(X457='Tabelas auxiliares'!$A$237,"CUSTEIO",IF(X457='Tabelas auxiliares'!$A$236,"INVESTIMENTO","ERRO - VERIFICAR"))))</f>
        <v>FOLHA DE PESSOAL</v>
      </c>
      <c r="Z457" s="64">
        <f t="shared" si="15"/>
        <v>4808.09</v>
      </c>
      <c r="AC457" s="44">
        <v>4808.09</v>
      </c>
      <c r="AD457" s="72"/>
      <c r="AE457" s="72"/>
      <c r="AF457" s="72"/>
      <c r="AG457" s="72"/>
      <c r="AH457" s="72"/>
      <c r="AI457" s="72"/>
      <c r="AJ457" s="72"/>
      <c r="AK457" s="72"/>
      <c r="AL457" s="72"/>
      <c r="AM457" s="72"/>
      <c r="AN457" s="72"/>
      <c r="AO457" s="72"/>
    </row>
    <row r="458" spans="1:41" x14ac:dyDescent="0.25">
      <c r="A458" t="s">
        <v>594</v>
      </c>
      <c r="B458" t="s">
        <v>302</v>
      </c>
      <c r="C458" t="s">
        <v>595</v>
      </c>
      <c r="D458" t="s">
        <v>90</v>
      </c>
      <c r="E458" t="s">
        <v>117</v>
      </c>
      <c r="F458" s="51" t="str">
        <f>IFERROR(VLOOKUP(D458,'Tabelas auxiliares'!$A$3:$B$61,2,FALSE),"")</f>
        <v>SUGEPE-FOLHA - PASEP + AUX. MORADIA</v>
      </c>
      <c r="G458" s="51" t="str">
        <f>IFERROR(VLOOKUP($B458,'Tabelas auxiliares'!$A$65:$C$102,2,FALSE),"")</f>
        <v>Folha de pagamento - Ativos, Previdência, PASEP</v>
      </c>
      <c r="H458" s="51" t="str">
        <f>IFERROR(VLOOKUP($B458,'Tabelas auxiliares'!$A$65:$C$102,3,FALSE),"")</f>
        <v>FOLHA DE PAGAMENTO / CONTRIBUICAO PARA O PSS / SUBSTITUICOES / INSS PATRONAL / PASEP</v>
      </c>
      <c r="I458" t="s">
        <v>1221</v>
      </c>
      <c r="J458" t="s">
        <v>2365</v>
      </c>
      <c r="K458" t="s">
        <v>2369</v>
      </c>
      <c r="L458" t="s">
        <v>2367</v>
      </c>
      <c r="M458" t="s">
        <v>165</v>
      </c>
      <c r="N458" t="s">
        <v>127</v>
      </c>
      <c r="O458" t="s">
        <v>167</v>
      </c>
      <c r="P458" t="s">
        <v>2233</v>
      </c>
      <c r="Q458" t="s">
        <v>168</v>
      </c>
      <c r="R458" t="s">
        <v>165</v>
      </c>
      <c r="S458" t="s">
        <v>119</v>
      </c>
      <c r="T458" t="s">
        <v>2234</v>
      </c>
      <c r="U458" t="s">
        <v>136</v>
      </c>
      <c r="V458" t="s">
        <v>2337</v>
      </c>
      <c r="W458" t="s">
        <v>2338</v>
      </c>
      <c r="X458" s="51" t="str">
        <f t="shared" si="14"/>
        <v>3</v>
      </c>
      <c r="Y458" s="51" t="str">
        <f>IF(T458="","",IF(AND(T458&lt;&gt;'Tabelas auxiliares'!$B$236,T458&lt;&gt;'Tabelas auxiliares'!$B$237,T458&lt;&gt;'Tabelas auxiliares'!$C$236,T458&lt;&gt;'Tabelas auxiliares'!$C$237,T458&lt;&gt;'Tabelas auxiliares'!$D$236),"FOLHA DE PESSOAL",IF(X458='Tabelas auxiliares'!$A$237,"CUSTEIO",IF(X458='Tabelas auxiliares'!$A$236,"INVESTIMENTO","ERRO - VERIFICAR"))))</f>
        <v>FOLHA DE PESSOAL</v>
      </c>
      <c r="Z458" s="64">
        <f t="shared" si="15"/>
        <v>12020.23</v>
      </c>
      <c r="AC458" s="44">
        <v>12020.23</v>
      </c>
      <c r="AD458" s="72"/>
      <c r="AE458" s="72"/>
      <c r="AF458" s="72"/>
      <c r="AG458" s="72"/>
      <c r="AH458" s="72"/>
      <c r="AI458" s="72"/>
      <c r="AJ458" s="72"/>
      <c r="AK458" s="72"/>
      <c r="AL458" s="72"/>
      <c r="AM458" s="72"/>
      <c r="AN458" s="72"/>
      <c r="AO458" s="72"/>
    </row>
    <row r="459" spans="1:41" x14ac:dyDescent="0.25">
      <c r="A459" t="s">
        <v>594</v>
      </c>
      <c r="B459" t="s">
        <v>302</v>
      </c>
      <c r="C459" t="s">
        <v>595</v>
      </c>
      <c r="D459" t="s">
        <v>90</v>
      </c>
      <c r="E459" t="s">
        <v>117</v>
      </c>
      <c r="F459" s="51" t="str">
        <f>IFERROR(VLOOKUP(D459,'Tabelas auxiliares'!$A$3:$B$61,2,FALSE),"")</f>
        <v>SUGEPE-FOLHA - PASEP + AUX. MORADIA</v>
      </c>
      <c r="G459" s="51" t="str">
        <f>IFERROR(VLOOKUP($B459,'Tabelas auxiliares'!$A$65:$C$102,2,FALSE),"")</f>
        <v>Folha de pagamento - Ativos, Previdência, PASEP</v>
      </c>
      <c r="H459" s="51" t="str">
        <f>IFERROR(VLOOKUP($B459,'Tabelas auxiliares'!$A$65:$C$102,3,FALSE),"")</f>
        <v>FOLHA DE PAGAMENTO / CONTRIBUICAO PARA O PSS / SUBSTITUICOES / INSS PATRONAL / PASEP</v>
      </c>
      <c r="I459" t="s">
        <v>1221</v>
      </c>
      <c r="J459" t="s">
        <v>2365</v>
      </c>
      <c r="K459" t="s">
        <v>2369</v>
      </c>
      <c r="L459" t="s">
        <v>2367</v>
      </c>
      <c r="M459" t="s">
        <v>165</v>
      </c>
      <c r="N459" t="s">
        <v>127</v>
      </c>
      <c r="O459" t="s">
        <v>167</v>
      </c>
      <c r="P459" t="s">
        <v>2233</v>
      </c>
      <c r="Q459" t="s">
        <v>168</v>
      </c>
      <c r="R459" t="s">
        <v>165</v>
      </c>
      <c r="S459" t="s">
        <v>119</v>
      </c>
      <c r="T459" t="s">
        <v>2234</v>
      </c>
      <c r="U459" t="s">
        <v>136</v>
      </c>
      <c r="V459" t="s">
        <v>2272</v>
      </c>
      <c r="W459" t="s">
        <v>2273</v>
      </c>
      <c r="X459" s="51" t="str">
        <f t="shared" si="14"/>
        <v>3</v>
      </c>
      <c r="Y459" s="51" t="str">
        <f>IF(T459="","",IF(AND(T459&lt;&gt;'Tabelas auxiliares'!$B$236,T459&lt;&gt;'Tabelas auxiliares'!$B$237,T459&lt;&gt;'Tabelas auxiliares'!$C$236,T459&lt;&gt;'Tabelas auxiliares'!$C$237,T459&lt;&gt;'Tabelas auxiliares'!$D$236),"FOLHA DE PESSOAL",IF(X459='Tabelas auxiliares'!$A$237,"CUSTEIO",IF(X459='Tabelas auxiliares'!$A$236,"INVESTIMENTO","ERRO - VERIFICAR"))))</f>
        <v>FOLHA DE PESSOAL</v>
      </c>
      <c r="Z459" s="64">
        <f t="shared" si="15"/>
        <v>30883.759999999998</v>
      </c>
      <c r="AC459" s="44">
        <v>30883.759999999998</v>
      </c>
      <c r="AD459" s="72"/>
      <c r="AE459" s="72"/>
      <c r="AF459" s="72"/>
      <c r="AG459" s="72"/>
      <c r="AH459" s="72"/>
      <c r="AI459" s="72"/>
      <c r="AJ459" s="72"/>
      <c r="AK459" s="72"/>
      <c r="AL459" s="72"/>
      <c r="AM459" s="72"/>
      <c r="AN459" s="72"/>
      <c r="AO459" s="72"/>
    </row>
    <row r="460" spans="1:41" x14ac:dyDescent="0.25">
      <c r="A460" t="s">
        <v>594</v>
      </c>
      <c r="B460" t="s">
        <v>302</v>
      </c>
      <c r="C460" t="s">
        <v>595</v>
      </c>
      <c r="D460" t="s">
        <v>90</v>
      </c>
      <c r="E460" t="s">
        <v>117</v>
      </c>
      <c r="F460" s="51" t="str">
        <f>IFERROR(VLOOKUP(D460,'Tabelas auxiliares'!$A$3:$B$61,2,FALSE),"")</f>
        <v>SUGEPE-FOLHA - PASEP + AUX. MORADIA</v>
      </c>
      <c r="G460" s="51" t="str">
        <f>IFERROR(VLOOKUP($B460,'Tabelas auxiliares'!$A$65:$C$102,2,FALSE),"")</f>
        <v>Folha de pagamento - Ativos, Previdência, PASEP</v>
      </c>
      <c r="H460" s="51" t="str">
        <f>IFERROR(VLOOKUP($B460,'Tabelas auxiliares'!$A$65:$C$102,3,FALSE),"")</f>
        <v>FOLHA DE PAGAMENTO / CONTRIBUICAO PARA O PSS / SUBSTITUICOES / INSS PATRONAL / PASEP</v>
      </c>
      <c r="I460" t="s">
        <v>1221</v>
      </c>
      <c r="J460" t="s">
        <v>2365</v>
      </c>
      <c r="K460" t="s">
        <v>2369</v>
      </c>
      <c r="L460" t="s">
        <v>2367</v>
      </c>
      <c r="M460" t="s">
        <v>165</v>
      </c>
      <c r="N460" t="s">
        <v>127</v>
      </c>
      <c r="O460" t="s">
        <v>167</v>
      </c>
      <c r="P460" t="s">
        <v>2233</v>
      </c>
      <c r="Q460" t="s">
        <v>168</v>
      </c>
      <c r="R460" t="s">
        <v>165</v>
      </c>
      <c r="S460" t="s">
        <v>119</v>
      </c>
      <c r="T460" t="s">
        <v>2234</v>
      </c>
      <c r="U460" t="s">
        <v>136</v>
      </c>
      <c r="V460" t="s">
        <v>2370</v>
      </c>
      <c r="W460" t="s">
        <v>2371</v>
      </c>
      <c r="X460" s="51" t="str">
        <f t="shared" si="14"/>
        <v>3</v>
      </c>
      <c r="Y460" s="51" t="str">
        <f>IF(T460="","",IF(AND(T460&lt;&gt;'Tabelas auxiliares'!$B$236,T460&lt;&gt;'Tabelas auxiliares'!$B$237,T460&lt;&gt;'Tabelas auxiliares'!$C$236,T460&lt;&gt;'Tabelas auxiliares'!$C$237,T460&lt;&gt;'Tabelas auxiliares'!$D$236),"FOLHA DE PESSOAL",IF(X460='Tabelas auxiliares'!$A$237,"CUSTEIO",IF(X460='Tabelas auxiliares'!$A$236,"INVESTIMENTO","ERRO - VERIFICAR"))))</f>
        <v>FOLHA DE PESSOAL</v>
      </c>
      <c r="Z460" s="64">
        <f t="shared" si="15"/>
        <v>6731.32</v>
      </c>
      <c r="AC460" s="44">
        <v>6731.32</v>
      </c>
      <c r="AD460" s="72"/>
      <c r="AE460" s="72"/>
      <c r="AF460" s="72"/>
      <c r="AG460" s="72"/>
      <c r="AH460" s="72"/>
      <c r="AI460" s="72"/>
      <c r="AJ460" s="72"/>
      <c r="AK460" s="72"/>
      <c r="AL460" s="72"/>
      <c r="AM460" s="72"/>
      <c r="AN460" s="72"/>
      <c r="AO460" s="72"/>
    </row>
    <row r="461" spans="1:41" x14ac:dyDescent="0.25">
      <c r="A461" t="s">
        <v>594</v>
      </c>
      <c r="B461" t="s">
        <v>302</v>
      </c>
      <c r="C461" t="s">
        <v>595</v>
      </c>
      <c r="D461" t="s">
        <v>90</v>
      </c>
      <c r="E461" t="s">
        <v>117</v>
      </c>
      <c r="F461" s="51" t="str">
        <f>IFERROR(VLOOKUP(D461,'Tabelas auxiliares'!$A$3:$B$61,2,FALSE),"")</f>
        <v>SUGEPE-FOLHA - PASEP + AUX. MORADIA</v>
      </c>
      <c r="G461" s="51" t="str">
        <f>IFERROR(VLOOKUP($B461,'Tabelas auxiliares'!$A$65:$C$102,2,FALSE),"")</f>
        <v>Folha de pagamento - Ativos, Previdência, PASEP</v>
      </c>
      <c r="H461" s="51" t="str">
        <f>IFERROR(VLOOKUP($B461,'Tabelas auxiliares'!$A$65:$C$102,3,FALSE),"")</f>
        <v>FOLHA DE PAGAMENTO / CONTRIBUICAO PARA O PSS / SUBSTITUICOES / INSS PATRONAL / PASEP</v>
      </c>
      <c r="I461" t="s">
        <v>1221</v>
      </c>
      <c r="J461" t="s">
        <v>2365</v>
      </c>
      <c r="K461" t="s">
        <v>2372</v>
      </c>
      <c r="L461" t="s">
        <v>2367</v>
      </c>
      <c r="M461" t="s">
        <v>165</v>
      </c>
      <c r="N461" t="s">
        <v>127</v>
      </c>
      <c r="O461" t="s">
        <v>167</v>
      </c>
      <c r="P461" t="s">
        <v>2233</v>
      </c>
      <c r="Q461" t="s">
        <v>168</v>
      </c>
      <c r="R461" t="s">
        <v>165</v>
      </c>
      <c r="S461" t="s">
        <v>119</v>
      </c>
      <c r="T461" t="s">
        <v>2234</v>
      </c>
      <c r="U461" t="s">
        <v>136</v>
      </c>
      <c r="V461" t="s">
        <v>2275</v>
      </c>
      <c r="W461" t="s">
        <v>2276</v>
      </c>
      <c r="X461" s="51" t="str">
        <f t="shared" si="14"/>
        <v>3</v>
      </c>
      <c r="Y461" s="51" t="str">
        <f>IF(T461="","",IF(AND(T461&lt;&gt;'Tabelas auxiliares'!$B$236,T461&lt;&gt;'Tabelas auxiliares'!$B$237,T461&lt;&gt;'Tabelas auxiliares'!$C$236,T461&lt;&gt;'Tabelas auxiliares'!$C$237,T461&lt;&gt;'Tabelas auxiliares'!$D$236),"FOLHA DE PESSOAL",IF(X461='Tabelas auxiliares'!$A$237,"CUSTEIO",IF(X461='Tabelas auxiliares'!$A$236,"INVESTIMENTO","ERRO - VERIFICAR"))))</f>
        <v>FOLHA DE PESSOAL</v>
      </c>
      <c r="Z461" s="64">
        <f t="shared" si="15"/>
        <v>8282447.9000000004</v>
      </c>
      <c r="AC461" s="44">
        <v>8282447.9000000004</v>
      </c>
      <c r="AD461" s="72"/>
      <c r="AE461" s="72"/>
      <c r="AF461" s="72"/>
      <c r="AG461" s="72"/>
      <c r="AH461" s="72"/>
      <c r="AI461" s="72"/>
      <c r="AJ461" s="72"/>
      <c r="AK461" s="72"/>
      <c r="AL461" s="72"/>
      <c r="AM461" s="72"/>
      <c r="AN461" s="72"/>
      <c r="AO461" s="72"/>
    </row>
    <row r="462" spans="1:41" x14ac:dyDescent="0.25">
      <c r="A462" t="s">
        <v>594</v>
      </c>
      <c r="B462" t="s">
        <v>302</v>
      </c>
      <c r="C462" t="s">
        <v>595</v>
      </c>
      <c r="D462" t="s">
        <v>90</v>
      </c>
      <c r="E462" t="s">
        <v>117</v>
      </c>
      <c r="F462" s="51" t="str">
        <f>IFERROR(VLOOKUP(D462,'Tabelas auxiliares'!$A$3:$B$61,2,FALSE),"")</f>
        <v>SUGEPE-FOLHA - PASEP + AUX. MORADIA</v>
      </c>
      <c r="G462" s="51" t="str">
        <f>IFERROR(VLOOKUP($B462,'Tabelas auxiliares'!$A$65:$C$102,2,FALSE),"")</f>
        <v>Folha de pagamento - Ativos, Previdência, PASEP</v>
      </c>
      <c r="H462" s="51" t="str">
        <f>IFERROR(VLOOKUP($B462,'Tabelas auxiliares'!$A$65:$C$102,3,FALSE),"")</f>
        <v>FOLHA DE PAGAMENTO / CONTRIBUICAO PARA O PSS / SUBSTITUICOES / INSS PATRONAL / PASEP</v>
      </c>
      <c r="I462" t="s">
        <v>1221</v>
      </c>
      <c r="J462" t="s">
        <v>2365</v>
      </c>
      <c r="K462" t="s">
        <v>2372</v>
      </c>
      <c r="L462" t="s">
        <v>2367</v>
      </c>
      <c r="M462" t="s">
        <v>165</v>
      </c>
      <c r="N462" t="s">
        <v>127</v>
      </c>
      <c r="O462" t="s">
        <v>167</v>
      </c>
      <c r="P462" t="s">
        <v>2233</v>
      </c>
      <c r="Q462" t="s">
        <v>168</v>
      </c>
      <c r="R462" t="s">
        <v>165</v>
      </c>
      <c r="S462" t="s">
        <v>119</v>
      </c>
      <c r="T462" t="s">
        <v>2234</v>
      </c>
      <c r="U462" t="s">
        <v>136</v>
      </c>
      <c r="V462" t="s">
        <v>2277</v>
      </c>
      <c r="W462" t="s">
        <v>2278</v>
      </c>
      <c r="X462" s="51" t="str">
        <f t="shared" si="14"/>
        <v>3</v>
      </c>
      <c r="Y462" s="51" t="str">
        <f>IF(T462="","",IF(AND(T462&lt;&gt;'Tabelas auxiliares'!$B$236,T462&lt;&gt;'Tabelas auxiliares'!$B$237,T462&lt;&gt;'Tabelas auxiliares'!$C$236,T462&lt;&gt;'Tabelas auxiliares'!$C$237,T462&lt;&gt;'Tabelas auxiliares'!$D$236),"FOLHA DE PESSOAL",IF(X462='Tabelas auxiliares'!$A$237,"CUSTEIO",IF(X462='Tabelas auxiliares'!$A$236,"INVESTIMENTO","ERRO - VERIFICAR"))))</f>
        <v>FOLHA DE PESSOAL</v>
      </c>
      <c r="Z462" s="64">
        <f t="shared" si="15"/>
        <v>3085.63</v>
      </c>
      <c r="AC462" s="44">
        <v>3085.63</v>
      </c>
      <c r="AD462" s="72"/>
      <c r="AE462" s="72"/>
      <c r="AF462" s="72"/>
      <c r="AG462" s="72"/>
      <c r="AH462" s="72"/>
      <c r="AI462" s="72"/>
      <c r="AJ462" s="72"/>
      <c r="AK462" s="72"/>
      <c r="AL462" s="72"/>
      <c r="AM462" s="72"/>
      <c r="AN462" s="72"/>
      <c r="AO462" s="72"/>
    </row>
    <row r="463" spans="1:41" x14ac:dyDescent="0.25">
      <c r="A463" t="s">
        <v>594</v>
      </c>
      <c r="B463" t="s">
        <v>302</v>
      </c>
      <c r="C463" t="s">
        <v>595</v>
      </c>
      <c r="D463" t="s">
        <v>90</v>
      </c>
      <c r="E463" t="s">
        <v>117</v>
      </c>
      <c r="F463" s="51" t="str">
        <f>IFERROR(VLOOKUP(D463,'Tabelas auxiliares'!$A$3:$B$61,2,FALSE),"")</f>
        <v>SUGEPE-FOLHA - PASEP + AUX. MORADIA</v>
      </c>
      <c r="G463" s="51" t="str">
        <f>IFERROR(VLOOKUP($B463,'Tabelas auxiliares'!$A$65:$C$102,2,FALSE),"")</f>
        <v>Folha de pagamento - Ativos, Previdência, PASEP</v>
      </c>
      <c r="H463" s="51" t="str">
        <f>IFERROR(VLOOKUP($B463,'Tabelas auxiliares'!$A$65:$C$102,3,FALSE),"")</f>
        <v>FOLHA DE PAGAMENTO / CONTRIBUICAO PARA O PSS / SUBSTITUICOES / INSS PATRONAL / PASEP</v>
      </c>
      <c r="I463" t="s">
        <v>1221</v>
      </c>
      <c r="J463" t="s">
        <v>2365</v>
      </c>
      <c r="K463" t="s">
        <v>2372</v>
      </c>
      <c r="L463" t="s">
        <v>2367</v>
      </c>
      <c r="M463" t="s">
        <v>165</v>
      </c>
      <c r="N463" t="s">
        <v>127</v>
      </c>
      <c r="O463" t="s">
        <v>167</v>
      </c>
      <c r="P463" t="s">
        <v>2233</v>
      </c>
      <c r="Q463" t="s">
        <v>168</v>
      </c>
      <c r="R463" t="s">
        <v>165</v>
      </c>
      <c r="S463" t="s">
        <v>119</v>
      </c>
      <c r="T463" t="s">
        <v>2234</v>
      </c>
      <c r="U463" t="s">
        <v>136</v>
      </c>
      <c r="V463" t="s">
        <v>2279</v>
      </c>
      <c r="W463" t="s">
        <v>2280</v>
      </c>
      <c r="X463" s="51" t="str">
        <f t="shared" si="14"/>
        <v>3</v>
      </c>
      <c r="Y463" s="51" t="str">
        <f>IF(T463="","",IF(AND(T463&lt;&gt;'Tabelas auxiliares'!$B$236,T463&lt;&gt;'Tabelas auxiliares'!$B$237,T463&lt;&gt;'Tabelas auxiliares'!$C$236,T463&lt;&gt;'Tabelas auxiliares'!$C$237,T463&lt;&gt;'Tabelas auxiliares'!$D$236),"FOLHA DE PESSOAL",IF(X463='Tabelas auxiliares'!$A$237,"CUSTEIO",IF(X463='Tabelas auxiliares'!$A$236,"INVESTIMENTO","ERRO - VERIFICAR"))))</f>
        <v>FOLHA DE PESSOAL</v>
      </c>
      <c r="Z463" s="64">
        <f t="shared" si="15"/>
        <v>582.34</v>
      </c>
      <c r="AC463" s="44">
        <v>582.34</v>
      </c>
      <c r="AD463" s="72"/>
      <c r="AE463" s="72"/>
      <c r="AF463" s="72"/>
      <c r="AG463" s="72"/>
      <c r="AH463" s="72"/>
      <c r="AI463" s="72"/>
      <c r="AJ463" s="72"/>
      <c r="AK463" s="72"/>
      <c r="AL463" s="72"/>
      <c r="AM463" s="72"/>
      <c r="AN463" s="72"/>
      <c r="AO463" s="72"/>
    </row>
    <row r="464" spans="1:41" x14ac:dyDescent="0.25">
      <c r="A464" t="s">
        <v>594</v>
      </c>
      <c r="B464" t="s">
        <v>302</v>
      </c>
      <c r="C464" t="s">
        <v>595</v>
      </c>
      <c r="D464" t="s">
        <v>90</v>
      </c>
      <c r="E464" t="s">
        <v>117</v>
      </c>
      <c r="F464" s="51" t="str">
        <f>IFERROR(VLOOKUP(D464,'Tabelas auxiliares'!$A$3:$B$61,2,FALSE),"")</f>
        <v>SUGEPE-FOLHA - PASEP + AUX. MORADIA</v>
      </c>
      <c r="G464" s="51" t="str">
        <f>IFERROR(VLOOKUP($B464,'Tabelas auxiliares'!$A$65:$C$102,2,FALSE),"")</f>
        <v>Folha de pagamento - Ativos, Previdência, PASEP</v>
      </c>
      <c r="H464" s="51" t="str">
        <f>IFERROR(VLOOKUP($B464,'Tabelas auxiliares'!$A$65:$C$102,3,FALSE),"")</f>
        <v>FOLHA DE PAGAMENTO / CONTRIBUICAO PARA O PSS / SUBSTITUICOES / INSS PATRONAL / PASEP</v>
      </c>
      <c r="I464" t="s">
        <v>1221</v>
      </c>
      <c r="J464" t="s">
        <v>2365</v>
      </c>
      <c r="K464" t="s">
        <v>2372</v>
      </c>
      <c r="L464" t="s">
        <v>2367</v>
      </c>
      <c r="M464" t="s">
        <v>165</v>
      </c>
      <c r="N464" t="s">
        <v>127</v>
      </c>
      <c r="O464" t="s">
        <v>167</v>
      </c>
      <c r="P464" t="s">
        <v>2233</v>
      </c>
      <c r="Q464" t="s">
        <v>168</v>
      </c>
      <c r="R464" t="s">
        <v>165</v>
      </c>
      <c r="S464" t="s">
        <v>119</v>
      </c>
      <c r="T464" t="s">
        <v>2234</v>
      </c>
      <c r="U464" t="s">
        <v>136</v>
      </c>
      <c r="V464" t="s">
        <v>2281</v>
      </c>
      <c r="W464" t="s">
        <v>2282</v>
      </c>
      <c r="X464" s="51" t="str">
        <f t="shared" si="14"/>
        <v>3</v>
      </c>
      <c r="Y464" s="51" t="str">
        <f>IF(T464="","",IF(AND(T464&lt;&gt;'Tabelas auxiliares'!$B$236,T464&lt;&gt;'Tabelas auxiliares'!$B$237,T464&lt;&gt;'Tabelas auxiliares'!$C$236,T464&lt;&gt;'Tabelas auxiliares'!$C$237,T464&lt;&gt;'Tabelas auxiliares'!$D$236),"FOLHA DE PESSOAL",IF(X464='Tabelas auxiliares'!$A$237,"CUSTEIO",IF(X464='Tabelas auxiliares'!$A$236,"INVESTIMENTO","ERRO - VERIFICAR"))))</f>
        <v>FOLHA DE PESSOAL</v>
      </c>
      <c r="Z464" s="64">
        <f t="shared" si="15"/>
        <v>8700.17</v>
      </c>
      <c r="AC464" s="44">
        <v>8700.17</v>
      </c>
      <c r="AD464" s="72"/>
      <c r="AE464" s="72"/>
      <c r="AF464" s="72"/>
      <c r="AG464" s="72"/>
      <c r="AH464" s="72"/>
      <c r="AI464" s="72"/>
      <c r="AJ464" s="72"/>
      <c r="AK464" s="72"/>
      <c r="AL464" s="72"/>
      <c r="AM464" s="72"/>
      <c r="AN464" s="72"/>
      <c r="AO464" s="72"/>
    </row>
    <row r="465" spans="1:41" x14ac:dyDescent="0.25">
      <c r="A465" t="s">
        <v>594</v>
      </c>
      <c r="B465" t="s">
        <v>302</v>
      </c>
      <c r="C465" t="s">
        <v>595</v>
      </c>
      <c r="D465" t="s">
        <v>90</v>
      </c>
      <c r="E465" t="s">
        <v>117</v>
      </c>
      <c r="F465" s="51" t="str">
        <f>IFERROR(VLOOKUP(D465,'Tabelas auxiliares'!$A$3:$B$61,2,FALSE),"")</f>
        <v>SUGEPE-FOLHA - PASEP + AUX. MORADIA</v>
      </c>
      <c r="G465" s="51" t="str">
        <f>IFERROR(VLOOKUP($B465,'Tabelas auxiliares'!$A$65:$C$102,2,FALSE),"")</f>
        <v>Folha de pagamento - Ativos, Previdência, PASEP</v>
      </c>
      <c r="H465" s="51" t="str">
        <f>IFERROR(VLOOKUP($B465,'Tabelas auxiliares'!$A$65:$C$102,3,FALSE),"")</f>
        <v>FOLHA DE PAGAMENTO / CONTRIBUICAO PARA O PSS / SUBSTITUICOES / INSS PATRONAL / PASEP</v>
      </c>
      <c r="I465" t="s">
        <v>1221</v>
      </c>
      <c r="J465" t="s">
        <v>2365</v>
      </c>
      <c r="K465" t="s">
        <v>2372</v>
      </c>
      <c r="L465" t="s">
        <v>2367</v>
      </c>
      <c r="M465" t="s">
        <v>165</v>
      </c>
      <c r="N465" t="s">
        <v>127</v>
      </c>
      <c r="O465" t="s">
        <v>167</v>
      </c>
      <c r="P465" t="s">
        <v>2233</v>
      </c>
      <c r="Q465" t="s">
        <v>168</v>
      </c>
      <c r="R465" t="s">
        <v>165</v>
      </c>
      <c r="S465" t="s">
        <v>119</v>
      </c>
      <c r="T465" t="s">
        <v>2234</v>
      </c>
      <c r="U465" t="s">
        <v>136</v>
      </c>
      <c r="V465" t="s">
        <v>2283</v>
      </c>
      <c r="W465" t="s">
        <v>2284</v>
      </c>
      <c r="X465" s="51" t="str">
        <f t="shared" si="14"/>
        <v>3</v>
      </c>
      <c r="Y465" s="51" t="str">
        <f>IF(T465="","",IF(AND(T465&lt;&gt;'Tabelas auxiliares'!$B$236,T465&lt;&gt;'Tabelas auxiliares'!$B$237,T465&lt;&gt;'Tabelas auxiliares'!$C$236,T465&lt;&gt;'Tabelas auxiliares'!$C$237,T465&lt;&gt;'Tabelas auxiliares'!$D$236),"FOLHA DE PESSOAL",IF(X465='Tabelas auxiliares'!$A$237,"CUSTEIO",IF(X465='Tabelas auxiliares'!$A$236,"INVESTIMENTO","ERRO - VERIFICAR"))))</f>
        <v>FOLHA DE PESSOAL</v>
      </c>
      <c r="Z465" s="64">
        <f t="shared" si="15"/>
        <v>38210.15</v>
      </c>
      <c r="AC465" s="44">
        <v>38210.15</v>
      </c>
      <c r="AD465" s="72"/>
      <c r="AE465" s="72"/>
      <c r="AF465" s="72"/>
      <c r="AG465" s="72"/>
      <c r="AH465" s="72"/>
      <c r="AI465" s="72"/>
      <c r="AJ465" s="72"/>
      <c r="AK465" s="72"/>
      <c r="AL465" s="72"/>
      <c r="AM465" s="72"/>
      <c r="AN465" s="72"/>
      <c r="AO465" s="72"/>
    </row>
    <row r="466" spans="1:41" x14ac:dyDescent="0.25">
      <c r="A466" t="s">
        <v>594</v>
      </c>
      <c r="B466" t="s">
        <v>302</v>
      </c>
      <c r="C466" t="s">
        <v>595</v>
      </c>
      <c r="D466" t="s">
        <v>90</v>
      </c>
      <c r="E466" t="s">
        <v>117</v>
      </c>
      <c r="F466" s="51" t="str">
        <f>IFERROR(VLOOKUP(D466,'Tabelas auxiliares'!$A$3:$B$61,2,FALSE),"")</f>
        <v>SUGEPE-FOLHA - PASEP + AUX. MORADIA</v>
      </c>
      <c r="G466" s="51" t="str">
        <f>IFERROR(VLOOKUP($B466,'Tabelas auxiliares'!$A$65:$C$102,2,FALSE),"")</f>
        <v>Folha de pagamento - Ativos, Previdência, PASEP</v>
      </c>
      <c r="H466" s="51" t="str">
        <f>IFERROR(VLOOKUP($B466,'Tabelas auxiliares'!$A$65:$C$102,3,FALSE),"")</f>
        <v>FOLHA DE PAGAMENTO / CONTRIBUICAO PARA O PSS / SUBSTITUICOES / INSS PATRONAL / PASEP</v>
      </c>
      <c r="I466" t="s">
        <v>1221</v>
      </c>
      <c r="J466" t="s">
        <v>2365</v>
      </c>
      <c r="K466" t="s">
        <v>2372</v>
      </c>
      <c r="L466" t="s">
        <v>2367</v>
      </c>
      <c r="M466" t="s">
        <v>165</v>
      </c>
      <c r="N466" t="s">
        <v>127</v>
      </c>
      <c r="O466" t="s">
        <v>167</v>
      </c>
      <c r="P466" t="s">
        <v>2233</v>
      </c>
      <c r="Q466" t="s">
        <v>168</v>
      </c>
      <c r="R466" t="s">
        <v>165</v>
      </c>
      <c r="S466" t="s">
        <v>119</v>
      </c>
      <c r="T466" t="s">
        <v>2234</v>
      </c>
      <c r="U466" t="s">
        <v>136</v>
      </c>
      <c r="V466" t="s">
        <v>2285</v>
      </c>
      <c r="W466" t="s">
        <v>2286</v>
      </c>
      <c r="X466" s="51" t="str">
        <f t="shared" si="14"/>
        <v>3</v>
      </c>
      <c r="Y466" s="51" t="str">
        <f>IF(T466="","",IF(AND(T466&lt;&gt;'Tabelas auxiliares'!$B$236,T466&lt;&gt;'Tabelas auxiliares'!$B$237,T466&lt;&gt;'Tabelas auxiliares'!$C$236,T466&lt;&gt;'Tabelas auxiliares'!$C$237,T466&lt;&gt;'Tabelas auxiliares'!$D$236),"FOLHA DE PESSOAL",IF(X466='Tabelas auxiliares'!$A$237,"CUSTEIO",IF(X466='Tabelas auxiliares'!$A$236,"INVESTIMENTO","ERRO - VERIFICAR"))))</f>
        <v>FOLHA DE PESSOAL</v>
      </c>
      <c r="Z466" s="64">
        <f t="shared" si="15"/>
        <v>6153.92</v>
      </c>
      <c r="AC466" s="44">
        <v>6153.92</v>
      </c>
      <c r="AD466" s="72"/>
      <c r="AE466" s="72"/>
      <c r="AF466" s="72"/>
      <c r="AG466" s="72"/>
      <c r="AH466" s="72"/>
      <c r="AI466" s="72"/>
      <c r="AJ466" s="72"/>
      <c r="AK466" s="72"/>
      <c r="AL466" s="72"/>
      <c r="AM466" s="72"/>
      <c r="AN466" s="72"/>
      <c r="AO466" s="72"/>
    </row>
    <row r="467" spans="1:41" x14ac:dyDescent="0.25">
      <c r="A467" t="s">
        <v>594</v>
      </c>
      <c r="B467" t="s">
        <v>302</v>
      </c>
      <c r="C467" t="s">
        <v>595</v>
      </c>
      <c r="D467" t="s">
        <v>90</v>
      </c>
      <c r="E467" t="s">
        <v>117</v>
      </c>
      <c r="F467" s="51" t="str">
        <f>IFERROR(VLOOKUP(D467,'Tabelas auxiliares'!$A$3:$B$61,2,FALSE),"")</f>
        <v>SUGEPE-FOLHA - PASEP + AUX. MORADIA</v>
      </c>
      <c r="G467" s="51" t="str">
        <f>IFERROR(VLOOKUP($B467,'Tabelas auxiliares'!$A$65:$C$102,2,FALSE),"")</f>
        <v>Folha de pagamento - Ativos, Previdência, PASEP</v>
      </c>
      <c r="H467" s="51" t="str">
        <f>IFERROR(VLOOKUP($B467,'Tabelas auxiliares'!$A$65:$C$102,3,FALSE),"")</f>
        <v>FOLHA DE PAGAMENTO / CONTRIBUICAO PARA O PSS / SUBSTITUICOES / INSS PATRONAL / PASEP</v>
      </c>
      <c r="I467" t="s">
        <v>1221</v>
      </c>
      <c r="J467" t="s">
        <v>2365</v>
      </c>
      <c r="K467" t="s">
        <v>2372</v>
      </c>
      <c r="L467" t="s">
        <v>2367</v>
      </c>
      <c r="M467" t="s">
        <v>165</v>
      </c>
      <c r="N467" t="s">
        <v>127</v>
      </c>
      <c r="O467" t="s">
        <v>167</v>
      </c>
      <c r="P467" t="s">
        <v>2233</v>
      </c>
      <c r="Q467" t="s">
        <v>168</v>
      </c>
      <c r="R467" t="s">
        <v>165</v>
      </c>
      <c r="S467" t="s">
        <v>119</v>
      </c>
      <c r="T467" t="s">
        <v>2234</v>
      </c>
      <c r="U467" t="s">
        <v>136</v>
      </c>
      <c r="V467" t="s">
        <v>2287</v>
      </c>
      <c r="W467" t="s">
        <v>2288</v>
      </c>
      <c r="X467" s="51" t="str">
        <f t="shared" si="14"/>
        <v>3</v>
      </c>
      <c r="Y467" s="51" t="str">
        <f>IF(T467="","",IF(AND(T467&lt;&gt;'Tabelas auxiliares'!$B$236,T467&lt;&gt;'Tabelas auxiliares'!$B$237,T467&lt;&gt;'Tabelas auxiliares'!$C$236,T467&lt;&gt;'Tabelas auxiliares'!$C$237,T467&lt;&gt;'Tabelas auxiliares'!$D$236),"FOLHA DE PESSOAL",IF(X467='Tabelas auxiliares'!$A$237,"CUSTEIO",IF(X467='Tabelas auxiliares'!$A$236,"INVESTIMENTO","ERRO - VERIFICAR"))))</f>
        <v>FOLHA DE PESSOAL</v>
      </c>
      <c r="Z467" s="64">
        <f t="shared" si="15"/>
        <v>7100071.0800000001</v>
      </c>
      <c r="AC467" s="44">
        <v>7100071.0800000001</v>
      </c>
      <c r="AD467" s="72"/>
      <c r="AE467" s="72"/>
      <c r="AF467" s="72"/>
      <c r="AG467" s="72"/>
      <c r="AH467" s="72"/>
      <c r="AI467" s="72"/>
      <c r="AJ467" s="72"/>
      <c r="AK467" s="72"/>
      <c r="AL467" s="72"/>
      <c r="AM467" s="72"/>
      <c r="AN467" s="72"/>
      <c r="AO467" s="72"/>
    </row>
    <row r="468" spans="1:41" x14ac:dyDescent="0.25">
      <c r="A468" t="s">
        <v>594</v>
      </c>
      <c r="B468" t="s">
        <v>302</v>
      </c>
      <c r="C468" t="s">
        <v>595</v>
      </c>
      <c r="D468" t="s">
        <v>90</v>
      </c>
      <c r="E468" t="s">
        <v>117</v>
      </c>
      <c r="F468" s="51" t="str">
        <f>IFERROR(VLOOKUP(D468,'Tabelas auxiliares'!$A$3:$B$61,2,FALSE),"")</f>
        <v>SUGEPE-FOLHA - PASEP + AUX. MORADIA</v>
      </c>
      <c r="G468" s="51" t="str">
        <f>IFERROR(VLOOKUP($B468,'Tabelas auxiliares'!$A$65:$C$102,2,FALSE),"")</f>
        <v>Folha de pagamento - Ativos, Previdência, PASEP</v>
      </c>
      <c r="H468" s="51" t="str">
        <f>IFERROR(VLOOKUP($B468,'Tabelas auxiliares'!$A$65:$C$102,3,FALSE),"")</f>
        <v>FOLHA DE PAGAMENTO / CONTRIBUICAO PARA O PSS / SUBSTITUICOES / INSS PATRONAL / PASEP</v>
      </c>
      <c r="I468" t="s">
        <v>1221</v>
      </c>
      <c r="J468" t="s">
        <v>2365</v>
      </c>
      <c r="K468" t="s">
        <v>2372</v>
      </c>
      <c r="L468" t="s">
        <v>2367</v>
      </c>
      <c r="M468" t="s">
        <v>165</v>
      </c>
      <c r="N468" t="s">
        <v>127</v>
      </c>
      <c r="O468" t="s">
        <v>167</v>
      </c>
      <c r="P468" t="s">
        <v>2233</v>
      </c>
      <c r="Q468" t="s">
        <v>168</v>
      </c>
      <c r="R468" t="s">
        <v>165</v>
      </c>
      <c r="S468" t="s">
        <v>119</v>
      </c>
      <c r="T468" t="s">
        <v>2234</v>
      </c>
      <c r="U468" t="s">
        <v>136</v>
      </c>
      <c r="V468" t="s">
        <v>2289</v>
      </c>
      <c r="W468" t="s">
        <v>2290</v>
      </c>
      <c r="X468" s="51" t="str">
        <f t="shared" si="14"/>
        <v>3</v>
      </c>
      <c r="Y468" s="51" t="str">
        <f>IF(T468="","",IF(AND(T468&lt;&gt;'Tabelas auxiliares'!$B$236,T468&lt;&gt;'Tabelas auxiliares'!$B$237,T468&lt;&gt;'Tabelas auxiliares'!$C$236,T468&lt;&gt;'Tabelas auxiliares'!$C$237,T468&lt;&gt;'Tabelas auxiliares'!$D$236),"FOLHA DE PESSOAL",IF(X468='Tabelas auxiliares'!$A$237,"CUSTEIO",IF(X468='Tabelas auxiliares'!$A$236,"INVESTIMENTO","ERRO - VERIFICAR"))))</f>
        <v>FOLHA DE PESSOAL</v>
      </c>
      <c r="Z468" s="64">
        <f t="shared" si="15"/>
        <v>104419.13</v>
      </c>
      <c r="AC468" s="44">
        <v>104419.13</v>
      </c>
      <c r="AD468" s="72"/>
      <c r="AE468" s="72"/>
      <c r="AF468" s="72"/>
      <c r="AG468" s="72"/>
      <c r="AH468" s="72"/>
      <c r="AI468" s="72"/>
      <c r="AJ468" s="72"/>
      <c r="AK468" s="72"/>
      <c r="AL468" s="72"/>
      <c r="AM468" s="72"/>
      <c r="AN468" s="72"/>
      <c r="AO468" s="72"/>
    </row>
    <row r="469" spans="1:41" x14ac:dyDescent="0.25">
      <c r="A469" t="s">
        <v>594</v>
      </c>
      <c r="B469" t="s">
        <v>302</v>
      </c>
      <c r="C469" t="s">
        <v>595</v>
      </c>
      <c r="D469" t="s">
        <v>90</v>
      </c>
      <c r="E469" t="s">
        <v>117</v>
      </c>
      <c r="F469" s="51" t="str">
        <f>IFERROR(VLOOKUP(D469,'Tabelas auxiliares'!$A$3:$B$61,2,FALSE),"")</f>
        <v>SUGEPE-FOLHA - PASEP + AUX. MORADIA</v>
      </c>
      <c r="G469" s="51" t="str">
        <f>IFERROR(VLOOKUP($B469,'Tabelas auxiliares'!$A$65:$C$102,2,FALSE),"")</f>
        <v>Folha de pagamento - Ativos, Previdência, PASEP</v>
      </c>
      <c r="H469" s="51" t="str">
        <f>IFERROR(VLOOKUP($B469,'Tabelas auxiliares'!$A$65:$C$102,3,FALSE),"")</f>
        <v>FOLHA DE PAGAMENTO / CONTRIBUICAO PARA O PSS / SUBSTITUICOES / INSS PATRONAL / PASEP</v>
      </c>
      <c r="I469" t="s">
        <v>1221</v>
      </c>
      <c r="J469" t="s">
        <v>2365</v>
      </c>
      <c r="K469" t="s">
        <v>2372</v>
      </c>
      <c r="L469" t="s">
        <v>2367</v>
      </c>
      <c r="M469" t="s">
        <v>165</v>
      </c>
      <c r="N469" t="s">
        <v>127</v>
      </c>
      <c r="O469" t="s">
        <v>167</v>
      </c>
      <c r="P469" t="s">
        <v>2233</v>
      </c>
      <c r="Q469" t="s">
        <v>168</v>
      </c>
      <c r="R469" t="s">
        <v>165</v>
      </c>
      <c r="S469" t="s">
        <v>119</v>
      </c>
      <c r="T469" t="s">
        <v>2234</v>
      </c>
      <c r="U469" t="s">
        <v>136</v>
      </c>
      <c r="V469" t="s">
        <v>2291</v>
      </c>
      <c r="W469" t="s">
        <v>2292</v>
      </c>
      <c r="X469" s="51" t="str">
        <f t="shared" si="14"/>
        <v>3</v>
      </c>
      <c r="Y469" s="51" t="str">
        <f>IF(T469="","",IF(AND(T469&lt;&gt;'Tabelas auxiliares'!$B$236,T469&lt;&gt;'Tabelas auxiliares'!$B$237,T469&lt;&gt;'Tabelas auxiliares'!$C$236,T469&lt;&gt;'Tabelas auxiliares'!$C$237,T469&lt;&gt;'Tabelas auxiliares'!$D$236),"FOLHA DE PESSOAL",IF(X469='Tabelas auxiliares'!$A$237,"CUSTEIO",IF(X469='Tabelas auxiliares'!$A$236,"INVESTIMENTO","ERRO - VERIFICAR"))))</f>
        <v>FOLHA DE PESSOAL</v>
      </c>
      <c r="Z469" s="64">
        <f t="shared" si="15"/>
        <v>193711.58</v>
      </c>
      <c r="AC469" s="44">
        <v>193711.58</v>
      </c>
      <c r="AD469" s="72"/>
      <c r="AE469" s="72"/>
      <c r="AF469" s="72"/>
      <c r="AG469" s="72"/>
      <c r="AH469" s="72"/>
      <c r="AI469" s="72"/>
      <c r="AJ469" s="72"/>
      <c r="AK469" s="72"/>
      <c r="AL469" s="72"/>
      <c r="AM469" s="72"/>
      <c r="AN469" s="72"/>
      <c r="AO469" s="72"/>
    </row>
    <row r="470" spans="1:41" x14ac:dyDescent="0.25">
      <c r="A470" t="s">
        <v>594</v>
      </c>
      <c r="B470" t="s">
        <v>302</v>
      </c>
      <c r="C470" t="s">
        <v>595</v>
      </c>
      <c r="D470" t="s">
        <v>90</v>
      </c>
      <c r="E470" t="s">
        <v>117</v>
      </c>
      <c r="F470" s="51" t="str">
        <f>IFERROR(VLOOKUP(D470,'Tabelas auxiliares'!$A$3:$B$61,2,FALSE),"")</f>
        <v>SUGEPE-FOLHA - PASEP + AUX. MORADIA</v>
      </c>
      <c r="G470" s="51" t="str">
        <f>IFERROR(VLOOKUP($B470,'Tabelas auxiliares'!$A$65:$C$102,2,FALSE),"")</f>
        <v>Folha de pagamento - Ativos, Previdência, PASEP</v>
      </c>
      <c r="H470" s="51" t="str">
        <f>IFERROR(VLOOKUP($B470,'Tabelas auxiliares'!$A$65:$C$102,3,FALSE),"")</f>
        <v>FOLHA DE PAGAMENTO / CONTRIBUICAO PARA O PSS / SUBSTITUICOES / INSS PATRONAL / PASEP</v>
      </c>
      <c r="I470" t="s">
        <v>1221</v>
      </c>
      <c r="J470" t="s">
        <v>2365</v>
      </c>
      <c r="K470" t="s">
        <v>2372</v>
      </c>
      <c r="L470" t="s">
        <v>2367</v>
      </c>
      <c r="M470" t="s">
        <v>165</v>
      </c>
      <c r="N470" t="s">
        <v>127</v>
      </c>
      <c r="O470" t="s">
        <v>167</v>
      </c>
      <c r="P470" t="s">
        <v>2233</v>
      </c>
      <c r="Q470" t="s">
        <v>168</v>
      </c>
      <c r="R470" t="s">
        <v>165</v>
      </c>
      <c r="S470" t="s">
        <v>119</v>
      </c>
      <c r="T470" t="s">
        <v>2234</v>
      </c>
      <c r="U470" t="s">
        <v>136</v>
      </c>
      <c r="V470" t="s">
        <v>2293</v>
      </c>
      <c r="W470" t="s">
        <v>2294</v>
      </c>
      <c r="X470" s="51" t="str">
        <f t="shared" si="14"/>
        <v>3</v>
      </c>
      <c r="Y470" s="51" t="str">
        <f>IF(T470="","",IF(AND(T470&lt;&gt;'Tabelas auxiliares'!$B$236,T470&lt;&gt;'Tabelas auxiliares'!$B$237,T470&lt;&gt;'Tabelas auxiliares'!$C$236,T470&lt;&gt;'Tabelas auxiliares'!$C$237,T470&lt;&gt;'Tabelas auxiliares'!$D$236),"FOLHA DE PESSOAL",IF(X470='Tabelas auxiliares'!$A$237,"CUSTEIO",IF(X470='Tabelas auxiliares'!$A$236,"INVESTIMENTO","ERRO - VERIFICAR"))))</f>
        <v>FOLHA DE PESSOAL</v>
      </c>
      <c r="Z470" s="64">
        <f t="shared" si="15"/>
        <v>5017.25</v>
      </c>
      <c r="AC470" s="44">
        <v>5017.25</v>
      </c>
      <c r="AD470" s="72"/>
      <c r="AE470" s="72"/>
      <c r="AF470" s="72"/>
      <c r="AG470" s="72"/>
      <c r="AH470" s="72"/>
      <c r="AI470" s="72"/>
      <c r="AJ470" s="72"/>
      <c r="AK470" s="72"/>
      <c r="AL470" s="72"/>
      <c r="AM470" s="72"/>
      <c r="AN470" s="72"/>
      <c r="AO470" s="72"/>
    </row>
    <row r="471" spans="1:41" x14ac:dyDescent="0.25">
      <c r="A471" t="s">
        <v>594</v>
      </c>
      <c r="B471" t="s">
        <v>302</v>
      </c>
      <c r="C471" t="s">
        <v>595</v>
      </c>
      <c r="D471" t="s">
        <v>90</v>
      </c>
      <c r="E471" t="s">
        <v>117</v>
      </c>
      <c r="F471" s="51" t="str">
        <f>IFERROR(VLOOKUP(D471,'Tabelas auxiliares'!$A$3:$B$61,2,FALSE),"")</f>
        <v>SUGEPE-FOLHA - PASEP + AUX. MORADIA</v>
      </c>
      <c r="G471" s="51" t="str">
        <f>IFERROR(VLOOKUP($B471,'Tabelas auxiliares'!$A$65:$C$102,2,FALSE),"")</f>
        <v>Folha de pagamento - Ativos, Previdência, PASEP</v>
      </c>
      <c r="H471" s="51" t="str">
        <f>IFERROR(VLOOKUP($B471,'Tabelas auxiliares'!$A$65:$C$102,3,FALSE),"")</f>
        <v>FOLHA DE PAGAMENTO / CONTRIBUICAO PARA O PSS / SUBSTITUICOES / INSS PATRONAL / PASEP</v>
      </c>
      <c r="I471" t="s">
        <v>1221</v>
      </c>
      <c r="J471" t="s">
        <v>2365</v>
      </c>
      <c r="K471" t="s">
        <v>2372</v>
      </c>
      <c r="L471" t="s">
        <v>2367</v>
      </c>
      <c r="M471" t="s">
        <v>165</v>
      </c>
      <c r="N471" t="s">
        <v>127</v>
      </c>
      <c r="O471" t="s">
        <v>167</v>
      </c>
      <c r="P471" t="s">
        <v>2233</v>
      </c>
      <c r="Q471" t="s">
        <v>168</v>
      </c>
      <c r="R471" t="s">
        <v>165</v>
      </c>
      <c r="S471" t="s">
        <v>119</v>
      </c>
      <c r="T471" t="s">
        <v>2234</v>
      </c>
      <c r="U471" t="s">
        <v>136</v>
      </c>
      <c r="V471" t="s">
        <v>2295</v>
      </c>
      <c r="W471" t="s">
        <v>2296</v>
      </c>
      <c r="X471" s="51" t="str">
        <f t="shared" si="14"/>
        <v>3</v>
      </c>
      <c r="Y471" s="51" t="str">
        <f>IF(T471="","",IF(AND(T471&lt;&gt;'Tabelas auxiliares'!$B$236,T471&lt;&gt;'Tabelas auxiliares'!$B$237,T471&lt;&gt;'Tabelas auxiliares'!$C$236,T471&lt;&gt;'Tabelas auxiliares'!$C$237,T471&lt;&gt;'Tabelas auxiliares'!$D$236),"FOLHA DE PESSOAL",IF(X471='Tabelas auxiliares'!$A$237,"CUSTEIO",IF(X471='Tabelas auxiliares'!$A$236,"INVESTIMENTO","ERRO - VERIFICAR"))))</f>
        <v>FOLHA DE PESSOAL</v>
      </c>
      <c r="Z471" s="64">
        <f t="shared" si="15"/>
        <v>24140.639999999999</v>
      </c>
      <c r="AC471" s="44">
        <v>24140.639999999999</v>
      </c>
      <c r="AD471" s="72"/>
      <c r="AE471" s="72"/>
      <c r="AF471" s="72"/>
      <c r="AG471" s="72"/>
      <c r="AH471" s="72"/>
      <c r="AI471" s="72"/>
      <c r="AJ471" s="72"/>
      <c r="AK471" s="72"/>
      <c r="AL471" s="72"/>
      <c r="AM471" s="72"/>
      <c r="AN471" s="72"/>
      <c r="AO471" s="72"/>
    </row>
    <row r="472" spans="1:41" x14ac:dyDescent="0.25">
      <c r="A472" t="s">
        <v>594</v>
      </c>
      <c r="B472" t="s">
        <v>302</v>
      </c>
      <c r="C472" t="s">
        <v>595</v>
      </c>
      <c r="D472" t="s">
        <v>90</v>
      </c>
      <c r="E472" t="s">
        <v>117</v>
      </c>
      <c r="F472" s="51" t="str">
        <f>IFERROR(VLOOKUP(D472,'Tabelas auxiliares'!$A$3:$B$61,2,FALSE),"")</f>
        <v>SUGEPE-FOLHA - PASEP + AUX. MORADIA</v>
      </c>
      <c r="G472" s="51" t="str">
        <f>IFERROR(VLOOKUP($B472,'Tabelas auxiliares'!$A$65:$C$102,2,FALSE),"")</f>
        <v>Folha de pagamento - Ativos, Previdência, PASEP</v>
      </c>
      <c r="H472" s="51" t="str">
        <f>IFERROR(VLOOKUP($B472,'Tabelas auxiliares'!$A$65:$C$102,3,FALSE),"")</f>
        <v>FOLHA DE PAGAMENTO / CONTRIBUICAO PARA O PSS / SUBSTITUICOES / INSS PATRONAL / PASEP</v>
      </c>
      <c r="I472" t="s">
        <v>1221</v>
      </c>
      <c r="J472" t="s">
        <v>2365</v>
      </c>
      <c r="K472" t="s">
        <v>2372</v>
      </c>
      <c r="L472" t="s">
        <v>2367</v>
      </c>
      <c r="M472" t="s">
        <v>165</v>
      </c>
      <c r="N472" t="s">
        <v>127</v>
      </c>
      <c r="O472" t="s">
        <v>167</v>
      </c>
      <c r="P472" t="s">
        <v>2233</v>
      </c>
      <c r="Q472" t="s">
        <v>168</v>
      </c>
      <c r="R472" t="s">
        <v>165</v>
      </c>
      <c r="S472" t="s">
        <v>119</v>
      </c>
      <c r="T472" t="s">
        <v>2234</v>
      </c>
      <c r="U472" t="s">
        <v>136</v>
      </c>
      <c r="V472" t="s">
        <v>2297</v>
      </c>
      <c r="W472" t="s">
        <v>2298</v>
      </c>
      <c r="X472" s="51" t="str">
        <f t="shared" si="14"/>
        <v>3</v>
      </c>
      <c r="Y472" s="51" t="str">
        <f>IF(T472="","",IF(AND(T472&lt;&gt;'Tabelas auxiliares'!$B$236,T472&lt;&gt;'Tabelas auxiliares'!$B$237,T472&lt;&gt;'Tabelas auxiliares'!$C$236,T472&lt;&gt;'Tabelas auxiliares'!$C$237,T472&lt;&gt;'Tabelas auxiliares'!$D$236),"FOLHA DE PESSOAL",IF(X472='Tabelas auxiliares'!$A$237,"CUSTEIO",IF(X472='Tabelas auxiliares'!$A$236,"INVESTIMENTO","ERRO - VERIFICAR"))))</f>
        <v>FOLHA DE PESSOAL</v>
      </c>
      <c r="Z472" s="64">
        <f t="shared" si="15"/>
        <v>386299.65</v>
      </c>
      <c r="AC472" s="44">
        <v>386299.65</v>
      </c>
      <c r="AD472" s="72"/>
      <c r="AE472" s="72"/>
      <c r="AF472" s="72"/>
      <c r="AG472" s="72"/>
      <c r="AH472" s="72"/>
      <c r="AI472" s="72"/>
      <c r="AJ472" s="72"/>
      <c r="AK472" s="72"/>
      <c r="AL472" s="72"/>
      <c r="AM472" s="72"/>
      <c r="AN472" s="72"/>
      <c r="AO472" s="72"/>
    </row>
    <row r="473" spans="1:41" x14ac:dyDescent="0.25">
      <c r="A473" t="s">
        <v>594</v>
      </c>
      <c r="B473" t="s">
        <v>302</v>
      </c>
      <c r="C473" t="s">
        <v>595</v>
      </c>
      <c r="D473" t="s">
        <v>90</v>
      </c>
      <c r="E473" t="s">
        <v>117</v>
      </c>
      <c r="F473" s="51" t="str">
        <f>IFERROR(VLOOKUP(D473,'Tabelas auxiliares'!$A$3:$B$61,2,FALSE),"")</f>
        <v>SUGEPE-FOLHA - PASEP + AUX. MORADIA</v>
      </c>
      <c r="G473" s="51" t="str">
        <f>IFERROR(VLOOKUP($B473,'Tabelas auxiliares'!$A$65:$C$102,2,FALSE),"")</f>
        <v>Folha de pagamento - Ativos, Previdência, PASEP</v>
      </c>
      <c r="H473" s="51" t="str">
        <f>IFERROR(VLOOKUP($B473,'Tabelas auxiliares'!$A$65:$C$102,3,FALSE),"")</f>
        <v>FOLHA DE PAGAMENTO / CONTRIBUICAO PARA O PSS / SUBSTITUICOES / INSS PATRONAL / PASEP</v>
      </c>
      <c r="I473" t="s">
        <v>1221</v>
      </c>
      <c r="J473" t="s">
        <v>2365</v>
      </c>
      <c r="K473" t="s">
        <v>2372</v>
      </c>
      <c r="L473" t="s">
        <v>2367</v>
      </c>
      <c r="M473" t="s">
        <v>165</v>
      </c>
      <c r="N473" t="s">
        <v>127</v>
      </c>
      <c r="O473" t="s">
        <v>167</v>
      </c>
      <c r="P473" t="s">
        <v>2233</v>
      </c>
      <c r="Q473" t="s">
        <v>168</v>
      </c>
      <c r="R473" t="s">
        <v>165</v>
      </c>
      <c r="S473" t="s">
        <v>119</v>
      </c>
      <c r="T473" t="s">
        <v>2234</v>
      </c>
      <c r="U473" t="s">
        <v>136</v>
      </c>
      <c r="V473" t="s">
        <v>2299</v>
      </c>
      <c r="W473" t="s">
        <v>2300</v>
      </c>
      <c r="X473" s="51" t="str">
        <f t="shared" si="14"/>
        <v>3</v>
      </c>
      <c r="Y473" s="51" t="str">
        <f>IF(T473="","",IF(AND(T473&lt;&gt;'Tabelas auxiliares'!$B$236,T473&lt;&gt;'Tabelas auxiliares'!$B$237,T473&lt;&gt;'Tabelas auxiliares'!$C$236,T473&lt;&gt;'Tabelas auxiliares'!$C$237,T473&lt;&gt;'Tabelas auxiliares'!$D$236),"FOLHA DE PESSOAL",IF(X473='Tabelas auxiliares'!$A$237,"CUSTEIO",IF(X473='Tabelas auxiliares'!$A$236,"INVESTIMENTO","ERRO - VERIFICAR"))))</f>
        <v>FOLHA DE PESSOAL</v>
      </c>
      <c r="Z473" s="64">
        <f t="shared" si="15"/>
        <v>1170278.77</v>
      </c>
      <c r="AC473" s="44">
        <v>1170278.77</v>
      </c>
      <c r="AD473" s="72"/>
      <c r="AE473" s="72"/>
      <c r="AF473" s="72"/>
      <c r="AG473" s="72"/>
      <c r="AH473" s="72"/>
      <c r="AI473" s="72"/>
      <c r="AJ473" s="72"/>
      <c r="AK473" s="72"/>
      <c r="AL473" s="72"/>
      <c r="AM473" s="72"/>
      <c r="AN473" s="72"/>
      <c r="AO473" s="72"/>
    </row>
    <row r="474" spans="1:41" x14ac:dyDescent="0.25">
      <c r="A474" t="s">
        <v>594</v>
      </c>
      <c r="B474" t="s">
        <v>302</v>
      </c>
      <c r="C474" t="s">
        <v>595</v>
      </c>
      <c r="D474" t="s">
        <v>90</v>
      </c>
      <c r="E474" t="s">
        <v>117</v>
      </c>
      <c r="F474" s="51" t="str">
        <f>IFERROR(VLOOKUP(D474,'Tabelas auxiliares'!$A$3:$B$61,2,FALSE),"")</f>
        <v>SUGEPE-FOLHA - PASEP + AUX. MORADIA</v>
      </c>
      <c r="G474" s="51" t="str">
        <f>IFERROR(VLOOKUP($B474,'Tabelas auxiliares'!$A$65:$C$102,2,FALSE),"")</f>
        <v>Folha de pagamento - Ativos, Previdência, PASEP</v>
      </c>
      <c r="H474" s="51" t="str">
        <f>IFERROR(VLOOKUP($B474,'Tabelas auxiliares'!$A$65:$C$102,3,FALSE),"")</f>
        <v>FOLHA DE PAGAMENTO / CONTRIBUICAO PARA O PSS / SUBSTITUICOES / INSS PATRONAL / PASEP</v>
      </c>
      <c r="I474" t="s">
        <v>1221</v>
      </c>
      <c r="J474" t="s">
        <v>2365</v>
      </c>
      <c r="K474" t="s">
        <v>2372</v>
      </c>
      <c r="L474" t="s">
        <v>2367</v>
      </c>
      <c r="M474" t="s">
        <v>165</v>
      </c>
      <c r="N474" t="s">
        <v>127</v>
      </c>
      <c r="O474" t="s">
        <v>167</v>
      </c>
      <c r="P474" t="s">
        <v>2233</v>
      </c>
      <c r="Q474" t="s">
        <v>168</v>
      </c>
      <c r="R474" t="s">
        <v>165</v>
      </c>
      <c r="S474" t="s">
        <v>119</v>
      </c>
      <c r="T474" t="s">
        <v>2234</v>
      </c>
      <c r="U474" t="s">
        <v>136</v>
      </c>
      <c r="V474" t="s">
        <v>2301</v>
      </c>
      <c r="W474" t="s">
        <v>2302</v>
      </c>
      <c r="X474" s="51" t="str">
        <f t="shared" si="14"/>
        <v>3</v>
      </c>
      <c r="Y474" s="51" t="str">
        <f>IF(T474="","",IF(AND(T474&lt;&gt;'Tabelas auxiliares'!$B$236,T474&lt;&gt;'Tabelas auxiliares'!$B$237,T474&lt;&gt;'Tabelas auxiliares'!$C$236,T474&lt;&gt;'Tabelas auxiliares'!$C$237,T474&lt;&gt;'Tabelas auxiliares'!$D$236),"FOLHA DE PESSOAL",IF(X474='Tabelas auxiliares'!$A$237,"CUSTEIO",IF(X474='Tabelas auxiliares'!$A$236,"INVESTIMENTO","ERRO - VERIFICAR"))))</f>
        <v>FOLHA DE PESSOAL</v>
      </c>
      <c r="Z474" s="64">
        <f t="shared" si="15"/>
        <v>65657.399999999994</v>
      </c>
      <c r="AC474" s="44">
        <v>65657.399999999994</v>
      </c>
      <c r="AD474" s="72"/>
      <c r="AE474" s="72"/>
      <c r="AF474" s="72"/>
      <c r="AG474" s="72"/>
      <c r="AH474" s="72"/>
      <c r="AI474" s="72"/>
      <c r="AJ474" s="72"/>
      <c r="AK474" s="72"/>
      <c r="AL474" s="72"/>
      <c r="AM474" s="72"/>
      <c r="AN474" s="72"/>
      <c r="AO474" s="72"/>
    </row>
    <row r="475" spans="1:41" x14ac:dyDescent="0.25">
      <c r="A475" t="s">
        <v>594</v>
      </c>
      <c r="B475" t="s">
        <v>302</v>
      </c>
      <c r="C475" t="s">
        <v>595</v>
      </c>
      <c r="D475" t="s">
        <v>90</v>
      </c>
      <c r="E475" t="s">
        <v>117</v>
      </c>
      <c r="F475" s="51" t="str">
        <f>IFERROR(VLOOKUP(D475,'Tabelas auxiliares'!$A$3:$B$61,2,FALSE),"")</f>
        <v>SUGEPE-FOLHA - PASEP + AUX. MORADIA</v>
      </c>
      <c r="G475" s="51" t="str">
        <f>IFERROR(VLOOKUP($B475,'Tabelas auxiliares'!$A$65:$C$102,2,FALSE),"")</f>
        <v>Folha de pagamento - Ativos, Previdência, PASEP</v>
      </c>
      <c r="H475" s="51" t="str">
        <f>IFERROR(VLOOKUP($B475,'Tabelas auxiliares'!$A$65:$C$102,3,FALSE),"")</f>
        <v>FOLHA DE PAGAMENTO / CONTRIBUICAO PARA O PSS / SUBSTITUICOES / INSS PATRONAL / PASEP</v>
      </c>
      <c r="I475" t="s">
        <v>1221</v>
      </c>
      <c r="J475" t="s">
        <v>2365</v>
      </c>
      <c r="K475" t="s">
        <v>2373</v>
      </c>
      <c r="L475" t="s">
        <v>2367</v>
      </c>
      <c r="M475" t="s">
        <v>165</v>
      </c>
      <c r="N475" t="s">
        <v>127</v>
      </c>
      <c r="O475" t="s">
        <v>167</v>
      </c>
      <c r="P475" t="s">
        <v>2233</v>
      </c>
      <c r="Q475" t="s">
        <v>168</v>
      </c>
      <c r="R475" t="s">
        <v>165</v>
      </c>
      <c r="S475" t="s">
        <v>119</v>
      </c>
      <c r="T475" t="s">
        <v>2234</v>
      </c>
      <c r="U475" t="s">
        <v>136</v>
      </c>
      <c r="V475" t="s">
        <v>2304</v>
      </c>
      <c r="W475" t="s">
        <v>2305</v>
      </c>
      <c r="X475" s="51" t="str">
        <f t="shared" si="14"/>
        <v>3</v>
      </c>
      <c r="Y475" s="51" t="str">
        <f>IF(T475="","",IF(AND(T475&lt;&gt;'Tabelas auxiliares'!$B$236,T475&lt;&gt;'Tabelas auxiliares'!$B$237,T475&lt;&gt;'Tabelas auxiliares'!$C$236,T475&lt;&gt;'Tabelas auxiliares'!$C$237,T475&lt;&gt;'Tabelas auxiliares'!$D$236),"FOLHA DE PESSOAL",IF(X475='Tabelas auxiliares'!$A$237,"CUSTEIO",IF(X475='Tabelas auxiliares'!$A$236,"INVESTIMENTO","ERRO - VERIFICAR"))))</f>
        <v>FOLHA DE PESSOAL</v>
      </c>
      <c r="Z475" s="64">
        <f t="shared" si="15"/>
        <v>8788.32</v>
      </c>
      <c r="AC475" s="44">
        <v>8788.32</v>
      </c>
      <c r="AD475" s="72"/>
      <c r="AE475" s="72"/>
      <c r="AF475" s="72"/>
      <c r="AG475" s="72"/>
      <c r="AH475" s="72"/>
      <c r="AI475" s="72"/>
      <c r="AJ475" s="72"/>
      <c r="AK475" s="72"/>
      <c r="AL475" s="72"/>
      <c r="AM475" s="72"/>
      <c r="AN475" s="72"/>
      <c r="AO475" s="72"/>
    </row>
    <row r="476" spans="1:41" x14ac:dyDescent="0.25">
      <c r="A476" t="s">
        <v>594</v>
      </c>
      <c r="B476" t="s">
        <v>302</v>
      </c>
      <c r="C476" t="s">
        <v>595</v>
      </c>
      <c r="D476" t="s">
        <v>90</v>
      </c>
      <c r="E476" t="s">
        <v>117</v>
      </c>
      <c r="F476" s="51" t="str">
        <f>IFERROR(VLOOKUP(D476,'Tabelas auxiliares'!$A$3:$B$61,2,FALSE),"")</f>
        <v>SUGEPE-FOLHA - PASEP + AUX. MORADIA</v>
      </c>
      <c r="G476" s="51" t="str">
        <f>IFERROR(VLOOKUP($B476,'Tabelas auxiliares'!$A$65:$C$102,2,FALSE),"")</f>
        <v>Folha de pagamento - Ativos, Previdência, PASEP</v>
      </c>
      <c r="H476" s="51" t="str">
        <f>IFERROR(VLOOKUP($B476,'Tabelas auxiliares'!$A$65:$C$102,3,FALSE),"")</f>
        <v>FOLHA DE PAGAMENTO / CONTRIBUICAO PARA O PSS / SUBSTITUICOES / INSS PATRONAL / PASEP</v>
      </c>
      <c r="I476" t="s">
        <v>1221</v>
      </c>
      <c r="J476" t="s">
        <v>2365</v>
      </c>
      <c r="K476" t="s">
        <v>2374</v>
      </c>
      <c r="L476" t="s">
        <v>2367</v>
      </c>
      <c r="M476" t="s">
        <v>165</v>
      </c>
      <c r="N476" t="s">
        <v>127</v>
      </c>
      <c r="O476" t="s">
        <v>167</v>
      </c>
      <c r="P476" t="s">
        <v>2233</v>
      </c>
      <c r="Q476" t="s">
        <v>168</v>
      </c>
      <c r="R476" t="s">
        <v>165</v>
      </c>
      <c r="S476" t="s">
        <v>119</v>
      </c>
      <c r="T476" t="s">
        <v>2234</v>
      </c>
      <c r="U476" t="s">
        <v>136</v>
      </c>
      <c r="V476" t="s">
        <v>2307</v>
      </c>
      <c r="W476" t="s">
        <v>2308</v>
      </c>
      <c r="X476" s="51" t="str">
        <f t="shared" si="14"/>
        <v>3</v>
      </c>
      <c r="Y476" s="51" t="str">
        <f>IF(T476="","",IF(AND(T476&lt;&gt;'Tabelas auxiliares'!$B$236,T476&lt;&gt;'Tabelas auxiliares'!$B$237,T476&lt;&gt;'Tabelas auxiliares'!$C$236,T476&lt;&gt;'Tabelas auxiliares'!$C$237,T476&lt;&gt;'Tabelas auxiliares'!$D$236),"FOLHA DE PESSOAL",IF(X476='Tabelas auxiliares'!$A$237,"CUSTEIO",IF(X476='Tabelas auxiliares'!$A$236,"INVESTIMENTO","ERRO - VERIFICAR"))))</f>
        <v>FOLHA DE PESSOAL</v>
      </c>
      <c r="Z476" s="64">
        <f t="shared" si="15"/>
        <v>13815.06</v>
      </c>
      <c r="AC476" s="44">
        <v>13815.06</v>
      </c>
      <c r="AD476" s="72"/>
      <c r="AE476" s="72"/>
      <c r="AF476" s="72"/>
      <c r="AG476" s="72"/>
      <c r="AH476" s="72"/>
      <c r="AI476" s="72"/>
      <c r="AJ476" s="72"/>
      <c r="AK476" s="72"/>
      <c r="AL476" s="72"/>
      <c r="AM476" s="72"/>
      <c r="AN476" s="72"/>
      <c r="AO476" s="72"/>
    </row>
    <row r="477" spans="1:41" x14ac:dyDescent="0.25">
      <c r="A477" t="s">
        <v>594</v>
      </c>
      <c r="B477" t="s">
        <v>302</v>
      </c>
      <c r="C477" t="s">
        <v>595</v>
      </c>
      <c r="D477" t="s">
        <v>90</v>
      </c>
      <c r="E477" t="s">
        <v>117</v>
      </c>
      <c r="F477" s="51" t="str">
        <f>IFERROR(VLOOKUP(D477,'Tabelas auxiliares'!$A$3:$B$61,2,FALSE),"")</f>
        <v>SUGEPE-FOLHA - PASEP + AUX. MORADIA</v>
      </c>
      <c r="G477" s="51" t="str">
        <f>IFERROR(VLOOKUP($B477,'Tabelas auxiliares'!$A$65:$C$102,2,FALSE),"")</f>
        <v>Folha de pagamento - Ativos, Previdência, PASEP</v>
      </c>
      <c r="H477" s="51" t="str">
        <f>IFERROR(VLOOKUP($B477,'Tabelas auxiliares'!$A$65:$C$102,3,FALSE),"")</f>
        <v>FOLHA DE PAGAMENTO / CONTRIBUICAO PARA O PSS / SUBSTITUICOES / INSS PATRONAL / PASEP</v>
      </c>
      <c r="I477" t="s">
        <v>1221</v>
      </c>
      <c r="J477" t="s">
        <v>2365</v>
      </c>
      <c r="K477" t="s">
        <v>2375</v>
      </c>
      <c r="L477" t="s">
        <v>2367</v>
      </c>
      <c r="M477" t="s">
        <v>165</v>
      </c>
      <c r="N477" t="s">
        <v>127</v>
      </c>
      <c r="O477" t="s">
        <v>167</v>
      </c>
      <c r="P477" t="s">
        <v>2233</v>
      </c>
      <c r="Q477" t="s">
        <v>168</v>
      </c>
      <c r="R477" t="s">
        <v>165</v>
      </c>
      <c r="S477" t="s">
        <v>119</v>
      </c>
      <c r="T477" t="s">
        <v>2234</v>
      </c>
      <c r="U477" t="s">
        <v>136</v>
      </c>
      <c r="V477" t="s">
        <v>2310</v>
      </c>
      <c r="W477" t="s">
        <v>2311</v>
      </c>
      <c r="X477" s="51" t="str">
        <f t="shared" si="14"/>
        <v>3</v>
      </c>
      <c r="Y477" s="51" t="str">
        <f>IF(T477="","",IF(AND(T477&lt;&gt;'Tabelas auxiliares'!$B$236,T477&lt;&gt;'Tabelas auxiliares'!$B$237,T477&lt;&gt;'Tabelas auxiliares'!$C$236,T477&lt;&gt;'Tabelas auxiliares'!$C$237,T477&lt;&gt;'Tabelas auxiliares'!$D$236),"FOLHA DE PESSOAL",IF(X477='Tabelas auxiliares'!$A$237,"CUSTEIO",IF(X477='Tabelas auxiliares'!$A$236,"INVESTIMENTO","ERRO - VERIFICAR"))))</f>
        <v>FOLHA DE PESSOAL</v>
      </c>
      <c r="Z477" s="64">
        <f t="shared" si="15"/>
        <v>7895.94</v>
      </c>
      <c r="AC477" s="44">
        <v>7895.94</v>
      </c>
      <c r="AD477" s="72"/>
      <c r="AE477" s="72"/>
      <c r="AF477" s="72"/>
      <c r="AG477" s="72"/>
      <c r="AH477" s="72"/>
      <c r="AI477" s="72"/>
      <c r="AJ477" s="72"/>
      <c r="AK477" s="72"/>
      <c r="AL477" s="72"/>
      <c r="AM477" s="72"/>
      <c r="AN477" s="72"/>
      <c r="AO477" s="72"/>
    </row>
    <row r="478" spans="1:41" x14ac:dyDescent="0.25">
      <c r="A478" t="s">
        <v>594</v>
      </c>
      <c r="B478" t="s">
        <v>302</v>
      </c>
      <c r="C478" t="s">
        <v>595</v>
      </c>
      <c r="D478" t="s">
        <v>90</v>
      </c>
      <c r="E478" t="s">
        <v>117</v>
      </c>
      <c r="F478" s="51" t="str">
        <f>IFERROR(VLOOKUP(D478,'Tabelas auxiliares'!$A$3:$B$61,2,FALSE),"")</f>
        <v>SUGEPE-FOLHA - PASEP + AUX. MORADIA</v>
      </c>
      <c r="G478" s="51" t="str">
        <f>IFERROR(VLOOKUP($B478,'Tabelas auxiliares'!$A$65:$C$102,2,FALSE),"")</f>
        <v>Folha de pagamento - Ativos, Previdência, PASEP</v>
      </c>
      <c r="H478" s="51" t="str">
        <f>IFERROR(VLOOKUP($B478,'Tabelas auxiliares'!$A$65:$C$102,3,FALSE),"")</f>
        <v>FOLHA DE PAGAMENTO / CONTRIBUICAO PARA O PSS / SUBSTITUICOES / INSS PATRONAL / PASEP</v>
      </c>
      <c r="I478" t="s">
        <v>1221</v>
      </c>
      <c r="J478" t="s">
        <v>2365</v>
      </c>
      <c r="K478" t="s">
        <v>2376</v>
      </c>
      <c r="L478" t="s">
        <v>2367</v>
      </c>
      <c r="M478" t="s">
        <v>2313</v>
      </c>
      <c r="N478" t="s">
        <v>127</v>
      </c>
      <c r="O478" t="s">
        <v>167</v>
      </c>
      <c r="P478" t="s">
        <v>2233</v>
      </c>
      <c r="Q478" t="s">
        <v>168</v>
      </c>
      <c r="R478" t="s">
        <v>165</v>
      </c>
      <c r="S478" t="s">
        <v>119</v>
      </c>
      <c r="T478" t="s">
        <v>2234</v>
      </c>
      <c r="U478" t="s">
        <v>136</v>
      </c>
      <c r="V478" t="s">
        <v>2314</v>
      </c>
      <c r="W478" t="s">
        <v>2315</v>
      </c>
      <c r="X478" s="51" t="str">
        <f t="shared" si="14"/>
        <v>3</v>
      </c>
      <c r="Y478" s="51" t="str">
        <f>IF(T478="","",IF(AND(T478&lt;&gt;'Tabelas auxiliares'!$B$236,T478&lt;&gt;'Tabelas auxiliares'!$B$237,T478&lt;&gt;'Tabelas auxiliares'!$C$236,T478&lt;&gt;'Tabelas auxiliares'!$C$237,T478&lt;&gt;'Tabelas auxiliares'!$D$236),"FOLHA DE PESSOAL",IF(X478='Tabelas auxiliares'!$A$237,"CUSTEIO",IF(X478='Tabelas auxiliares'!$A$236,"INVESTIMENTO","ERRO - VERIFICAR"))))</f>
        <v>FOLHA DE PESSOAL</v>
      </c>
      <c r="Z478" s="64">
        <f t="shared" si="15"/>
        <v>108052.42</v>
      </c>
      <c r="AC478" s="44">
        <v>108052.42</v>
      </c>
    </row>
    <row r="479" spans="1:41" x14ac:dyDescent="0.25">
      <c r="A479" t="s">
        <v>594</v>
      </c>
      <c r="B479" t="s">
        <v>302</v>
      </c>
      <c r="C479" t="s">
        <v>595</v>
      </c>
      <c r="D479" t="s">
        <v>90</v>
      </c>
      <c r="E479" t="s">
        <v>117</v>
      </c>
      <c r="F479" s="51" t="str">
        <f>IFERROR(VLOOKUP(D479,'Tabelas auxiliares'!$A$3:$B$61,2,FALSE),"")</f>
        <v>SUGEPE-FOLHA - PASEP + AUX. MORADIA</v>
      </c>
      <c r="G479" s="51" t="str">
        <f>IFERROR(VLOOKUP($B479,'Tabelas auxiliares'!$A$65:$C$102,2,FALSE),"")</f>
        <v>Folha de pagamento - Ativos, Previdência, PASEP</v>
      </c>
      <c r="H479" s="51" t="str">
        <f>IFERROR(VLOOKUP($B479,'Tabelas auxiliares'!$A$65:$C$102,3,FALSE),"")</f>
        <v>FOLHA DE PAGAMENTO / CONTRIBUICAO PARA O PSS / SUBSTITUICOES / INSS PATRONAL / PASEP</v>
      </c>
      <c r="I479" t="s">
        <v>1221</v>
      </c>
      <c r="J479" t="s">
        <v>2365</v>
      </c>
      <c r="K479" t="s">
        <v>2377</v>
      </c>
      <c r="L479" t="s">
        <v>2367</v>
      </c>
      <c r="M479" t="s">
        <v>2317</v>
      </c>
      <c r="N479" t="s">
        <v>126</v>
      </c>
      <c r="O479" t="s">
        <v>167</v>
      </c>
      <c r="P479" t="s">
        <v>2248</v>
      </c>
      <c r="Q479" t="s">
        <v>168</v>
      </c>
      <c r="R479" t="s">
        <v>165</v>
      </c>
      <c r="S479" t="s">
        <v>119</v>
      </c>
      <c r="T479" t="s">
        <v>2249</v>
      </c>
      <c r="U479" t="s">
        <v>120</v>
      </c>
      <c r="V479" t="s">
        <v>2250</v>
      </c>
      <c r="W479" t="s">
        <v>2251</v>
      </c>
      <c r="X479" s="51" t="str">
        <f t="shared" si="14"/>
        <v>3</v>
      </c>
      <c r="Y479" s="51" t="str">
        <f>IF(T479="","",IF(AND(T479&lt;&gt;'Tabelas auxiliares'!$B$236,T479&lt;&gt;'Tabelas auxiliares'!$B$237,T479&lt;&gt;'Tabelas auxiliares'!$C$236,T479&lt;&gt;'Tabelas auxiliares'!$C$237,T479&lt;&gt;'Tabelas auxiliares'!$D$236),"FOLHA DE PESSOAL",IF(X479='Tabelas auxiliares'!$A$237,"CUSTEIO",IF(X479='Tabelas auxiliares'!$A$236,"INVESTIMENTO","ERRO - VERIFICAR"))))</f>
        <v>FOLHA DE PESSOAL</v>
      </c>
      <c r="Z479" s="64">
        <f t="shared" si="15"/>
        <v>3542780.82</v>
      </c>
      <c r="AC479" s="44">
        <v>3542780.82</v>
      </c>
    </row>
    <row r="480" spans="1:41" x14ac:dyDescent="0.25">
      <c r="A480" t="s">
        <v>594</v>
      </c>
      <c r="B480" t="s">
        <v>302</v>
      </c>
      <c r="C480" t="s">
        <v>595</v>
      </c>
      <c r="D480" t="s">
        <v>90</v>
      </c>
      <c r="E480" t="s">
        <v>117</v>
      </c>
      <c r="F480" s="51" t="str">
        <f>IFERROR(VLOOKUP(D480,'Tabelas auxiliares'!$A$3:$B$61,2,FALSE),"")</f>
        <v>SUGEPE-FOLHA - PASEP + AUX. MORADIA</v>
      </c>
      <c r="G480" s="51" t="str">
        <f>IFERROR(VLOOKUP($B480,'Tabelas auxiliares'!$A$65:$C$102,2,FALSE),"")</f>
        <v>Folha de pagamento - Ativos, Previdência, PASEP</v>
      </c>
      <c r="H480" s="51" t="str">
        <f>IFERROR(VLOOKUP($B480,'Tabelas auxiliares'!$A$65:$C$102,3,FALSE),"")</f>
        <v>FOLHA DE PAGAMENTO / CONTRIBUICAO PARA O PSS / SUBSTITUICOES / INSS PATRONAL / PASEP</v>
      </c>
      <c r="I480" t="s">
        <v>1221</v>
      </c>
      <c r="J480" t="s">
        <v>2365</v>
      </c>
      <c r="K480" t="s">
        <v>2378</v>
      </c>
      <c r="L480" t="s">
        <v>2367</v>
      </c>
      <c r="M480" t="s">
        <v>2319</v>
      </c>
      <c r="N480" t="s">
        <v>166</v>
      </c>
      <c r="O480" t="s">
        <v>167</v>
      </c>
      <c r="P480" t="s">
        <v>200</v>
      </c>
      <c r="Q480" t="s">
        <v>168</v>
      </c>
      <c r="R480" t="s">
        <v>165</v>
      </c>
      <c r="S480" t="s">
        <v>119</v>
      </c>
      <c r="T480" t="s">
        <v>164</v>
      </c>
      <c r="U480" t="s">
        <v>118</v>
      </c>
      <c r="V480" t="s">
        <v>2320</v>
      </c>
      <c r="W480" t="s">
        <v>2321</v>
      </c>
      <c r="X480" s="51" t="str">
        <f t="shared" si="14"/>
        <v>3</v>
      </c>
      <c r="Y480" s="51" t="str">
        <f>IF(T480="","",IF(AND(T480&lt;&gt;'Tabelas auxiliares'!$B$236,T480&lt;&gt;'Tabelas auxiliares'!$B$237,T480&lt;&gt;'Tabelas auxiliares'!$C$236,T480&lt;&gt;'Tabelas auxiliares'!$C$237,T480&lt;&gt;'Tabelas auxiliares'!$D$236),"FOLHA DE PESSOAL",IF(X480='Tabelas auxiliares'!$A$237,"CUSTEIO",IF(X480='Tabelas auxiliares'!$A$236,"INVESTIMENTO","ERRO - VERIFICAR"))))</f>
        <v>CUSTEIO</v>
      </c>
      <c r="Z480" s="64">
        <f t="shared" si="15"/>
        <v>181161.57</v>
      </c>
      <c r="AC480" s="44">
        <v>181161.57</v>
      </c>
    </row>
    <row r="481" spans="1:29" x14ac:dyDescent="0.25">
      <c r="A481" t="s">
        <v>594</v>
      </c>
      <c r="B481" t="s">
        <v>302</v>
      </c>
      <c r="C481" t="s">
        <v>595</v>
      </c>
      <c r="D481" t="s">
        <v>90</v>
      </c>
      <c r="E481" t="s">
        <v>117</v>
      </c>
      <c r="F481" s="51" t="str">
        <f>IFERROR(VLOOKUP(D481,'Tabelas auxiliares'!$A$3:$B$61,2,FALSE),"")</f>
        <v>SUGEPE-FOLHA - PASEP + AUX. MORADIA</v>
      </c>
      <c r="G481" s="51" t="str">
        <f>IFERROR(VLOOKUP($B481,'Tabelas auxiliares'!$A$65:$C$102,2,FALSE),"")</f>
        <v>Folha de pagamento - Ativos, Previdência, PASEP</v>
      </c>
      <c r="H481" s="51" t="str">
        <f>IFERROR(VLOOKUP($B481,'Tabelas auxiliares'!$A$65:$C$102,3,FALSE),"")</f>
        <v>FOLHA DE PAGAMENTO / CONTRIBUICAO PARA O PSS / SUBSTITUICOES / INSS PATRONAL / PASEP</v>
      </c>
      <c r="I481" t="s">
        <v>610</v>
      </c>
      <c r="J481" t="s">
        <v>919</v>
      </c>
      <c r="K481" t="s">
        <v>2379</v>
      </c>
      <c r="L481" t="s">
        <v>921</v>
      </c>
      <c r="M481" t="s">
        <v>170</v>
      </c>
      <c r="N481" t="s">
        <v>126</v>
      </c>
      <c r="O481" t="s">
        <v>167</v>
      </c>
      <c r="P481" t="s">
        <v>2248</v>
      </c>
      <c r="Q481" t="s">
        <v>168</v>
      </c>
      <c r="R481" t="s">
        <v>165</v>
      </c>
      <c r="S481" t="s">
        <v>119</v>
      </c>
      <c r="T481" t="s">
        <v>2249</v>
      </c>
      <c r="U481" t="s">
        <v>120</v>
      </c>
      <c r="V481" t="s">
        <v>2250</v>
      </c>
      <c r="W481" t="s">
        <v>2251</v>
      </c>
      <c r="X481" s="51" t="str">
        <f t="shared" si="14"/>
        <v>3</v>
      </c>
      <c r="Y481" s="51" t="str">
        <f>IF(T481="","",IF(AND(T481&lt;&gt;'Tabelas auxiliares'!$B$236,T481&lt;&gt;'Tabelas auxiliares'!$B$237,T481&lt;&gt;'Tabelas auxiliares'!$C$236,T481&lt;&gt;'Tabelas auxiliares'!$C$237,T481&lt;&gt;'Tabelas auxiliares'!$D$236),"FOLHA DE PESSOAL",IF(X481='Tabelas auxiliares'!$A$237,"CUSTEIO",IF(X481='Tabelas auxiliares'!$A$236,"INVESTIMENTO","ERRO - VERIFICAR"))))</f>
        <v>FOLHA DE PESSOAL</v>
      </c>
      <c r="Z481" s="64">
        <f t="shared" si="15"/>
        <v>3508.88</v>
      </c>
      <c r="AC481" s="44">
        <v>3508.88</v>
      </c>
    </row>
    <row r="482" spans="1:29" x14ac:dyDescent="0.25">
      <c r="A482" t="s">
        <v>594</v>
      </c>
      <c r="B482" t="s">
        <v>302</v>
      </c>
      <c r="C482" t="s">
        <v>595</v>
      </c>
      <c r="D482" t="s">
        <v>90</v>
      </c>
      <c r="E482" t="s">
        <v>117</v>
      </c>
      <c r="F482" s="51" t="str">
        <f>IFERROR(VLOOKUP(D482,'Tabelas auxiliares'!$A$3:$B$61,2,FALSE),"")</f>
        <v>SUGEPE-FOLHA - PASEP + AUX. MORADIA</v>
      </c>
      <c r="G482" s="51" t="str">
        <f>IFERROR(VLOOKUP($B482,'Tabelas auxiliares'!$A$65:$C$102,2,FALSE),"")</f>
        <v>Folha de pagamento - Ativos, Previdência, PASEP</v>
      </c>
      <c r="H482" s="51" t="str">
        <f>IFERROR(VLOOKUP($B482,'Tabelas auxiliares'!$A$65:$C$102,3,FALSE),"")</f>
        <v>FOLHA DE PAGAMENTO / CONTRIBUICAO PARA O PSS / SUBSTITUICOES / INSS PATRONAL / PASEP</v>
      </c>
      <c r="I482" t="s">
        <v>1175</v>
      </c>
      <c r="J482" t="s">
        <v>2365</v>
      </c>
      <c r="K482" t="s">
        <v>2380</v>
      </c>
      <c r="L482" t="s">
        <v>2381</v>
      </c>
      <c r="M482" t="s">
        <v>1960</v>
      </c>
      <c r="N482" t="s">
        <v>127</v>
      </c>
      <c r="O482" t="s">
        <v>167</v>
      </c>
      <c r="P482" t="s">
        <v>2233</v>
      </c>
      <c r="Q482" t="s">
        <v>168</v>
      </c>
      <c r="R482" t="s">
        <v>165</v>
      </c>
      <c r="S482" t="s">
        <v>119</v>
      </c>
      <c r="T482" t="s">
        <v>2234</v>
      </c>
      <c r="U482" t="s">
        <v>136</v>
      </c>
      <c r="V482" t="s">
        <v>2235</v>
      </c>
      <c r="W482" t="s">
        <v>2236</v>
      </c>
      <c r="X482" s="51" t="str">
        <f t="shared" si="14"/>
        <v>3</v>
      </c>
      <c r="Y482" s="51" t="str">
        <f>IF(T482="","",IF(AND(T482&lt;&gt;'Tabelas auxiliares'!$B$236,T482&lt;&gt;'Tabelas auxiliares'!$B$237,T482&lt;&gt;'Tabelas auxiliares'!$C$236,T482&lt;&gt;'Tabelas auxiliares'!$C$237,T482&lt;&gt;'Tabelas auxiliares'!$D$236),"FOLHA DE PESSOAL",IF(X482='Tabelas auxiliares'!$A$237,"CUSTEIO",IF(X482='Tabelas auxiliares'!$A$236,"INVESTIMENTO","ERRO - VERIFICAR"))))</f>
        <v>FOLHA DE PESSOAL</v>
      </c>
      <c r="Z482" s="64">
        <f t="shared" si="15"/>
        <v>135534.79</v>
      </c>
      <c r="AC482" s="44">
        <v>135534.79</v>
      </c>
    </row>
    <row r="483" spans="1:29" x14ac:dyDescent="0.25">
      <c r="A483" t="s">
        <v>594</v>
      </c>
      <c r="B483" t="s">
        <v>302</v>
      </c>
      <c r="C483" t="s">
        <v>595</v>
      </c>
      <c r="D483" t="s">
        <v>90</v>
      </c>
      <c r="E483" t="s">
        <v>117</v>
      </c>
      <c r="F483" s="51" t="str">
        <f>IFERROR(VLOOKUP(D483,'Tabelas auxiliares'!$A$3:$B$61,2,FALSE),"")</f>
        <v>SUGEPE-FOLHA - PASEP + AUX. MORADIA</v>
      </c>
      <c r="G483" s="51" t="str">
        <f>IFERROR(VLOOKUP($B483,'Tabelas auxiliares'!$A$65:$C$102,2,FALSE),"")</f>
        <v>Folha de pagamento - Ativos, Previdência, PASEP</v>
      </c>
      <c r="H483" s="51" t="str">
        <f>IFERROR(VLOOKUP($B483,'Tabelas auxiliares'!$A$65:$C$102,3,FALSE),"")</f>
        <v>FOLHA DE PAGAMENTO / CONTRIBUICAO PARA O PSS / SUBSTITUICOES / INSS PATRONAL / PASEP</v>
      </c>
      <c r="I483" t="s">
        <v>1175</v>
      </c>
      <c r="J483" t="s">
        <v>2365</v>
      </c>
      <c r="K483" t="s">
        <v>2380</v>
      </c>
      <c r="L483" t="s">
        <v>2381</v>
      </c>
      <c r="M483" t="s">
        <v>1960</v>
      </c>
      <c r="N483" t="s">
        <v>127</v>
      </c>
      <c r="O483" t="s">
        <v>167</v>
      </c>
      <c r="P483" t="s">
        <v>2233</v>
      </c>
      <c r="Q483" t="s">
        <v>168</v>
      </c>
      <c r="R483" t="s">
        <v>165</v>
      </c>
      <c r="S483" t="s">
        <v>119</v>
      </c>
      <c r="T483" t="s">
        <v>2234</v>
      </c>
      <c r="U483" t="s">
        <v>136</v>
      </c>
      <c r="V483" t="s">
        <v>2237</v>
      </c>
      <c r="W483" t="s">
        <v>2238</v>
      </c>
      <c r="X483" s="51" t="str">
        <f t="shared" si="14"/>
        <v>3</v>
      </c>
      <c r="Y483" s="51" t="str">
        <f>IF(T483="","",IF(AND(T483&lt;&gt;'Tabelas auxiliares'!$B$236,T483&lt;&gt;'Tabelas auxiliares'!$B$237,T483&lt;&gt;'Tabelas auxiliares'!$C$236,T483&lt;&gt;'Tabelas auxiliares'!$C$237,T483&lt;&gt;'Tabelas auxiliares'!$D$236),"FOLHA DE PESSOAL",IF(X483='Tabelas auxiliares'!$A$237,"CUSTEIO",IF(X483='Tabelas auxiliares'!$A$236,"INVESTIMENTO","ERRO - VERIFICAR"))))</f>
        <v>FOLHA DE PESSOAL</v>
      </c>
      <c r="Z483" s="64">
        <f t="shared" si="15"/>
        <v>6776.74</v>
      </c>
      <c r="AC483" s="44">
        <v>6776.74</v>
      </c>
    </row>
    <row r="484" spans="1:29" x14ac:dyDescent="0.25">
      <c r="A484" t="s">
        <v>594</v>
      </c>
      <c r="B484" t="s">
        <v>302</v>
      </c>
      <c r="C484" t="s">
        <v>595</v>
      </c>
      <c r="D484" t="s">
        <v>90</v>
      </c>
      <c r="E484" t="s">
        <v>117</v>
      </c>
      <c r="F484" s="51" t="str">
        <f>IFERROR(VLOOKUP(D484,'Tabelas auxiliares'!$A$3:$B$61,2,FALSE),"")</f>
        <v>SUGEPE-FOLHA - PASEP + AUX. MORADIA</v>
      </c>
      <c r="G484" s="51" t="str">
        <f>IFERROR(VLOOKUP($B484,'Tabelas auxiliares'!$A$65:$C$102,2,FALSE),"")</f>
        <v>Folha de pagamento - Ativos, Previdência, PASEP</v>
      </c>
      <c r="H484" s="51" t="str">
        <f>IFERROR(VLOOKUP($B484,'Tabelas auxiliares'!$A$65:$C$102,3,FALSE),"")</f>
        <v>FOLHA DE PAGAMENTO / CONTRIBUICAO PARA O PSS / SUBSTITUICOES / INSS PATRONAL / PASEP</v>
      </c>
      <c r="I484" t="s">
        <v>2382</v>
      </c>
      <c r="J484" t="s">
        <v>2383</v>
      </c>
      <c r="K484" t="s">
        <v>2384</v>
      </c>
      <c r="L484" t="s">
        <v>2385</v>
      </c>
      <c r="M484" t="s">
        <v>165</v>
      </c>
      <c r="N484" t="s">
        <v>125</v>
      </c>
      <c r="O484" t="s">
        <v>167</v>
      </c>
      <c r="P484" t="s">
        <v>2256</v>
      </c>
      <c r="Q484" t="s">
        <v>168</v>
      </c>
      <c r="R484" t="s">
        <v>165</v>
      </c>
      <c r="S484" t="s">
        <v>2257</v>
      </c>
      <c r="T484" t="s">
        <v>2234</v>
      </c>
      <c r="U484" t="s">
        <v>135</v>
      </c>
      <c r="V484" t="s">
        <v>2258</v>
      </c>
      <c r="W484" t="s">
        <v>2259</v>
      </c>
      <c r="X484" s="51" t="str">
        <f t="shared" si="14"/>
        <v>3</v>
      </c>
      <c r="Y484" s="51" t="str">
        <f>IF(T484="","",IF(AND(T484&lt;&gt;'Tabelas auxiliares'!$B$236,T484&lt;&gt;'Tabelas auxiliares'!$B$237,T484&lt;&gt;'Tabelas auxiliares'!$C$236,T484&lt;&gt;'Tabelas auxiliares'!$C$237,T484&lt;&gt;'Tabelas auxiliares'!$D$236),"FOLHA DE PESSOAL",IF(X484='Tabelas auxiliares'!$A$237,"CUSTEIO",IF(X484='Tabelas auxiliares'!$A$236,"INVESTIMENTO","ERRO - VERIFICAR"))))</f>
        <v>FOLHA DE PESSOAL</v>
      </c>
      <c r="Z484" s="64">
        <f t="shared" si="15"/>
        <v>399335.95</v>
      </c>
      <c r="AC484" s="44">
        <v>399335.95</v>
      </c>
    </row>
    <row r="485" spans="1:29" x14ac:dyDescent="0.25">
      <c r="A485" t="s">
        <v>594</v>
      </c>
      <c r="B485" t="s">
        <v>302</v>
      </c>
      <c r="C485" t="s">
        <v>595</v>
      </c>
      <c r="D485" t="s">
        <v>90</v>
      </c>
      <c r="E485" t="s">
        <v>117</v>
      </c>
      <c r="F485" s="51" t="str">
        <f>IFERROR(VLOOKUP(D485,'Tabelas auxiliares'!$A$3:$B$61,2,FALSE),"")</f>
        <v>SUGEPE-FOLHA - PASEP + AUX. MORADIA</v>
      </c>
      <c r="G485" s="51" t="str">
        <f>IFERROR(VLOOKUP($B485,'Tabelas auxiliares'!$A$65:$C$102,2,FALSE),"")</f>
        <v>Folha de pagamento - Ativos, Previdência, PASEP</v>
      </c>
      <c r="H485" s="51" t="str">
        <f>IFERROR(VLOOKUP($B485,'Tabelas auxiliares'!$A$65:$C$102,3,FALSE),"")</f>
        <v>FOLHA DE PAGAMENTO / CONTRIBUICAO PARA O PSS / SUBSTITUICOES / INSS PATRONAL / PASEP</v>
      </c>
      <c r="I485" t="s">
        <v>2382</v>
      </c>
      <c r="J485" t="s">
        <v>2383</v>
      </c>
      <c r="K485" t="s">
        <v>2384</v>
      </c>
      <c r="L485" t="s">
        <v>2385</v>
      </c>
      <c r="M485" t="s">
        <v>165</v>
      </c>
      <c r="N485" t="s">
        <v>125</v>
      </c>
      <c r="O485" t="s">
        <v>167</v>
      </c>
      <c r="P485" t="s">
        <v>2256</v>
      </c>
      <c r="Q485" t="s">
        <v>168</v>
      </c>
      <c r="R485" t="s">
        <v>165</v>
      </c>
      <c r="S485" t="s">
        <v>2257</v>
      </c>
      <c r="T485" t="s">
        <v>2234</v>
      </c>
      <c r="U485" t="s">
        <v>135</v>
      </c>
      <c r="V485" t="s">
        <v>2260</v>
      </c>
      <c r="W485" t="s">
        <v>2261</v>
      </c>
      <c r="X485" s="51" t="str">
        <f t="shared" si="14"/>
        <v>3</v>
      </c>
      <c r="Y485" s="51" t="str">
        <f>IF(T485="","",IF(AND(T485&lt;&gt;'Tabelas auxiliares'!$B$236,T485&lt;&gt;'Tabelas auxiliares'!$B$237,T485&lt;&gt;'Tabelas auxiliares'!$C$236,T485&lt;&gt;'Tabelas auxiliares'!$C$237,T485&lt;&gt;'Tabelas auxiliares'!$D$236),"FOLHA DE PESSOAL",IF(X485='Tabelas auxiliares'!$A$237,"CUSTEIO",IF(X485='Tabelas auxiliares'!$A$236,"INVESTIMENTO","ERRO - VERIFICAR"))))</f>
        <v>FOLHA DE PESSOAL</v>
      </c>
      <c r="Z485" s="64">
        <f t="shared" si="15"/>
        <v>8728.9599999999991</v>
      </c>
      <c r="AC485" s="44">
        <v>8728.9599999999991</v>
      </c>
    </row>
    <row r="486" spans="1:29" x14ac:dyDescent="0.25">
      <c r="A486" t="s">
        <v>594</v>
      </c>
      <c r="B486" t="s">
        <v>302</v>
      </c>
      <c r="C486" t="s">
        <v>595</v>
      </c>
      <c r="D486" t="s">
        <v>90</v>
      </c>
      <c r="E486" t="s">
        <v>117</v>
      </c>
      <c r="F486" s="51" t="str">
        <f>IFERROR(VLOOKUP(D486,'Tabelas auxiliares'!$A$3:$B$61,2,FALSE),"")</f>
        <v>SUGEPE-FOLHA - PASEP + AUX. MORADIA</v>
      </c>
      <c r="G486" s="51" t="str">
        <f>IFERROR(VLOOKUP($B486,'Tabelas auxiliares'!$A$65:$C$102,2,FALSE),"")</f>
        <v>Folha de pagamento - Ativos, Previdência, PASEP</v>
      </c>
      <c r="H486" s="51" t="str">
        <f>IFERROR(VLOOKUP($B486,'Tabelas auxiliares'!$A$65:$C$102,3,FALSE),"")</f>
        <v>FOLHA DE PAGAMENTO / CONTRIBUICAO PARA O PSS / SUBSTITUICOES / INSS PATRONAL / PASEP</v>
      </c>
      <c r="I486" t="s">
        <v>2382</v>
      </c>
      <c r="J486" t="s">
        <v>2383</v>
      </c>
      <c r="K486" t="s">
        <v>2384</v>
      </c>
      <c r="L486" t="s">
        <v>2385</v>
      </c>
      <c r="M486" t="s">
        <v>165</v>
      </c>
      <c r="N486" t="s">
        <v>125</v>
      </c>
      <c r="O486" t="s">
        <v>167</v>
      </c>
      <c r="P486" t="s">
        <v>2256</v>
      </c>
      <c r="Q486" t="s">
        <v>168</v>
      </c>
      <c r="R486" t="s">
        <v>165</v>
      </c>
      <c r="S486" t="s">
        <v>2257</v>
      </c>
      <c r="T486" t="s">
        <v>2234</v>
      </c>
      <c r="U486" t="s">
        <v>135</v>
      </c>
      <c r="V486" t="s">
        <v>2262</v>
      </c>
      <c r="W486" t="s">
        <v>2263</v>
      </c>
      <c r="X486" s="51" t="str">
        <f t="shared" si="14"/>
        <v>3</v>
      </c>
      <c r="Y486" s="51" t="str">
        <f>IF(T486="","",IF(AND(T486&lt;&gt;'Tabelas auxiliares'!$B$236,T486&lt;&gt;'Tabelas auxiliares'!$B$237,T486&lt;&gt;'Tabelas auxiliares'!$C$236,T486&lt;&gt;'Tabelas auxiliares'!$C$237,T486&lt;&gt;'Tabelas auxiliares'!$D$236),"FOLHA DE PESSOAL",IF(X486='Tabelas auxiliares'!$A$237,"CUSTEIO",IF(X486='Tabelas auxiliares'!$A$236,"INVESTIMENTO","ERRO - VERIFICAR"))))</f>
        <v>FOLHA DE PESSOAL</v>
      </c>
      <c r="Z486" s="64">
        <f t="shared" si="15"/>
        <v>252.37</v>
      </c>
      <c r="AC486" s="44">
        <v>252.37</v>
      </c>
    </row>
    <row r="487" spans="1:29" x14ac:dyDescent="0.25">
      <c r="A487" t="s">
        <v>594</v>
      </c>
      <c r="B487" t="s">
        <v>302</v>
      </c>
      <c r="C487" t="s">
        <v>595</v>
      </c>
      <c r="D487" t="s">
        <v>90</v>
      </c>
      <c r="E487" t="s">
        <v>117</v>
      </c>
      <c r="F487" s="51" t="str">
        <f>IFERROR(VLOOKUP(D487,'Tabelas auxiliares'!$A$3:$B$61,2,FALSE),"")</f>
        <v>SUGEPE-FOLHA - PASEP + AUX. MORADIA</v>
      </c>
      <c r="G487" s="51" t="str">
        <f>IFERROR(VLOOKUP($B487,'Tabelas auxiliares'!$A$65:$C$102,2,FALSE),"")</f>
        <v>Folha de pagamento - Ativos, Previdência, PASEP</v>
      </c>
      <c r="H487" s="51" t="str">
        <f>IFERROR(VLOOKUP($B487,'Tabelas auxiliares'!$A$65:$C$102,3,FALSE),"")</f>
        <v>FOLHA DE PAGAMENTO / CONTRIBUICAO PARA O PSS / SUBSTITUICOES / INSS PATRONAL / PASEP</v>
      </c>
      <c r="I487" t="s">
        <v>2382</v>
      </c>
      <c r="J487" t="s">
        <v>2383</v>
      </c>
      <c r="K487" t="s">
        <v>2386</v>
      </c>
      <c r="L487" t="s">
        <v>2385</v>
      </c>
      <c r="M487" t="s">
        <v>165</v>
      </c>
      <c r="N487" t="s">
        <v>125</v>
      </c>
      <c r="O487" t="s">
        <v>167</v>
      </c>
      <c r="P487" t="s">
        <v>2256</v>
      </c>
      <c r="Q487" t="s">
        <v>168</v>
      </c>
      <c r="R487" t="s">
        <v>165</v>
      </c>
      <c r="S487" t="s">
        <v>2257</v>
      </c>
      <c r="T487" t="s">
        <v>2234</v>
      </c>
      <c r="U487" t="s">
        <v>135</v>
      </c>
      <c r="V487" t="s">
        <v>2265</v>
      </c>
      <c r="W487" t="s">
        <v>2266</v>
      </c>
      <c r="X487" s="51" t="str">
        <f t="shared" si="14"/>
        <v>3</v>
      </c>
      <c r="Y487" s="51" t="str">
        <f>IF(T487="","",IF(AND(T487&lt;&gt;'Tabelas auxiliares'!$B$236,T487&lt;&gt;'Tabelas auxiliares'!$B$237,T487&lt;&gt;'Tabelas auxiliares'!$C$236,T487&lt;&gt;'Tabelas auxiliares'!$C$237,T487&lt;&gt;'Tabelas auxiliares'!$D$236),"FOLHA DE PESSOAL",IF(X487='Tabelas auxiliares'!$A$237,"CUSTEIO",IF(X487='Tabelas auxiliares'!$A$236,"INVESTIMENTO","ERRO - VERIFICAR"))))</f>
        <v>FOLHA DE PESSOAL</v>
      </c>
      <c r="Z487" s="64">
        <f t="shared" si="15"/>
        <v>68277.13</v>
      </c>
      <c r="AC487" s="44">
        <v>68277.13</v>
      </c>
    </row>
    <row r="488" spans="1:29" x14ac:dyDescent="0.25">
      <c r="A488" t="s">
        <v>594</v>
      </c>
      <c r="B488" t="s">
        <v>302</v>
      </c>
      <c r="C488" t="s">
        <v>595</v>
      </c>
      <c r="D488" t="s">
        <v>90</v>
      </c>
      <c r="E488" t="s">
        <v>117</v>
      </c>
      <c r="F488" s="51" t="str">
        <f>IFERROR(VLOOKUP(D488,'Tabelas auxiliares'!$A$3:$B$61,2,FALSE),"")</f>
        <v>SUGEPE-FOLHA - PASEP + AUX. MORADIA</v>
      </c>
      <c r="G488" s="51" t="str">
        <f>IFERROR(VLOOKUP($B488,'Tabelas auxiliares'!$A$65:$C$102,2,FALSE),"")</f>
        <v>Folha de pagamento - Ativos, Previdência, PASEP</v>
      </c>
      <c r="H488" s="51" t="str">
        <f>IFERROR(VLOOKUP($B488,'Tabelas auxiliares'!$A$65:$C$102,3,FALSE),"")</f>
        <v>FOLHA DE PAGAMENTO / CONTRIBUICAO PARA O PSS / SUBSTITUICOES / INSS PATRONAL / PASEP</v>
      </c>
      <c r="I488" t="s">
        <v>2382</v>
      </c>
      <c r="J488" t="s">
        <v>2383</v>
      </c>
      <c r="K488" t="s">
        <v>2387</v>
      </c>
      <c r="L488" t="s">
        <v>2385</v>
      </c>
      <c r="M488" t="s">
        <v>165</v>
      </c>
      <c r="N488" t="s">
        <v>127</v>
      </c>
      <c r="O488" t="s">
        <v>167</v>
      </c>
      <c r="P488" t="s">
        <v>2233</v>
      </c>
      <c r="Q488" t="s">
        <v>168</v>
      </c>
      <c r="R488" t="s">
        <v>165</v>
      </c>
      <c r="S488" t="s">
        <v>119</v>
      </c>
      <c r="T488" t="s">
        <v>2234</v>
      </c>
      <c r="U488" t="s">
        <v>136</v>
      </c>
      <c r="V488" t="s">
        <v>2268</v>
      </c>
      <c r="W488" t="s">
        <v>2269</v>
      </c>
      <c r="X488" s="51" t="str">
        <f t="shared" si="14"/>
        <v>3</v>
      </c>
      <c r="Y488" s="51" t="str">
        <f>IF(T488="","",IF(AND(T488&lt;&gt;'Tabelas auxiliares'!$B$236,T488&lt;&gt;'Tabelas auxiliares'!$B$237,T488&lt;&gt;'Tabelas auxiliares'!$C$236,T488&lt;&gt;'Tabelas auxiliares'!$C$237,T488&lt;&gt;'Tabelas auxiliares'!$D$236),"FOLHA DE PESSOAL",IF(X488='Tabelas auxiliares'!$A$237,"CUSTEIO",IF(X488='Tabelas auxiliares'!$A$236,"INVESTIMENTO","ERRO - VERIFICAR"))))</f>
        <v>FOLHA DE PESSOAL</v>
      </c>
      <c r="Z488" s="64">
        <f t="shared" si="15"/>
        <v>765469.57</v>
      </c>
      <c r="AC488" s="44">
        <v>765469.57</v>
      </c>
    </row>
    <row r="489" spans="1:29" x14ac:dyDescent="0.25">
      <c r="A489" t="s">
        <v>594</v>
      </c>
      <c r="B489" t="s">
        <v>302</v>
      </c>
      <c r="C489" t="s">
        <v>595</v>
      </c>
      <c r="D489" t="s">
        <v>90</v>
      </c>
      <c r="E489" t="s">
        <v>117</v>
      </c>
      <c r="F489" s="51" t="str">
        <f>IFERROR(VLOOKUP(D489,'Tabelas auxiliares'!$A$3:$B$61,2,FALSE),"")</f>
        <v>SUGEPE-FOLHA - PASEP + AUX. MORADIA</v>
      </c>
      <c r="G489" s="51" t="str">
        <f>IFERROR(VLOOKUP($B489,'Tabelas auxiliares'!$A$65:$C$102,2,FALSE),"")</f>
        <v>Folha de pagamento - Ativos, Previdência, PASEP</v>
      </c>
      <c r="H489" s="51" t="str">
        <f>IFERROR(VLOOKUP($B489,'Tabelas auxiliares'!$A$65:$C$102,3,FALSE),"")</f>
        <v>FOLHA DE PAGAMENTO / CONTRIBUICAO PARA O PSS / SUBSTITUICOES / INSS PATRONAL / PASEP</v>
      </c>
      <c r="I489" t="s">
        <v>2382</v>
      </c>
      <c r="J489" t="s">
        <v>2383</v>
      </c>
      <c r="K489" t="s">
        <v>2387</v>
      </c>
      <c r="L489" t="s">
        <v>2385</v>
      </c>
      <c r="M489" t="s">
        <v>165</v>
      </c>
      <c r="N489" t="s">
        <v>127</v>
      </c>
      <c r="O489" t="s">
        <v>167</v>
      </c>
      <c r="P489" t="s">
        <v>2233</v>
      </c>
      <c r="Q489" t="s">
        <v>168</v>
      </c>
      <c r="R489" t="s">
        <v>165</v>
      </c>
      <c r="S489" t="s">
        <v>119</v>
      </c>
      <c r="T489" t="s">
        <v>2234</v>
      </c>
      <c r="U489" t="s">
        <v>136</v>
      </c>
      <c r="V489" t="s">
        <v>2270</v>
      </c>
      <c r="W489" t="s">
        <v>2271</v>
      </c>
      <c r="X489" s="51" t="str">
        <f t="shared" si="14"/>
        <v>3</v>
      </c>
      <c r="Y489" s="51" t="str">
        <f>IF(T489="","",IF(AND(T489&lt;&gt;'Tabelas auxiliares'!$B$236,T489&lt;&gt;'Tabelas auxiliares'!$B$237,T489&lt;&gt;'Tabelas auxiliares'!$C$236,T489&lt;&gt;'Tabelas auxiliares'!$C$237,T489&lt;&gt;'Tabelas auxiliares'!$D$236),"FOLHA DE PESSOAL",IF(X489='Tabelas auxiliares'!$A$237,"CUSTEIO",IF(X489='Tabelas auxiliares'!$A$236,"INVESTIMENTO","ERRO - VERIFICAR"))))</f>
        <v>FOLHA DE PESSOAL</v>
      </c>
      <c r="Z489" s="64">
        <f t="shared" si="15"/>
        <v>15722.46</v>
      </c>
      <c r="AC489" s="44">
        <v>15722.46</v>
      </c>
    </row>
    <row r="490" spans="1:29" x14ac:dyDescent="0.25">
      <c r="A490" t="s">
        <v>594</v>
      </c>
      <c r="B490" t="s">
        <v>302</v>
      </c>
      <c r="C490" t="s">
        <v>595</v>
      </c>
      <c r="D490" t="s">
        <v>90</v>
      </c>
      <c r="E490" t="s">
        <v>117</v>
      </c>
      <c r="F490" s="51" t="str">
        <f>IFERROR(VLOOKUP(D490,'Tabelas auxiliares'!$A$3:$B$61,2,FALSE),"")</f>
        <v>SUGEPE-FOLHA - PASEP + AUX. MORADIA</v>
      </c>
      <c r="G490" s="51" t="str">
        <f>IFERROR(VLOOKUP($B490,'Tabelas auxiliares'!$A$65:$C$102,2,FALSE),"")</f>
        <v>Folha de pagamento - Ativos, Previdência, PASEP</v>
      </c>
      <c r="H490" s="51" t="str">
        <f>IFERROR(VLOOKUP($B490,'Tabelas auxiliares'!$A$65:$C$102,3,FALSE),"")</f>
        <v>FOLHA DE PAGAMENTO / CONTRIBUICAO PARA O PSS / SUBSTITUICOES / INSS PATRONAL / PASEP</v>
      </c>
      <c r="I490" t="s">
        <v>2382</v>
      </c>
      <c r="J490" t="s">
        <v>2383</v>
      </c>
      <c r="K490" t="s">
        <v>2387</v>
      </c>
      <c r="L490" t="s">
        <v>2385</v>
      </c>
      <c r="M490" t="s">
        <v>165</v>
      </c>
      <c r="N490" t="s">
        <v>127</v>
      </c>
      <c r="O490" t="s">
        <v>167</v>
      </c>
      <c r="P490" t="s">
        <v>2233</v>
      </c>
      <c r="Q490" t="s">
        <v>168</v>
      </c>
      <c r="R490" t="s">
        <v>165</v>
      </c>
      <c r="S490" t="s">
        <v>119</v>
      </c>
      <c r="T490" t="s">
        <v>2234</v>
      </c>
      <c r="U490" t="s">
        <v>136</v>
      </c>
      <c r="V490" t="s">
        <v>2337</v>
      </c>
      <c r="W490" t="s">
        <v>2338</v>
      </c>
      <c r="X490" s="51" t="str">
        <f t="shared" si="14"/>
        <v>3</v>
      </c>
      <c r="Y490" s="51" t="str">
        <f>IF(T490="","",IF(AND(T490&lt;&gt;'Tabelas auxiliares'!$B$236,T490&lt;&gt;'Tabelas auxiliares'!$B$237,T490&lt;&gt;'Tabelas auxiliares'!$C$236,T490&lt;&gt;'Tabelas auxiliares'!$C$237,T490&lt;&gt;'Tabelas auxiliares'!$D$236),"FOLHA DE PESSOAL",IF(X490='Tabelas auxiliares'!$A$237,"CUSTEIO",IF(X490='Tabelas auxiliares'!$A$236,"INVESTIMENTO","ERRO - VERIFICAR"))))</f>
        <v>FOLHA DE PESSOAL</v>
      </c>
      <c r="Z490" s="64">
        <f t="shared" si="15"/>
        <v>3493.88</v>
      </c>
      <c r="AC490" s="44">
        <v>3493.88</v>
      </c>
    </row>
    <row r="491" spans="1:29" x14ac:dyDescent="0.25">
      <c r="A491" t="s">
        <v>594</v>
      </c>
      <c r="B491" t="s">
        <v>302</v>
      </c>
      <c r="C491" t="s">
        <v>595</v>
      </c>
      <c r="D491" t="s">
        <v>90</v>
      </c>
      <c r="E491" t="s">
        <v>117</v>
      </c>
      <c r="F491" s="51" t="str">
        <f>IFERROR(VLOOKUP(D491,'Tabelas auxiliares'!$A$3:$B$61,2,FALSE),"")</f>
        <v>SUGEPE-FOLHA - PASEP + AUX. MORADIA</v>
      </c>
      <c r="G491" s="51" t="str">
        <f>IFERROR(VLOOKUP($B491,'Tabelas auxiliares'!$A$65:$C$102,2,FALSE),"")</f>
        <v>Folha de pagamento - Ativos, Previdência, PASEP</v>
      </c>
      <c r="H491" s="51" t="str">
        <f>IFERROR(VLOOKUP($B491,'Tabelas auxiliares'!$A$65:$C$102,3,FALSE),"")</f>
        <v>FOLHA DE PAGAMENTO / CONTRIBUICAO PARA O PSS / SUBSTITUICOES / INSS PATRONAL / PASEP</v>
      </c>
      <c r="I491" t="s">
        <v>2382</v>
      </c>
      <c r="J491" t="s">
        <v>2383</v>
      </c>
      <c r="K491" t="s">
        <v>2387</v>
      </c>
      <c r="L491" t="s">
        <v>2385</v>
      </c>
      <c r="M491" t="s">
        <v>165</v>
      </c>
      <c r="N491" t="s">
        <v>127</v>
      </c>
      <c r="O491" t="s">
        <v>167</v>
      </c>
      <c r="P491" t="s">
        <v>2233</v>
      </c>
      <c r="Q491" t="s">
        <v>168</v>
      </c>
      <c r="R491" t="s">
        <v>165</v>
      </c>
      <c r="S491" t="s">
        <v>119</v>
      </c>
      <c r="T491" t="s">
        <v>2234</v>
      </c>
      <c r="U491" t="s">
        <v>136</v>
      </c>
      <c r="V491" t="s">
        <v>2272</v>
      </c>
      <c r="W491" t="s">
        <v>2273</v>
      </c>
      <c r="X491" s="51" t="str">
        <f t="shared" si="14"/>
        <v>3</v>
      </c>
      <c r="Y491" s="51" t="str">
        <f>IF(T491="","",IF(AND(T491&lt;&gt;'Tabelas auxiliares'!$B$236,T491&lt;&gt;'Tabelas auxiliares'!$B$237,T491&lt;&gt;'Tabelas auxiliares'!$C$236,T491&lt;&gt;'Tabelas auxiliares'!$C$237,T491&lt;&gt;'Tabelas auxiliares'!$D$236),"FOLHA DE PESSOAL",IF(X491='Tabelas auxiliares'!$A$237,"CUSTEIO",IF(X491='Tabelas auxiliares'!$A$236,"INVESTIMENTO","ERRO - VERIFICAR"))))</f>
        <v>FOLHA DE PESSOAL</v>
      </c>
      <c r="Z491" s="64">
        <f t="shared" si="15"/>
        <v>15335.4</v>
      </c>
      <c r="AC491" s="44">
        <v>15335.4</v>
      </c>
    </row>
    <row r="492" spans="1:29" x14ac:dyDescent="0.25">
      <c r="A492" t="s">
        <v>594</v>
      </c>
      <c r="B492" t="s">
        <v>302</v>
      </c>
      <c r="C492" t="s">
        <v>595</v>
      </c>
      <c r="D492" t="s">
        <v>90</v>
      </c>
      <c r="E492" t="s">
        <v>117</v>
      </c>
      <c r="F492" s="51" t="str">
        <f>IFERROR(VLOOKUP(D492,'Tabelas auxiliares'!$A$3:$B$61,2,FALSE),"")</f>
        <v>SUGEPE-FOLHA - PASEP + AUX. MORADIA</v>
      </c>
      <c r="G492" s="51" t="str">
        <f>IFERROR(VLOOKUP($B492,'Tabelas auxiliares'!$A$65:$C$102,2,FALSE),"")</f>
        <v>Folha de pagamento - Ativos, Previdência, PASEP</v>
      </c>
      <c r="H492" s="51" t="str">
        <f>IFERROR(VLOOKUP($B492,'Tabelas auxiliares'!$A$65:$C$102,3,FALSE),"")</f>
        <v>FOLHA DE PAGAMENTO / CONTRIBUICAO PARA O PSS / SUBSTITUICOES / INSS PATRONAL / PASEP</v>
      </c>
      <c r="I492" t="s">
        <v>2382</v>
      </c>
      <c r="J492" t="s">
        <v>2383</v>
      </c>
      <c r="K492" t="s">
        <v>2387</v>
      </c>
      <c r="L492" t="s">
        <v>2385</v>
      </c>
      <c r="M492" t="s">
        <v>165</v>
      </c>
      <c r="N492" t="s">
        <v>127</v>
      </c>
      <c r="O492" t="s">
        <v>167</v>
      </c>
      <c r="P492" t="s">
        <v>2233</v>
      </c>
      <c r="Q492" t="s">
        <v>168</v>
      </c>
      <c r="R492" t="s">
        <v>165</v>
      </c>
      <c r="S492" t="s">
        <v>119</v>
      </c>
      <c r="T492" t="s">
        <v>2234</v>
      </c>
      <c r="U492" t="s">
        <v>136</v>
      </c>
      <c r="V492" t="s">
        <v>2370</v>
      </c>
      <c r="W492" t="s">
        <v>2371</v>
      </c>
      <c r="X492" s="51" t="str">
        <f t="shared" si="14"/>
        <v>3</v>
      </c>
      <c r="Y492" s="51" t="str">
        <f>IF(T492="","",IF(AND(T492&lt;&gt;'Tabelas auxiliares'!$B$236,T492&lt;&gt;'Tabelas auxiliares'!$B$237,T492&lt;&gt;'Tabelas auxiliares'!$C$236,T492&lt;&gt;'Tabelas auxiliares'!$C$237,T492&lt;&gt;'Tabelas auxiliares'!$D$236),"FOLHA DE PESSOAL",IF(X492='Tabelas auxiliares'!$A$237,"CUSTEIO",IF(X492='Tabelas auxiliares'!$A$236,"INVESTIMENTO","ERRO - VERIFICAR"))))</f>
        <v>FOLHA DE PESSOAL</v>
      </c>
      <c r="Z492" s="64">
        <f t="shared" si="15"/>
        <v>605.82000000000005</v>
      </c>
      <c r="AC492" s="44">
        <v>605.82000000000005</v>
      </c>
    </row>
    <row r="493" spans="1:29" x14ac:dyDescent="0.25">
      <c r="A493" t="s">
        <v>594</v>
      </c>
      <c r="B493" t="s">
        <v>302</v>
      </c>
      <c r="C493" t="s">
        <v>595</v>
      </c>
      <c r="D493" t="s">
        <v>90</v>
      </c>
      <c r="E493" t="s">
        <v>117</v>
      </c>
      <c r="F493" s="51" t="str">
        <f>IFERROR(VLOOKUP(D493,'Tabelas auxiliares'!$A$3:$B$61,2,FALSE),"")</f>
        <v>SUGEPE-FOLHA - PASEP + AUX. MORADIA</v>
      </c>
      <c r="G493" s="51" t="str">
        <f>IFERROR(VLOOKUP($B493,'Tabelas auxiliares'!$A$65:$C$102,2,FALSE),"")</f>
        <v>Folha de pagamento - Ativos, Previdência, PASEP</v>
      </c>
      <c r="H493" s="51" t="str">
        <f>IFERROR(VLOOKUP($B493,'Tabelas auxiliares'!$A$65:$C$102,3,FALSE),"")</f>
        <v>FOLHA DE PAGAMENTO / CONTRIBUICAO PARA O PSS / SUBSTITUICOES / INSS PATRONAL / PASEP</v>
      </c>
      <c r="I493" t="s">
        <v>2382</v>
      </c>
      <c r="J493" t="s">
        <v>2383</v>
      </c>
      <c r="K493" t="s">
        <v>2388</v>
      </c>
      <c r="L493" t="s">
        <v>2385</v>
      </c>
      <c r="M493" t="s">
        <v>165</v>
      </c>
      <c r="N493" t="s">
        <v>127</v>
      </c>
      <c r="O493" t="s">
        <v>167</v>
      </c>
      <c r="P493" t="s">
        <v>2233</v>
      </c>
      <c r="Q493" t="s">
        <v>168</v>
      </c>
      <c r="R493" t="s">
        <v>165</v>
      </c>
      <c r="S493" t="s">
        <v>119</v>
      </c>
      <c r="T493" t="s">
        <v>2234</v>
      </c>
      <c r="U493" t="s">
        <v>136</v>
      </c>
      <c r="V493" t="s">
        <v>2275</v>
      </c>
      <c r="W493" t="s">
        <v>2276</v>
      </c>
      <c r="X493" s="51" t="str">
        <f t="shared" si="14"/>
        <v>3</v>
      </c>
      <c r="Y493" s="51" t="str">
        <f>IF(T493="","",IF(AND(T493&lt;&gt;'Tabelas auxiliares'!$B$236,T493&lt;&gt;'Tabelas auxiliares'!$B$237,T493&lt;&gt;'Tabelas auxiliares'!$C$236,T493&lt;&gt;'Tabelas auxiliares'!$C$237,T493&lt;&gt;'Tabelas auxiliares'!$D$236),"FOLHA DE PESSOAL",IF(X493='Tabelas auxiliares'!$A$237,"CUSTEIO",IF(X493='Tabelas auxiliares'!$A$236,"INVESTIMENTO","ERRO - VERIFICAR"))))</f>
        <v>FOLHA DE PESSOAL</v>
      </c>
      <c r="Z493" s="64">
        <f t="shared" si="15"/>
        <v>9082786.6699999999</v>
      </c>
      <c r="AC493" s="44">
        <v>9082786.6699999999</v>
      </c>
    </row>
    <row r="494" spans="1:29" x14ac:dyDescent="0.25">
      <c r="A494" t="s">
        <v>594</v>
      </c>
      <c r="B494" t="s">
        <v>302</v>
      </c>
      <c r="C494" t="s">
        <v>595</v>
      </c>
      <c r="D494" t="s">
        <v>90</v>
      </c>
      <c r="E494" t="s">
        <v>117</v>
      </c>
      <c r="F494" s="51" t="str">
        <f>IFERROR(VLOOKUP(D494,'Tabelas auxiliares'!$A$3:$B$61,2,FALSE),"")</f>
        <v>SUGEPE-FOLHA - PASEP + AUX. MORADIA</v>
      </c>
      <c r="G494" s="51" t="str">
        <f>IFERROR(VLOOKUP($B494,'Tabelas auxiliares'!$A$65:$C$102,2,FALSE),"")</f>
        <v>Folha de pagamento - Ativos, Previdência, PASEP</v>
      </c>
      <c r="H494" s="51" t="str">
        <f>IFERROR(VLOOKUP($B494,'Tabelas auxiliares'!$A$65:$C$102,3,FALSE),"")</f>
        <v>FOLHA DE PAGAMENTO / CONTRIBUICAO PARA O PSS / SUBSTITUICOES / INSS PATRONAL / PASEP</v>
      </c>
      <c r="I494" t="s">
        <v>2382</v>
      </c>
      <c r="J494" t="s">
        <v>2383</v>
      </c>
      <c r="K494" t="s">
        <v>2388</v>
      </c>
      <c r="L494" t="s">
        <v>2385</v>
      </c>
      <c r="M494" t="s">
        <v>165</v>
      </c>
      <c r="N494" t="s">
        <v>127</v>
      </c>
      <c r="O494" t="s">
        <v>167</v>
      </c>
      <c r="P494" t="s">
        <v>2233</v>
      </c>
      <c r="Q494" t="s">
        <v>168</v>
      </c>
      <c r="R494" t="s">
        <v>165</v>
      </c>
      <c r="S494" t="s">
        <v>119</v>
      </c>
      <c r="T494" t="s">
        <v>2234</v>
      </c>
      <c r="U494" t="s">
        <v>136</v>
      </c>
      <c r="V494" t="s">
        <v>2277</v>
      </c>
      <c r="W494" t="s">
        <v>2278</v>
      </c>
      <c r="X494" s="51" t="str">
        <f t="shared" si="14"/>
        <v>3</v>
      </c>
      <c r="Y494" s="51" t="str">
        <f>IF(T494="","",IF(AND(T494&lt;&gt;'Tabelas auxiliares'!$B$236,T494&lt;&gt;'Tabelas auxiliares'!$B$237,T494&lt;&gt;'Tabelas auxiliares'!$C$236,T494&lt;&gt;'Tabelas auxiliares'!$C$237,T494&lt;&gt;'Tabelas auxiliares'!$D$236),"FOLHA DE PESSOAL",IF(X494='Tabelas auxiliares'!$A$237,"CUSTEIO",IF(X494='Tabelas auxiliares'!$A$236,"INVESTIMENTO","ERRO - VERIFICAR"))))</f>
        <v>FOLHA DE PESSOAL</v>
      </c>
      <c r="Z494" s="64">
        <f t="shared" si="15"/>
        <v>2614.34</v>
      </c>
      <c r="AC494" s="44">
        <v>2614.34</v>
      </c>
    </row>
    <row r="495" spans="1:29" x14ac:dyDescent="0.25">
      <c r="A495" t="s">
        <v>594</v>
      </c>
      <c r="B495" t="s">
        <v>302</v>
      </c>
      <c r="C495" t="s">
        <v>595</v>
      </c>
      <c r="D495" t="s">
        <v>90</v>
      </c>
      <c r="E495" t="s">
        <v>117</v>
      </c>
      <c r="F495" s="51" t="str">
        <f>IFERROR(VLOOKUP(D495,'Tabelas auxiliares'!$A$3:$B$61,2,FALSE),"")</f>
        <v>SUGEPE-FOLHA - PASEP + AUX. MORADIA</v>
      </c>
      <c r="G495" s="51" t="str">
        <f>IFERROR(VLOOKUP($B495,'Tabelas auxiliares'!$A$65:$C$102,2,FALSE),"")</f>
        <v>Folha de pagamento - Ativos, Previdência, PASEP</v>
      </c>
      <c r="H495" s="51" t="str">
        <f>IFERROR(VLOOKUP($B495,'Tabelas auxiliares'!$A$65:$C$102,3,FALSE),"")</f>
        <v>FOLHA DE PAGAMENTO / CONTRIBUICAO PARA O PSS / SUBSTITUICOES / INSS PATRONAL / PASEP</v>
      </c>
      <c r="I495" t="s">
        <v>2382</v>
      </c>
      <c r="J495" t="s">
        <v>2383</v>
      </c>
      <c r="K495" t="s">
        <v>2388</v>
      </c>
      <c r="L495" t="s">
        <v>2385</v>
      </c>
      <c r="M495" t="s">
        <v>165</v>
      </c>
      <c r="N495" t="s">
        <v>127</v>
      </c>
      <c r="O495" t="s">
        <v>167</v>
      </c>
      <c r="P495" t="s">
        <v>2233</v>
      </c>
      <c r="Q495" t="s">
        <v>168</v>
      </c>
      <c r="R495" t="s">
        <v>165</v>
      </c>
      <c r="S495" t="s">
        <v>119</v>
      </c>
      <c r="T495" t="s">
        <v>2234</v>
      </c>
      <c r="U495" t="s">
        <v>136</v>
      </c>
      <c r="V495" t="s">
        <v>2279</v>
      </c>
      <c r="W495" t="s">
        <v>2280</v>
      </c>
      <c r="X495" s="51" t="str">
        <f t="shared" si="14"/>
        <v>3</v>
      </c>
      <c r="Y495" s="51" t="str">
        <f>IF(T495="","",IF(AND(T495&lt;&gt;'Tabelas auxiliares'!$B$236,T495&lt;&gt;'Tabelas auxiliares'!$B$237,T495&lt;&gt;'Tabelas auxiliares'!$C$236,T495&lt;&gt;'Tabelas auxiliares'!$C$237,T495&lt;&gt;'Tabelas auxiliares'!$D$236),"FOLHA DE PESSOAL",IF(X495='Tabelas auxiliares'!$A$237,"CUSTEIO",IF(X495='Tabelas auxiliares'!$A$236,"INVESTIMENTO","ERRO - VERIFICAR"))))</f>
        <v>FOLHA DE PESSOAL</v>
      </c>
      <c r="Z495" s="64">
        <f t="shared" si="15"/>
        <v>582.34</v>
      </c>
      <c r="AC495" s="44">
        <v>582.34</v>
      </c>
    </row>
    <row r="496" spans="1:29" x14ac:dyDescent="0.25">
      <c r="A496" t="s">
        <v>594</v>
      </c>
      <c r="B496" t="s">
        <v>302</v>
      </c>
      <c r="C496" t="s">
        <v>595</v>
      </c>
      <c r="D496" t="s">
        <v>90</v>
      </c>
      <c r="E496" t="s">
        <v>117</v>
      </c>
      <c r="F496" s="51" t="str">
        <f>IFERROR(VLOOKUP(D496,'Tabelas auxiliares'!$A$3:$B$61,2,FALSE),"")</f>
        <v>SUGEPE-FOLHA - PASEP + AUX. MORADIA</v>
      </c>
      <c r="G496" s="51" t="str">
        <f>IFERROR(VLOOKUP($B496,'Tabelas auxiliares'!$A$65:$C$102,2,FALSE),"")</f>
        <v>Folha de pagamento - Ativos, Previdência, PASEP</v>
      </c>
      <c r="H496" s="51" t="str">
        <f>IFERROR(VLOOKUP($B496,'Tabelas auxiliares'!$A$65:$C$102,3,FALSE),"")</f>
        <v>FOLHA DE PAGAMENTO / CONTRIBUICAO PARA O PSS / SUBSTITUICOES / INSS PATRONAL / PASEP</v>
      </c>
      <c r="I496" t="s">
        <v>2382</v>
      </c>
      <c r="J496" t="s">
        <v>2383</v>
      </c>
      <c r="K496" t="s">
        <v>2388</v>
      </c>
      <c r="L496" t="s">
        <v>2385</v>
      </c>
      <c r="M496" t="s">
        <v>165</v>
      </c>
      <c r="N496" t="s">
        <v>127</v>
      </c>
      <c r="O496" t="s">
        <v>167</v>
      </c>
      <c r="P496" t="s">
        <v>2233</v>
      </c>
      <c r="Q496" t="s">
        <v>168</v>
      </c>
      <c r="R496" t="s">
        <v>165</v>
      </c>
      <c r="S496" t="s">
        <v>119</v>
      </c>
      <c r="T496" t="s">
        <v>2234</v>
      </c>
      <c r="U496" t="s">
        <v>136</v>
      </c>
      <c r="V496" t="s">
        <v>2281</v>
      </c>
      <c r="W496" t="s">
        <v>2282</v>
      </c>
      <c r="X496" s="51" t="str">
        <f t="shared" si="14"/>
        <v>3</v>
      </c>
      <c r="Y496" s="51" t="str">
        <f>IF(T496="","",IF(AND(T496&lt;&gt;'Tabelas auxiliares'!$B$236,T496&lt;&gt;'Tabelas auxiliares'!$B$237,T496&lt;&gt;'Tabelas auxiliares'!$C$236,T496&lt;&gt;'Tabelas auxiliares'!$C$237,T496&lt;&gt;'Tabelas auxiliares'!$D$236),"FOLHA DE PESSOAL",IF(X496='Tabelas auxiliares'!$A$237,"CUSTEIO",IF(X496='Tabelas auxiliares'!$A$236,"INVESTIMENTO","ERRO - VERIFICAR"))))</f>
        <v>FOLHA DE PESSOAL</v>
      </c>
      <c r="Z496" s="64">
        <f t="shared" si="15"/>
        <v>9483.19</v>
      </c>
      <c r="AC496" s="44">
        <v>9483.19</v>
      </c>
    </row>
    <row r="497" spans="1:29" x14ac:dyDescent="0.25">
      <c r="A497" t="s">
        <v>594</v>
      </c>
      <c r="B497" t="s">
        <v>302</v>
      </c>
      <c r="C497" t="s">
        <v>595</v>
      </c>
      <c r="D497" t="s">
        <v>90</v>
      </c>
      <c r="E497" t="s">
        <v>117</v>
      </c>
      <c r="F497" s="51" t="str">
        <f>IFERROR(VLOOKUP(D497,'Tabelas auxiliares'!$A$3:$B$61,2,FALSE),"")</f>
        <v>SUGEPE-FOLHA - PASEP + AUX. MORADIA</v>
      </c>
      <c r="G497" s="51" t="str">
        <f>IFERROR(VLOOKUP($B497,'Tabelas auxiliares'!$A$65:$C$102,2,FALSE),"")</f>
        <v>Folha de pagamento - Ativos, Previdência, PASEP</v>
      </c>
      <c r="H497" s="51" t="str">
        <f>IFERROR(VLOOKUP($B497,'Tabelas auxiliares'!$A$65:$C$102,3,FALSE),"")</f>
        <v>FOLHA DE PAGAMENTO / CONTRIBUICAO PARA O PSS / SUBSTITUICOES / INSS PATRONAL / PASEP</v>
      </c>
      <c r="I497" t="s">
        <v>2382</v>
      </c>
      <c r="J497" t="s">
        <v>2383</v>
      </c>
      <c r="K497" t="s">
        <v>2388</v>
      </c>
      <c r="L497" t="s">
        <v>2385</v>
      </c>
      <c r="M497" t="s">
        <v>165</v>
      </c>
      <c r="N497" t="s">
        <v>127</v>
      </c>
      <c r="O497" t="s">
        <v>167</v>
      </c>
      <c r="P497" t="s">
        <v>2233</v>
      </c>
      <c r="Q497" t="s">
        <v>168</v>
      </c>
      <c r="R497" t="s">
        <v>165</v>
      </c>
      <c r="S497" t="s">
        <v>119</v>
      </c>
      <c r="T497" t="s">
        <v>2234</v>
      </c>
      <c r="U497" t="s">
        <v>136</v>
      </c>
      <c r="V497" t="s">
        <v>2283</v>
      </c>
      <c r="W497" t="s">
        <v>2284</v>
      </c>
      <c r="X497" s="51" t="str">
        <f t="shared" si="14"/>
        <v>3</v>
      </c>
      <c r="Y497" s="51" t="str">
        <f>IF(T497="","",IF(AND(T497&lt;&gt;'Tabelas auxiliares'!$B$236,T497&lt;&gt;'Tabelas auxiliares'!$B$237,T497&lt;&gt;'Tabelas auxiliares'!$C$236,T497&lt;&gt;'Tabelas auxiliares'!$C$237,T497&lt;&gt;'Tabelas auxiliares'!$D$236),"FOLHA DE PESSOAL",IF(X497='Tabelas auxiliares'!$A$237,"CUSTEIO",IF(X497='Tabelas auxiliares'!$A$236,"INVESTIMENTO","ERRO - VERIFICAR"))))</f>
        <v>FOLHA DE PESSOAL</v>
      </c>
      <c r="Z497" s="64">
        <f t="shared" si="15"/>
        <v>33450.21</v>
      </c>
      <c r="AC497" s="44">
        <v>33450.21</v>
      </c>
    </row>
    <row r="498" spans="1:29" x14ac:dyDescent="0.25">
      <c r="A498" t="s">
        <v>594</v>
      </c>
      <c r="B498" t="s">
        <v>302</v>
      </c>
      <c r="C498" t="s">
        <v>595</v>
      </c>
      <c r="D498" t="s">
        <v>90</v>
      </c>
      <c r="E498" t="s">
        <v>117</v>
      </c>
      <c r="F498" s="51" t="str">
        <f>IFERROR(VLOOKUP(D498,'Tabelas auxiliares'!$A$3:$B$61,2,FALSE),"")</f>
        <v>SUGEPE-FOLHA - PASEP + AUX. MORADIA</v>
      </c>
      <c r="G498" s="51" t="str">
        <f>IFERROR(VLOOKUP($B498,'Tabelas auxiliares'!$A$65:$C$102,2,FALSE),"")</f>
        <v>Folha de pagamento - Ativos, Previdência, PASEP</v>
      </c>
      <c r="H498" s="51" t="str">
        <f>IFERROR(VLOOKUP($B498,'Tabelas auxiliares'!$A$65:$C$102,3,FALSE),"")</f>
        <v>FOLHA DE PAGAMENTO / CONTRIBUICAO PARA O PSS / SUBSTITUICOES / INSS PATRONAL / PASEP</v>
      </c>
      <c r="I498" t="s">
        <v>2382</v>
      </c>
      <c r="J498" t="s">
        <v>2383</v>
      </c>
      <c r="K498" t="s">
        <v>2388</v>
      </c>
      <c r="L498" t="s">
        <v>2385</v>
      </c>
      <c r="M498" t="s">
        <v>165</v>
      </c>
      <c r="N498" t="s">
        <v>127</v>
      </c>
      <c r="O498" t="s">
        <v>167</v>
      </c>
      <c r="P498" t="s">
        <v>2233</v>
      </c>
      <c r="Q498" t="s">
        <v>168</v>
      </c>
      <c r="R498" t="s">
        <v>165</v>
      </c>
      <c r="S498" t="s">
        <v>119</v>
      </c>
      <c r="T498" t="s">
        <v>2234</v>
      </c>
      <c r="U498" t="s">
        <v>136</v>
      </c>
      <c r="V498" t="s">
        <v>2285</v>
      </c>
      <c r="W498" t="s">
        <v>2286</v>
      </c>
      <c r="X498" s="51" t="str">
        <f t="shared" si="14"/>
        <v>3</v>
      </c>
      <c r="Y498" s="51" t="str">
        <f>IF(T498="","",IF(AND(T498&lt;&gt;'Tabelas auxiliares'!$B$236,T498&lt;&gt;'Tabelas auxiliares'!$B$237,T498&lt;&gt;'Tabelas auxiliares'!$C$236,T498&lt;&gt;'Tabelas auxiliares'!$C$237,T498&lt;&gt;'Tabelas auxiliares'!$D$236),"FOLHA DE PESSOAL",IF(X498='Tabelas auxiliares'!$A$237,"CUSTEIO",IF(X498='Tabelas auxiliares'!$A$236,"INVESTIMENTO","ERRO - VERIFICAR"))))</f>
        <v>FOLHA DE PESSOAL</v>
      </c>
      <c r="Z498" s="64">
        <f t="shared" si="15"/>
        <v>11170.82</v>
      </c>
      <c r="AC498" s="44">
        <v>11170.82</v>
      </c>
    </row>
    <row r="499" spans="1:29" x14ac:dyDescent="0.25">
      <c r="A499" t="s">
        <v>594</v>
      </c>
      <c r="B499" t="s">
        <v>302</v>
      </c>
      <c r="C499" t="s">
        <v>595</v>
      </c>
      <c r="D499" t="s">
        <v>90</v>
      </c>
      <c r="E499" t="s">
        <v>117</v>
      </c>
      <c r="F499" s="51" t="str">
        <f>IFERROR(VLOOKUP(D499,'Tabelas auxiliares'!$A$3:$B$61,2,FALSE),"")</f>
        <v>SUGEPE-FOLHA - PASEP + AUX. MORADIA</v>
      </c>
      <c r="G499" s="51" t="str">
        <f>IFERROR(VLOOKUP($B499,'Tabelas auxiliares'!$A$65:$C$102,2,FALSE),"")</f>
        <v>Folha de pagamento - Ativos, Previdência, PASEP</v>
      </c>
      <c r="H499" s="51" t="str">
        <f>IFERROR(VLOOKUP($B499,'Tabelas auxiliares'!$A$65:$C$102,3,FALSE),"")</f>
        <v>FOLHA DE PAGAMENTO / CONTRIBUICAO PARA O PSS / SUBSTITUICOES / INSS PATRONAL / PASEP</v>
      </c>
      <c r="I499" t="s">
        <v>2382</v>
      </c>
      <c r="J499" t="s">
        <v>2383</v>
      </c>
      <c r="K499" t="s">
        <v>2388</v>
      </c>
      <c r="L499" t="s">
        <v>2385</v>
      </c>
      <c r="M499" t="s">
        <v>165</v>
      </c>
      <c r="N499" t="s">
        <v>127</v>
      </c>
      <c r="O499" t="s">
        <v>167</v>
      </c>
      <c r="P499" t="s">
        <v>2233</v>
      </c>
      <c r="Q499" t="s">
        <v>168</v>
      </c>
      <c r="R499" t="s">
        <v>165</v>
      </c>
      <c r="S499" t="s">
        <v>119</v>
      </c>
      <c r="T499" t="s">
        <v>2234</v>
      </c>
      <c r="U499" t="s">
        <v>136</v>
      </c>
      <c r="V499" t="s">
        <v>2287</v>
      </c>
      <c r="W499" t="s">
        <v>2288</v>
      </c>
      <c r="X499" s="51" t="str">
        <f t="shared" si="14"/>
        <v>3</v>
      </c>
      <c r="Y499" s="51" t="str">
        <f>IF(T499="","",IF(AND(T499&lt;&gt;'Tabelas auxiliares'!$B$236,T499&lt;&gt;'Tabelas auxiliares'!$B$237,T499&lt;&gt;'Tabelas auxiliares'!$C$236,T499&lt;&gt;'Tabelas auxiliares'!$C$237,T499&lt;&gt;'Tabelas auxiliares'!$D$236),"FOLHA DE PESSOAL",IF(X499='Tabelas auxiliares'!$A$237,"CUSTEIO",IF(X499='Tabelas auxiliares'!$A$236,"INVESTIMENTO","ERRO - VERIFICAR"))))</f>
        <v>FOLHA DE PESSOAL</v>
      </c>
      <c r="Z499" s="64">
        <f t="shared" si="15"/>
        <v>7793916.1900000004</v>
      </c>
      <c r="AC499" s="44">
        <v>7793916.1900000004</v>
      </c>
    </row>
    <row r="500" spans="1:29" x14ac:dyDescent="0.25">
      <c r="A500" t="s">
        <v>594</v>
      </c>
      <c r="B500" t="s">
        <v>302</v>
      </c>
      <c r="C500" t="s">
        <v>595</v>
      </c>
      <c r="D500" t="s">
        <v>90</v>
      </c>
      <c r="E500" t="s">
        <v>117</v>
      </c>
      <c r="F500" s="51" t="str">
        <f>IFERROR(VLOOKUP(D500,'Tabelas auxiliares'!$A$3:$B$61,2,FALSE),"")</f>
        <v>SUGEPE-FOLHA - PASEP + AUX. MORADIA</v>
      </c>
      <c r="G500" s="51" t="str">
        <f>IFERROR(VLOOKUP($B500,'Tabelas auxiliares'!$A$65:$C$102,2,FALSE),"")</f>
        <v>Folha de pagamento - Ativos, Previdência, PASEP</v>
      </c>
      <c r="H500" s="51" t="str">
        <f>IFERROR(VLOOKUP($B500,'Tabelas auxiliares'!$A$65:$C$102,3,FALSE),"")</f>
        <v>FOLHA DE PAGAMENTO / CONTRIBUICAO PARA O PSS / SUBSTITUICOES / INSS PATRONAL / PASEP</v>
      </c>
      <c r="I500" t="s">
        <v>2382</v>
      </c>
      <c r="J500" t="s">
        <v>2383</v>
      </c>
      <c r="K500" t="s">
        <v>2388</v>
      </c>
      <c r="L500" t="s">
        <v>2385</v>
      </c>
      <c r="M500" t="s">
        <v>165</v>
      </c>
      <c r="N500" t="s">
        <v>127</v>
      </c>
      <c r="O500" t="s">
        <v>167</v>
      </c>
      <c r="P500" t="s">
        <v>2233</v>
      </c>
      <c r="Q500" t="s">
        <v>168</v>
      </c>
      <c r="R500" t="s">
        <v>165</v>
      </c>
      <c r="S500" t="s">
        <v>119</v>
      </c>
      <c r="T500" t="s">
        <v>2234</v>
      </c>
      <c r="U500" t="s">
        <v>136</v>
      </c>
      <c r="V500" t="s">
        <v>2289</v>
      </c>
      <c r="W500" t="s">
        <v>2290</v>
      </c>
      <c r="X500" s="51" t="str">
        <f t="shared" si="14"/>
        <v>3</v>
      </c>
      <c r="Y500" s="51" t="str">
        <f>IF(T500="","",IF(AND(T500&lt;&gt;'Tabelas auxiliares'!$B$236,T500&lt;&gt;'Tabelas auxiliares'!$B$237,T500&lt;&gt;'Tabelas auxiliares'!$C$236,T500&lt;&gt;'Tabelas auxiliares'!$C$237,T500&lt;&gt;'Tabelas auxiliares'!$D$236),"FOLHA DE PESSOAL",IF(X500='Tabelas auxiliares'!$A$237,"CUSTEIO",IF(X500='Tabelas auxiliares'!$A$236,"INVESTIMENTO","ERRO - VERIFICAR"))))</f>
        <v>FOLHA DE PESSOAL</v>
      </c>
      <c r="Z500" s="64">
        <f t="shared" si="15"/>
        <v>115271.78</v>
      </c>
      <c r="AC500" s="44">
        <v>115271.78</v>
      </c>
    </row>
    <row r="501" spans="1:29" x14ac:dyDescent="0.25">
      <c r="A501" t="s">
        <v>594</v>
      </c>
      <c r="B501" t="s">
        <v>302</v>
      </c>
      <c r="C501" t="s">
        <v>595</v>
      </c>
      <c r="D501" t="s">
        <v>90</v>
      </c>
      <c r="E501" t="s">
        <v>117</v>
      </c>
      <c r="F501" s="51" t="str">
        <f>IFERROR(VLOOKUP(D501,'Tabelas auxiliares'!$A$3:$B$61,2,FALSE),"")</f>
        <v>SUGEPE-FOLHA - PASEP + AUX. MORADIA</v>
      </c>
      <c r="G501" s="51" t="str">
        <f>IFERROR(VLOOKUP($B501,'Tabelas auxiliares'!$A$65:$C$102,2,FALSE),"")</f>
        <v>Folha de pagamento - Ativos, Previdência, PASEP</v>
      </c>
      <c r="H501" s="51" t="str">
        <f>IFERROR(VLOOKUP($B501,'Tabelas auxiliares'!$A$65:$C$102,3,FALSE),"")</f>
        <v>FOLHA DE PAGAMENTO / CONTRIBUICAO PARA O PSS / SUBSTITUICOES / INSS PATRONAL / PASEP</v>
      </c>
      <c r="I501" t="s">
        <v>2382</v>
      </c>
      <c r="J501" t="s">
        <v>2383</v>
      </c>
      <c r="K501" t="s">
        <v>2388</v>
      </c>
      <c r="L501" t="s">
        <v>2385</v>
      </c>
      <c r="M501" t="s">
        <v>165</v>
      </c>
      <c r="N501" t="s">
        <v>127</v>
      </c>
      <c r="O501" t="s">
        <v>167</v>
      </c>
      <c r="P501" t="s">
        <v>2233</v>
      </c>
      <c r="Q501" t="s">
        <v>168</v>
      </c>
      <c r="R501" t="s">
        <v>165</v>
      </c>
      <c r="S501" t="s">
        <v>119</v>
      </c>
      <c r="T501" t="s">
        <v>2234</v>
      </c>
      <c r="U501" t="s">
        <v>136</v>
      </c>
      <c r="V501" t="s">
        <v>2291</v>
      </c>
      <c r="W501" t="s">
        <v>2292</v>
      </c>
      <c r="X501" s="51" t="str">
        <f t="shared" si="14"/>
        <v>3</v>
      </c>
      <c r="Y501" s="51" t="str">
        <f>IF(T501="","",IF(AND(T501&lt;&gt;'Tabelas auxiliares'!$B$236,T501&lt;&gt;'Tabelas auxiliares'!$B$237,T501&lt;&gt;'Tabelas auxiliares'!$C$236,T501&lt;&gt;'Tabelas auxiliares'!$C$237,T501&lt;&gt;'Tabelas auxiliares'!$D$236),"FOLHA DE PESSOAL",IF(X501='Tabelas auxiliares'!$A$237,"CUSTEIO",IF(X501='Tabelas auxiliares'!$A$236,"INVESTIMENTO","ERRO - VERIFICAR"))))</f>
        <v>FOLHA DE PESSOAL</v>
      </c>
      <c r="Z501" s="64">
        <f t="shared" si="15"/>
        <v>212677.94</v>
      </c>
      <c r="AC501" s="44">
        <v>212677.94</v>
      </c>
    </row>
    <row r="502" spans="1:29" x14ac:dyDescent="0.25">
      <c r="A502" t="s">
        <v>594</v>
      </c>
      <c r="B502" t="s">
        <v>302</v>
      </c>
      <c r="C502" t="s">
        <v>595</v>
      </c>
      <c r="D502" t="s">
        <v>90</v>
      </c>
      <c r="E502" t="s">
        <v>117</v>
      </c>
      <c r="F502" s="51" t="str">
        <f>IFERROR(VLOOKUP(D502,'Tabelas auxiliares'!$A$3:$B$61,2,FALSE),"")</f>
        <v>SUGEPE-FOLHA - PASEP + AUX. MORADIA</v>
      </c>
      <c r="G502" s="51" t="str">
        <f>IFERROR(VLOOKUP($B502,'Tabelas auxiliares'!$A$65:$C$102,2,FALSE),"")</f>
        <v>Folha de pagamento - Ativos, Previdência, PASEP</v>
      </c>
      <c r="H502" s="51" t="str">
        <f>IFERROR(VLOOKUP($B502,'Tabelas auxiliares'!$A$65:$C$102,3,FALSE),"")</f>
        <v>FOLHA DE PAGAMENTO / CONTRIBUICAO PARA O PSS / SUBSTITUICOES / INSS PATRONAL / PASEP</v>
      </c>
      <c r="I502" t="s">
        <v>2382</v>
      </c>
      <c r="J502" t="s">
        <v>2383</v>
      </c>
      <c r="K502" t="s">
        <v>2388</v>
      </c>
      <c r="L502" t="s">
        <v>2385</v>
      </c>
      <c r="M502" t="s">
        <v>165</v>
      </c>
      <c r="N502" t="s">
        <v>127</v>
      </c>
      <c r="O502" t="s">
        <v>167</v>
      </c>
      <c r="P502" t="s">
        <v>2233</v>
      </c>
      <c r="Q502" t="s">
        <v>168</v>
      </c>
      <c r="R502" t="s">
        <v>165</v>
      </c>
      <c r="S502" t="s">
        <v>119</v>
      </c>
      <c r="T502" t="s">
        <v>2234</v>
      </c>
      <c r="U502" t="s">
        <v>136</v>
      </c>
      <c r="V502" t="s">
        <v>2293</v>
      </c>
      <c r="W502" t="s">
        <v>2294</v>
      </c>
      <c r="X502" s="51" t="str">
        <f t="shared" si="14"/>
        <v>3</v>
      </c>
      <c r="Y502" s="51" t="str">
        <f>IF(T502="","",IF(AND(T502&lt;&gt;'Tabelas auxiliares'!$B$236,T502&lt;&gt;'Tabelas auxiliares'!$B$237,T502&lt;&gt;'Tabelas auxiliares'!$C$236,T502&lt;&gt;'Tabelas auxiliares'!$C$237,T502&lt;&gt;'Tabelas auxiliares'!$D$236),"FOLHA DE PESSOAL",IF(X502='Tabelas auxiliares'!$A$237,"CUSTEIO",IF(X502='Tabelas auxiliares'!$A$236,"INVESTIMENTO","ERRO - VERIFICAR"))))</f>
        <v>FOLHA DE PESSOAL</v>
      </c>
      <c r="Z502" s="64">
        <f t="shared" si="15"/>
        <v>4871.49</v>
      </c>
      <c r="AC502" s="44">
        <v>4871.49</v>
      </c>
    </row>
    <row r="503" spans="1:29" x14ac:dyDescent="0.25">
      <c r="A503" t="s">
        <v>594</v>
      </c>
      <c r="B503" t="s">
        <v>302</v>
      </c>
      <c r="C503" t="s">
        <v>595</v>
      </c>
      <c r="D503" t="s">
        <v>90</v>
      </c>
      <c r="E503" t="s">
        <v>117</v>
      </c>
      <c r="F503" s="51" t="str">
        <f>IFERROR(VLOOKUP(D503,'Tabelas auxiliares'!$A$3:$B$61,2,FALSE),"")</f>
        <v>SUGEPE-FOLHA - PASEP + AUX. MORADIA</v>
      </c>
      <c r="G503" s="51" t="str">
        <f>IFERROR(VLOOKUP($B503,'Tabelas auxiliares'!$A$65:$C$102,2,FALSE),"")</f>
        <v>Folha de pagamento - Ativos, Previdência, PASEP</v>
      </c>
      <c r="H503" s="51" t="str">
        <f>IFERROR(VLOOKUP($B503,'Tabelas auxiliares'!$A$65:$C$102,3,FALSE),"")</f>
        <v>FOLHA DE PAGAMENTO / CONTRIBUICAO PARA O PSS / SUBSTITUICOES / INSS PATRONAL / PASEP</v>
      </c>
      <c r="I503" t="s">
        <v>2382</v>
      </c>
      <c r="J503" t="s">
        <v>2383</v>
      </c>
      <c r="K503" t="s">
        <v>2388</v>
      </c>
      <c r="L503" t="s">
        <v>2385</v>
      </c>
      <c r="M503" t="s">
        <v>165</v>
      </c>
      <c r="N503" t="s">
        <v>127</v>
      </c>
      <c r="O503" t="s">
        <v>167</v>
      </c>
      <c r="P503" t="s">
        <v>2233</v>
      </c>
      <c r="Q503" t="s">
        <v>168</v>
      </c>
      <c r="R503" t="s">
        <v>165</v>
      </c>
      <c r="S503" t="s">
        <v>119</v>
      </c>
      <c r="T503" t="s">
        <v>2234</v>
      </c>
      <c r="U503" t="s">
        <v>136</v>
      </c>
      <c r="V503" t="s">
        <v>2295</v>
      </c>
      <c r="W503" t="s">
        <v>2296</v>
      </c>
      <c r="X503" s="51" t="str">
        <f t="shared" si="14"/>
        <v>3</v>
      </c>
      <c r="Y503" s="51" t="str">
        <f>IF(T503="","",IF(AND(T503&lt;&gt;'Tabelas auxiliares'!$B$236,T503&lt;&gt;'Tabelas auxiliares'!$B$237,T503&lt;&gt;'Tabelas auxiliares'!$C$236,T503&lt;&gt;'Tabelas auxiliares'!$C$237,T503&lt;&gt;'Tabelas auxiliares'!$D$236),"FOLHA DE PESSOAL",IF(X503='Tabelas auxiliares'!$A$237,"CUSTEIO",IF(X503='Tabelas auxiliares'!$A$236,"INVESTIMENTO","ERRO - VERIFICAR"))))</f>
        <v>FOLHA DE PESSOAL</v>
      </c>
      <c r="Z503" s="64">
        <f t="shared" si="15"/>
        <v>4574.6400000000003</v>
      </c>
      <c r="AC503" s="44">
        <v>4574.6400000000003</v>
      </c>
    </row>
    <row r="504" spans="1:29" x14ac:dyDescent="0.25">
      <c r="A504" t="s">
        <v>594</v>
      </c>
      <c r="B504" t="s">
        <v>302</v>
      </c>
      <c r="C504" t="s">
        <v>595</v>
      </c>
      <c r="D504" t="s">
        <v>90</v>
      </c>
      <c r="E504" t="s">
        <v>117</v>
      </c>
      <c r="F504" s="51" t="str">
        <f>IFERROR(VLOOKUP(D504,'Tabelas auxiliares'!$A$3:$B$61,2,FALSE),"")</f>
        <v>SUGEPE-FOLHA - PASEP + AUX. MORADIA</v>
      </c>
      <c r="G504" s="51" t="str">
        <f>IFERROR(VLOOKUP($B504,'Tabelas auxiliares'!$A$65:$C$102,2,FALSE),"")</f>
        <v>Folha de pagamento - Ativos, Previdência, PASEP</v>
      </c>
      <c r="H504" s="51" t="str">
        <f>IFERROR(VLOOKUP($B504,'Tabelas auxiliares'!$A$65:$C$102,3,FALSE),"")</f>
        <v>FOLHA DE PAGAMENTO / CONTRIBUICAO PARA O PSS / SUBSTITUICOES / INSS PATRONAL / PASEP</v>
      </c>
      <c r="I504" t="s">
        <v>2382</v>
      </c>
      <c r="J504" t="s">
        <v>2383</v>
      </c>
      <c r="K504" t="s">
        <v>2388</v>
      </c>
      <c r="L504" t="s">
        <v>2385</v>
      </c>
      <c r="M504" t="s">
        <v>165</v>
      </c>
      <c r="N504" t="s">
        <v>127</v>
      </c>
      <c r="O504" t="s">
        <v>167</v>
      </c>
      <c r="P504" t="s">
        <v>2233</v>
      </c>
      <c r="Q504" t="s">
        <v>168</v>
      </c>
      <c r="R504" t="s">
        <v>165</v>
      </c>
      <c r="S504" t="s">
        <v>119</v>
      </c>
      <c r="T504" t="s">
        <v>2234</v>
      </c>
      <c r="U504" t="s">
        <v>136</v>
      </c>
      <c r="V504" t="s">
        <v>2297</v>
      </c>
      <c r="W504" t="s">
        <v>2298</v>
      </c>
      <c r="X504" s="51" t="str">
        <f t="shared" si="14"/>
        <v>3</v>
      </c>
      <c r="Y504" s="51" t="str">
        <f>IF(T504="","",IF(AND(T504&lt;&gt;'Tabelas auxiliares'!$B$236,T504&lt;&gt;'Tabelas auxiliares'!$B$237,T504&lt;&gt;'Tabelas auxiliares'!$C$236,T504&lt;&gt;'Tabelas auxiliares'!$C$237,T504&lt;&gt;'Tabelas auxiliares'!$D$236),"FOLHA DE PESSOAL",IF(X504='Tabelas auxiliares'!$A$237,"CUSTEIO",IF(X504='Tabelas auxiliares'!$A$236,"INVESTIMENTO","ERRO - VERIFICAR"))))</f>
        <v>FOLHA DE PESSOAL</v>
      </c>
      <c r="Z504" s="64">
        <f t="shared" si="15"/>
        <v>122317.92</v>
      </c>
      <c r="AC504" s="44">
        <v>122317.92</v>
      </c>
    </row>
    <row r="505" spans="1:29" x14ac:dyDescent="0.25">
      <c r="A505" t="s">
        <v>594</v>
      </c>
      <c r="B505" t="s">
        <v>302</v>
      </c>
      <c r="C505" t="s">
        <v>595</v>
      </c>
      <c r="D505" t="s">
        <v>90</v>
      </c>
      <c r="E505" t="s">
        <v>117</v>
      </c>
      <c r="F505" s="51" t="str">
        <f>IFERROR(VLOOKUP(D505,'Tabelas auxiliares'!$A$3:$B$61,2,FALSE),"")</f>
        <v>SUGEPE-FOLHA - PASEP + AUX. MORADIA</v>
      </c>
      <c r="G505" s="51" t="str">
        <f>IFERROR(VLOOKUP($B505,'Tabelas auxiliares'!$A$65:$C$102,2,FALSE),"")</f>
        <v>Folha de pagamento - Ativos, Previdência, PASEP</v>
      </c>
      <c r="H505" s="51" t="str">
        <f>IFERROR(VLOOKUP($B505,'Tabelas auxiliares'!$A$65:$C$102,3,FALSE),"")</f>
        <v>FOLHA DE PAGAMENTO / CONTRIBUICAO PARA O PSS / SUBSTITUICOES / INSS PATRONAL / PASEP</v>
      </c>
      <c r="I505" t="s">
        <v>2382</v>
      </c>
      <c r="J505" t="s">
        <v>2383</v>
      </c>
      <c r="K505" t="s">
        <v>2388</v>
      </c>
      <c r="L505" t="s">
        <v>2385</v>
      </c>
      <c r="M505" t="s">
        <v>165</v>
      </c>
      <c r="N505" t="s">
        <v>127</v>
      </c>
      <c r="O505" t="s">
        <v>167</v>
      </c>
      <c r="P505" t="s">
        <v>2233</v>
      </c>
      <c r="Q505" t="s">
        <v>168</v>
      </c>
      <c r="R505" t="s">
        <v>165</v>
      </c>
      <c r="S505" t="s">
        <v>119</v>
      </c>
      <c r="T505" t="s">
        <v>2234</v>
      </c>
      <c r="U505" t="s">
        <v>136</v>
      </c>
      <c r="V505" t="s">
        <v>2299</v>
      </c>
      <c r="W505" t="s">
        <v>2300</v>
      </c>
      <c r="X505" s="51" t="str">
        <f t="shared" si="14"/>
        <v>3</v>
      </c>
      <c r="Y505" s="51" t="str">
        <f>IF(T505="","",IF(AND(T505&lt;&gt;'Tabelas auxiliares'!$B$236,T505&lt;&gt;'Tabelas auxiliares'!$B$237,T505&lt;&gt;'Tabelas auxiliares'!$C$236,T505&lt;&gt;'Tabelas auxiliares'!$C$237,T505&lt;&gt;'Tabelas auxiliares'!$D$236),"FOLHA DE PESSOAL",IF(X505='Tabelas auxiliares'!$A$237,"CUSTEIO",IF(X505='Tabelas auxiliares'!$A$236,"INVESTIMENTO","ERRO - VERIFICAR"))))</f>
        <v>FOLHA DE PESSOAL</v>
      </c>
      <c r="Z505" s="64">
        <f t="shared" si="15"/>
        <v>524583.27</v>
      </c>
      <c r="AC505" s="44">
        <v>524583.27</v>
      </c>
    </row>
    <row r="506" spans="1:29" x14ac:dyDescent="0.25">
      <c r="A506" t="s">
        <v>594</v>
      </c>
      <c r="B506" t="s">
        <v>302</v>
      </c>
      <c r="C506" t="s">
        <v>595</v>
      </c>
      <c r="D506" t="s">
        <v>90</v>
      </c>
      <c r="E506" t="s">
        <v>117</v>
      </c>
      <c r="F506" s="51" t="str">
        <f>IFERROR(VLOOKUP(D506,'Tabelas auxiliares'!$A$3:$B$61,2,FALSE),"")</f>
        <v>SUGEPE-FOLHA - PASEP + AUX. MORADIA</v>
      </c>
      <c r="G506" s="51" t="str">
        <f>IFERROR(VLOOKUP($B506,'Tabelas auxiliares'!$A$65:$C$102,2,FALSE),"")</f>
        <v>Folha de pagamento - Ativos, Previdência, PASEP</v>
      </c>
      <c r="H506" s="51" t="str">
        <f>IFERROR(VLOOKUP($B506,'Tabelas auxiliares'!$A$65:$C$102,3,FALSE),"")</f>
        <v>FOLHA DE PAGAMENTO / CONTRIBUICAO PARA O PSS / SUBSTITUICOES / INSS PATRONAL / PASEP</v>
      </c>
      <c r="I506" t="s">
        <v>2382</v>
      </c>
      <c r="J506" t="s">
        <v>2383</v>
      </c>
      <c r="K506" t="s">
        <v>2388</v>
      </c>
      <c r="L506" t="s">
        <v>2385</v>
      </c>
      <c r="M506" t="s">
        <v>165</v>
      </c>
      <c r="N506" t="s">
        <v>127</v>
      </c>
      <c r="O506" t="s">
        <v>167</v>
      </c>
      <c r="P506" t="s">
        <v>2233</v>
      </c>
      <c r="Q506" t="s">
        <v>168</v>
      </c>
      <c r="R506" t="s">
        <v>165</v>
      </c>
      <c r="S506" t="s">
        <v>119</v>
      </c>
      <c r="T506" t="s">
        <v>2234</v>
      </c>
      <c r="U506" t="s">
        <v>136</v>
      </c>
      <c r="V506" t="s">
        <v>2301</v>
      </c>
      <c r="W506" t="s">
        <v>2302</v>
      </c>
      <c r="X506" s="51" t="str">
        <f t="shared" si="14"/>
        <v>3</v>
      </c>
      <c r="Y506" s="51" t="str">
        <f>IF(T506="","",IF(AND(T506&lt;&gt;'Tabelas auxiliares'!$B$236,T506&lt;&gt;'Tabelas auxiliares'!$B$237,T506&lt;&gt;'Tabelas auxiliares'!$C$236,T506&lt;&gt;'Tabelas auxiliares'!$C$237,T506&lt;&gt;'Tabelas auxiliares'!$D$236),"FOLHA DE PESSOAL",IF(X506='Tabelas auxiliares'!$A$237,"CUSTEIO",IF(X506='Tabelas auxiliares'!$A$236,"INVESTIMENTO","ERRO - VERIFICAR"))))</f>
        <v>FOLHA DE PESSOAL</v>
      </c>
      <c r="Z506" s="64">
        <f t="shared" si="15"/>
        <v>27552.43</v>
      </c>
      <c r="AC506" s="44">
        <v>27552.43</v>
      </c>
    </row>
    <row r="507" spans="1:29" x14ac:dyDescent="0.25">
      <c r="A507" t="s">
        <v>594</v>
      </c>
      <c r="B507" t="s">
        <v>302</v>
      </c>
      <c r="C507" t="s">
        <v>595</v>
      </c>
      <c r="D507" t="s">
        <v>90</v>
      </c>
      <c r="E507" t="s">
        <v>117</v>
      </c>
      <c r="F507" s="51" t="str">
        <f>IFERROR(VLOOKUP(D507,'Tabelas auxiliares'!$A$3:$B$61,2,FALSE),"")</f>
        <v>SUGEPE-FOLHA - PASEP + AUX. MORADIA</v>
      </c>
      <c r="G507" s="51" t="str">
        <f>IFERROR(VLOOKUP($B507,'Tabelas auxiliares'!$A$65:$C$102,2,FALSE),"")</f>
        <v>Folha de pagamento - Ativos, Previdência, PASEP</v>
      </c>
      <c r="H507" s="51" t="str">
        <f>IFERROR(VLOOKUP($B507,'Tabelas auxiliares'!$A$65:$C$102,3,FALSE),"")</f>
        <v>FOLHA DE PAGAMENTO / CONTRIBUICAO PARA O PSS / SUBSTITUICOES / INSS PATRONAL / PASEP</v>
      </c>
      <c r="I507" t="s">
        <v>2382</v>
      </c>
      <c r="J507" t="s">
        <v>2383</v>
      </c>
      <c r="K507" t="s">
        <v>2389</v>
      </c>
      <c r="L507" t="s">
        <v>2385</v>
      </c>
      <c r="M507" t="s">
        <v>165</v>
      </c>
      <c r="N507" t="s">
        <v>127</v>
      </c>
      <c r="O507" t="s">
        <v>167</v>
      </c>
      <c r="P507" t="s">
        <v>2233</v>
      </c>
      <c r="Q507" t="s">
        <v>168</v>
      </c>
      <c r="R507" t="s">
        <v>165</v>
      </c>
      <c r="S507" t="s">
        <v>119</v>
      </c>
      <c r="T507" t="s">
        <v>2234</v>
      </c>
      <c r="U507" t="s">
        <v>136</v>
      </c>
      <c r="V507" t="s">
        <v>2304</v>
      </c>
      <c r="W507" t="s">
        <v>2305</v>
      </c>
      <c r="X507" s="51" t="str">
        <f t="shared" si="14"/>
        <v>3</v>
      </c>
      <c r="Y507" s="51" t="str">
        <f>IF(T507="","",IF(AND(T507&lt;&gt;'Tabelas auxiliares'!$B$236,T507&lt;&gt;'Tabelas auxiliares'!$B$237,T507&lt;&gt;'Tabelas auxiliares'!$C$236,T507&lt;&gt;'Tabelas auxiliares'!$C$237,T507&lt;&gt;'Tabelas auxiliares'!$D$236),"FOLHA DE PESSOAL",IF(X507='Tabelas auxiliares'!$A$237,"CUSTEIO",IF(X507='Tabelas auxiliares'!$A$236,"INVESTIMENTO","ERRO - VERIFICAR"))))</f>
        <v>FOLHA DE PESSOAL</v>
      </c>
      <c r="Z507" s="64">
        <f t="shared" si="15"/>
        <v>17541.849999999999</v>
      </c>
      <c r="AC507" s="44">
        <v>17541.849999999999</v>
      </c>
    </row>
    <row r="508" spans="1:29" x14ac:dyDescent="0.25">
      <c r="A508" t="s">
        <v>594</v>
      </c>
      <c r="B508" t="s">
        <v>302</v>
      </c>
      <c r="C508" t="s">
        <v>595</v>
      </c>
      <c r="D508" t="s">
        <v>90</v>
      </c>
      <c r="E508" t="s">
        <v>117</v>
      </c>
      <c r="F508" s="51" t="str">
        <f>IFERROR(VLOOKUP(D508,'Tabelas auxiliares'!$A$3:$B$61,2,FALSE),"")</f>
        <v>SUGEPE-FOLHA - PASEP + AUX. MORADIA</v>
      </c>
      <c r="G508" s="51" t="str">
        <f>IFERROR(VLOOKUP($B508,'Tabelas auxiliares'!$A$65:$C$102,2,FALSE),"")</f>
        <v>Folha de pagamento - Ativos, Previdência, PASEP</v>
      </c>
      <c r="H508" s="51" t="str">
        <f>IFERROR(VLOOKUP($B508,'Tabelas auxiliares'!$A$65:$C$102,3,FALSE),"")</f>
        <v>FOLHA DE PAGAMENTO / CONTRIBUICAO PARA O PSS / SUBSTITUICOES / INSS PATRONAL / PASEP</v>
      </c>
      <c r="I508" t="s">
        <v>2382</v>
      </c>
      <c r="J508" t="s">
        <v>2383</v>
      </c>
      <c r="K508" t="s">
        <v>2390</v>
      </c>
      <c r="L508" t="s">
        <v>2385</v>
      </c>
      <c r="M508" t="s">
        <v>165</v>
      </c>
      <c r="N508" t="s">
        <v>127</v>
      </c>
      <c r="O508" t="s">
        <v>167</v>
      </c>
      <c r="P508" t="s">
        <v>2233</v>
      </c>
      <c r="Q508" t="s">
        <v>168</v>
      </c>
      <c r="R508" t="s">
        <v>165</v>
      </c>
      <c r="S508" t="s">
        <v>119</v>
      </c>
      <c r="T508" t="s">
        <v>2234</v>
      </c>
      <c r="U508" t="s">
        <v>136</v>
      </c>
      <c r="V508" t="s">
        <v>2307</v>
      </c>
      <c r="W508" t="s">
        <v>2308</v>
      </c>
      <c r="X508" s="51" t="str">
        <f t="shared" si="14"/>
        <v>3</v>
      </c>
      <c r="Y508" s="51" t="str">
        <f>IF(T508="","",IF(AND(T508&lt;&gt;'Tabelas auxiliares'!$B$236,T508&lt;&gt;'Tabelas auxiliares'!$B$237,T508&lt;&gt;'Tabelas auxiliares'!$C$236,T508&lt;&gt;'Tabelas auxiliares'!$C$237,T508&lt;&gt;'Tabelas auxiliares'!$D$236),"FOLHA DE PESSOAL",IF(X508='Tabelas auxiliares'!$A$237,"CUSTEIO",IF(X508='Tabelas auxiliares'!$A$236,"INVESTIMENTO","ERRO - VERIFICAR"))))</f>
        <v>FOLHA DE PESSOAL</v>
      </c>
      <c r="Z508" s="64">
        <f t="shared" si="15"/>
        <v>13708.73</v>
      </c>
      <c r="AC508" s="44">
        <v>13708.73</v>
      </c>
    </row>
    <row r="509" spans="1:29" x14ac:dyDescent="0.25">
      <c r="A509" t="s">
        <v>594</v>
      </c>
      <c r="B509" t="s">
        <v>302</v>
      </c>
      <c r="C509" t="s">
        <v>595</v>
      </c>
      <c r="D509" t="s">
        <v>90</v>
      </c>
      <c r="E509" t="s">
        <v>117</v>
      </c>
      <c r="F509" s="51" t="str">
        <f>IFERROR(VLOOKUP(D509,'Tabelas auxiliares'!$A$3:$B$61,2,FALSE),"")</f>
        <v>SUGEPE-FOLHA - PASEP + AUX. MORADIA</v>
      </c>
      <c r="G509" s="51" t="str">
        <f>IFERROR(VLOOKUP($B509,'Tabelas auxiliares'!$A$65:$C$102,2,FALSE),"")</f>
        <v>Folha de pagamento - Ativos, Previdência, PASEP</v>
      </c>
      <c r="H509" s="51" t="str">
        <f>IFERROR(VLOOKUP($B509,'Tabelas auxiliares'!$A$65:$C$102,3,FALSE),"")</f>
        <v>FOLHA DE PAGAMENTO / CONTRIBUICAO PARA O PSS / SUBSTITUICOES / INSS PATRONAL / PASEP</v>
      </c>
      <c r="I509" t="s">
        <v>2382</v>
      </c>
      <c r="J509" t="s">
        <v>2383</v>
      </c>
      <c r="K509" t="s">
        <v>2391</v>
      </c>
      <c r="L509" t="s">
        <v>2385</v>
      </c>
      <c r="M509" t="s">
        <v>165</v>
      </c>
      <c r="N509" t="s">
        <v>127</v>
      </c>
      <c r="O509" t="s">
        <v>167</v>
      </c>
      <c r="P509" t="s">
        <v>2233</v>
      </c>
      <c r="Q509" t="s">
        <v>168</v>
      </c>
      <c r="R509" t="s">
        <v>165</v>
      </c>
      <c r="S509" t="s">
        <v>119</v>
      </c>
      <c r="T509" t="s">
        <v>2234</v>
      </c>
      <c r="U509" t="s">
        <v>136</v>
      </c>
      <c r="V509" t="s">
        <v>2310</v>
      </c>
      <c r="W509" t="s">
        <v>2311</v>
      </c>
      <c r="X509" s="51" t="str">
        <f t="shared" si="14"/>
        <v>3</v>
      </c>
      <c r="Y509" s="51" t="str">
        <f>IF(T509="","",IF(AND(T509&lt;&gt;'Tabelas auxiliares'!$B$236,T509&lt;&gt;'Tabelas auxiliares'!$B$237,T509&lt;&gt;'Tabelas auxiliares'!$C$236,T509&lt;&gt;'Tabelas auxiliares'!$C$237,T509&lt;&gt;'Tabelas auxiliares'!$D$236),"FOLHA DE PESSOAL",IF(X509='Tabelas auxiliares'!$A$237,"CUSTEIO",IF(X509='Tabelas auxiliares'!$A$236,"INVESTIMENTO","ERRO - VERIFICAR"))))</f>
        <v>FOLHA DE PESSOAL</v>
      </c>
      <c r="Z509" s="64">
        <f t="shared" si="15"/>
        <v>3591.12</v>
      </c>
      <c r="AC509" s="44">
        <v>3591.12</v>
      </c>
    </row>
    <row r="510" spans="1:29" x14ac:dyDescent="0.25">
      <c r="A510" t="s">
        <v>594</v>
      </c>
      <c r="B510" t="s">
        <v>302</v>
      </c>
      <c r="C510" t="s">
        <v>595</v>
      </c>
      <c r="D510" t="s">
        <v>90</v>
      </c>
      <c r="E510" t="s">
        <v>117</v>
      </c>
      <c r="F510" s="51" t="str">
        <f>IFERROR(VLOOKUP(D510,'Tabelas auxiliares'!$A$3:$B$61,2,FALSE),"")</f>
        <v>SUGEPE-FOLHA - PASEP + AUX. MORADIA</v>
      </c>
      <c r="G510" s="51" t="str">
        <f>IFERROR(VLOOKUP($B510,'Tabelas auxiliares'!$A$65:$C$102,2,FALSE),"")</f>
        <v>Folha de pagamento - Ativos, Previdência, PASEP</v>
      </c>
      <c r="H510" s="51" t="str">
        <f>IFERROR(VLOOKUP($B510,'Tabelas auxiliares'!$A$65:$C$102,3,FALSE),"")</f>
        <v>FOLHA DE PAGAMENTO / CONTRIBUICAO PARA O PSS / SUBSTITUICOES / INSS PATRONAL / PASEP</v>
      </c>
      <c r="I510" t="s">
        <v>2382</v>
      </c>
      <c r="J510" t="s">
        <v>2383</v>
      </c>
      <c r="K510" t="s">
        <v>2392</v>
      </c>
      <c r="L510" t="s">
        <v>2385</v>
      </c>
      <c r="M510" t="s">
        <v>2313</v>
      </c>
      <c r="N510" t="s">
        <v>127</v>
      </c>
      <c r="O510" t="s">
        <v>167</v>
      </c>
      <c r="P510" t="s">
        <v>2233</v>
      </c>
      <c r="Q510" t="s">
        <v>168</v>
      </c>
      <c r="R510" t="s">
        <v>165</v>
      </c>
      <c r="S510" t="s">
        <v>119</v>
      </c>
      <c r="T510" t="s">
        <v>2234</v>
      </c>
      <c r="U510" t="s">
        <v>136</v>
      </c>
      <c r="V510" t="s">
        <v>2314</v>
      </c>
      <c r="W510" t="s">
        <v>2315</v>
      </c>
      <c r="X510" s="51" t="str">
        <f t="shared" si="14"/>
        <v>3</v>
      </c>
      <c r="Y510" s="51" t="str">
        <f>IF(T510="","",IF(AND(T510&lt;&gt;'Tabelas auxiliares'!$B$236,T510&lt;&gt;'Tabelas auxiliares'!$B$237,T510&lt;&gt;'Tabelas auxiliares'!$C$236,T510&lt;&gt;'Tabelas auxiliares'!$C$237,T510&lt;&gt;'Tabelas auxiliares'!$D$236),"FOLHA DE PESSOAL",IF(X510='Tabelas auxiliares'!$A$237,"CUSTEIO",IF(X510='Tabelas auxiliares'!$A$236,"INVESTIMENTO","ERRO - VERIFICAR"))))</f>
        <v>FOLHA DE PESSOAL</v>
      </c>
      <c r="Z510" s="64">
        <f t="shared" si="15"/>
        <v>135641.78</v>
      </c>
      <c r="AC510" s="44">
        <v>135641.78</v>
      </c>
    </row>
    <row r="511" spans="1:29" x14ac:dyDescent="0.25">
      <c r="A511" t="s">
        <v>594</v>
      </c>
      <c r="B511" t="s">
        <v>302</v>
      </c>
      <c r="C511" t="s">
        <v>595</v>
      </c>
      <c r="D511" t="s">
        <v>90</v>
      </c>
      <c r="E511" t="s">
        <v>117</v>
      </c>
      <c r="F511" s="51" t="str">
        <f>IFERROR(VLOOKUP(D511,'Tabelas auxiliares'!$A$3:$B$61,2,FALSE),"")</f>
        <v>SUGEPE-FOLHA - PASEP + AUX. MORADIA</v>
      </c>
      <c r="G511" s="51" t="str">
        <f>IFERROR(VLOOKUP($B511,'Tabelas auxiliares'!$A$65:$C$102,2,FALSE),"")</f>
        <v>Folha de pagamento - Ativos, Previdência, PASEP</v>
      </c>
      <c r="H511" s="51" t="str">
        <f>IFERROR(VLOOKUP($B511,'Tabelas auxiliares'!$A$65:$C$102,3,FALSE),"")</f>
        <v>FOLHA DE PAGAMENTO / CONTRIBUICAO PARA O PSS / SUBSTITUICOES / INSS PATRONAL / PASEP</v>
      </c>
      <c r="I511" t="s">
        <v>2382</v>
      </c>
      <c r="J511" t="s">
        <v>2383</v>
      </c>
      <c r="K511" t="s">
        <v>2393</v>
      </c>
      <c r="L511" t="s">
        <v>2385</v>
      </c>
      <c r="M511" t="s">
        <v>2317</v>
      </c>
      <c r="N511" t="s">
        <v>126</v>
      </c>
      <c r="O511" t="s">
        <v>167</v>
      </c>
      <c r="P511" t="s">
        <v>2248</v>
      </c>
      <c r="Q511" t="s">
        <v>168</v>
      </c>
      <c r="R511" t="s">
        <v>165</v>
      </c>
      <c r="S511" t="s">
        <v>119</v>
      </c>
      <c r="T511" t="s">
        <v>2249</v>
      </c>
      <c r="U511" t="s">
        <v>120</v>
      </c>
      <c r="V511" t="s">
        <v>2250</v>
      </c>
      <c r="W511" t="s">
        <v>2251</v>
      </c>
      <c r="X511" s="51" t="str">
        <f t="shared" si="14"/>
        <v>3</v>
      </c>
      <c r="Y511" s="51" t="str">
        <f>IF(T511="","",IF(AND(T511&lt;&gt;'Tabelas auxiliares'!$B$236,T511&lt;&gt;'Tabelas auxiliares'!$B$237,T511&lt;&gt;'Tabelas auxiliares'!$C$236,T511&lt;&gt;'Tabelas auxiliares'!$C$237,T511&lt;&gt;'Tabelas auxiliares'!$D$236),"FOLHA DE PESSOAL",IF(X511='Tabelas auxiliares'!$A$237,"CUSTEIO",IF(X511='Tabelas auxiliares'!$A$236,"INVESTIMENTO","ERRO - VERIFICAR"))))</f>
        <v>FOLHA DE PESSOAL</v>
      </c>
      <c r="Z511" s="64">
        <f t="shared" si="15"/>
        <v>3880562.64</v>
      </c>
      <c r="AC511" s="44">
        <v>3880562.64</v>
      </c>
    </row>
    <row r="512" spans="1:29" x14ac:dyDescent="0.25">
      <c r="A512" t="s">
        <v>594</v>
      </c>
      <c r="B512" t="s">
        <v>302</v>
      </c>
      <c r="C512" t="s">
        <v>595</v>
      </c>
      <c r="D512" t="s">
        <v>90</v>
      </c>
      <c r="E512" t="s">
        <v>117</v>
      </c>
      <c r="F512" s="51" t="str">
        <f>IFERROR(VLOOKUP(D512,'Tabelas auxiliares'!$A$3:$B$61,2,FALSE),"")</f>
        <v>SUGEPE-FOLHA - PASEP + AUX. MORADIA</v>
      </c>
      <c r="G512" s="51" t="str">
        <f>IFERROR(VLOOKUP($B512,'Tabelas auxiliares'!$A$65:$C$102,2,FALSE),"")</f>
        <v>Folha de pagamento - Ativos, Previdência, PASEP</v>
      </c>
      <c r="H512" s="51" t="str">
        <f>IFERROR(VLOOKUP($B512,'Tabelas auxiliares'!$A$65:$C$102,3,FALSE),"")</f>
        <v>FOLHA DE PAGAMENTO / CONTRIBUICAO PARA O PSS / SUBSTITUICOES / INSS PATRONAL / PASEP</v>
      </c>
      <c r="I512" t="s">
        <v>2382</v>
      </c>
      <c r="J512" t="s">
        <v>2383</v>
      </c>
      <c r="K512" t="s">
        <v>2394</v>
      </c>
      <c r="L512" t="s">
        <v>2385</v>
      </c>
      <c r="M512" t="s">
        <v>2319</v>
      </c>
      <c r="N512" t="s">
        <v>166</v>
      </c>
      <c r="O512" t="s">
        <v>167</v>
      </c>
      <c r="P512" t="s">
        <v>200</v>
      </c>
      <c r="Q512" t="s">
        <v>168</v>
      </c>
      <c r="R512" t="s">
        <v>165</v>
      </c>
      <c r="S512" t="s">
        <v>119</v>
      </c>
      <c r="T512" t="s">
        <v>164</v>
      </c>
      <c r="U512" t="s">
        <v>118</v>
      </c>
      <c r="V512" t="s">
        <v>2320</v>
      </c>
      <c r="W512" t="s">
        <v>2321</v>
      </c>
      <c r="X512" s="51" t="str">
        <f t="shared" si="14"/>
        <v>3</v>
      </c>
      <c r="Y512" s="51" t="str">
        <f>IF(T512="","",IF(AND(T512&lt;&gt;'Tabelas auxiliares'!$B$236,T512&lt;&gt;'Tabelas auxiliares'!$B$237,T512&lt;&gt;'Tabelas auxiliares'!$C$236,T512&lt;&gt;'Tabelas auxiliares'!$C$237,T512&lt;&gt;'Tabelas auxiliares'!$D$236),"FOLHA DE PESSOAL",IF(X512='Tabelas auxiliares'!$A$237,"CUSTEIO",IF(X512='Tabelas auxiliares'!$A$236,"INVESTIMENTO","ERRO - VERIFICAR"))))</f>
        <v>CUSTEIO</v>
      </c>
      <c r="Z512" s="64">
        <f t="shared" si="15"/>
        <v>187813.64</v>
      </c>
      <c r="AC512" s="44">
        <v>187813.64</v>
      </c>
    </row>
    <row r="513" spans="1:29" x14ac:dyDescent="0.25">
      <c r="A513" t="s">
        <v>594</v>
      </c>
      <c r="B513" t="s">
        <v>302</v>
      </c>
      <c r="C513" t="s">
        <v>595</v>
      </c>
      <c r="D513" t="s">
        <v>90</v>
      </c>
      <c r="E513" t="s">
        <v>117</v>
      </c>
      <c r="F513" s="51" t="str">
        <f>IFERROR(VLOOKUP(D513,'Tabelas auxiliares'!$A$3:$B$61,2,FALSE),"")</f>
        <v>SUGEPE-FOLHA - PASEP + AUX. MORADIA</v>
      </c>
      <c r="G513" s="51" t="str">
        <f>IFERROR(VLOOKUP($B513,'Tabelas auxiliares'!$A$65:$C$102,2,FALSE),"")</f>
        <v>Folha de pagamento - Ativos, Previdência, PASEP</v>
      </c>
      <c r="H513" s="51" t="str">
        <f>IFERROR(VLOOKUP($B513,'Tabelas auxiliares'!$A$65:$C$102,3,FALSE),"")</f>
        <v>FOLHA DE PAGAMENTO / CONTRIBUICAO PARA O PSS / SUBSTITUICOES / INSS PATRONAL / PASEP</v>
      </c>
      <c r="I513" t="s">
        <v>1191</v>
      </c>
      <c r="J513" t="s">
        <v>2383</v>
      </c>
      <c r="K513" t="s">
        <v>2395</v>
      </c>
      <c r="L513" t="s">
        <v>2385</v>
      </c>
      <c r="M513" t="s">
        <v>1960</v>
      </c>
      <c r="N513" t="s">
        <v>127</v>
      </c>
      <c r="O513" t="s">
        <v>167</v>
      </c>
      <c r="P513" t="s">
        <v>2233</v>
      </c>
      <c r="Q513" t="s">
        <v>168</v>
      </c>
      <c r="R513" t="s">
        <v>165</v>
      </c>
      <c r="S513" t="s">
        <v>119</v>
      </c>
      <c r="T513" t="s">
        <v>2234</v>
      </c>
      <c r="U513" t="s">
        <v>136</v>
      </c>
      <c r="V513" t="s">
        <v>2235</v>
      </c>
      <c r="W513" t="s">
        <v>2236</v>
      </c>
      <c r="X513" s="51" t="str">
        <f t="shared" si="14"/>
        <v>3</v>
      </c>
      <c r="Y513" s="51" t="str">
        <f>IF(T513="","",IF(AND(T513&lt;&gt;'Tabelas auxiliares'!$B$236,T513&lt;&gt;'Tabelas auxiliares'!$B$237,T513&lt;&gt;'Tabelas auxiliares'!$C$236,T513&lt;&gt;'Tabelas auxiliares'!$C$237,T513&lt;&gt;'Tabelas auxiliares'!$D$236),"FOLHA DE PESSOAL",IF(X513='Tabelas auxiliares'!$A$237,"CUSTEIO",IF(X513='Tabelas auxiliares'!$A$236,"INVESTIMENTO","ERRO - VERIFICAR"))))</f>
        <v>FOLHA DE PESSOAL</v>
      </c>
      <c r="Z513" s="64">
        <f t="shared" si="15"/>
        <v>156227.42000000001</v>
      </c>
      <c r="AC513" s="44">
        <v>156227.42000000001</v>
      </c>
    </row>
    <row r="514" spans="1:29" x14ac:dyDescent="0.25">
      <c r="A514" t="s">
        <v>594</v>
      </c>
      <c r="B514" t="s">
        <v>302</v>
      </c>
      <c r="C514" t="s">
        <v>595</v>
      </c>
      <c r="D514" t="s">
        <v>90</v>
      </c>
      <c r="E514" t="s">
        <v>117</v>
      </c>
      <c r="F514" s="51" t="str">
        <f>IFERROR(VLOOKUP(D514,'Tabelas auxiliares'!$A$3:$B$61,2,FALSE),"")</f>
        <v>SUGEPE-FOLHA - PASEP + AUX. MORADIA</v>
      </c>
      <c r="G514" s="51" t="str">
        <f>IFERROR(VLOOKUP($B514,'Tabelas auxiliares'!$A$65:$C$102,2,FALSE),"")</f>
        <v>Folha de pagamento - Ativos, Previdência, PASEP</v>
      </c>
      <c r="H514" s="51" t="str">
        <f>IFERROR(VLOOKUP($B514,'Tabelas auxiliares'!$A$65:$C$102,3,FALSE),"")</f>
        <v>FOLHA DE PAGAMENTO / CONTRIBUICAO PARA O PSS / SUBSTITUICOES / INSS PATRONAL / PASEP</v>
      </c>
      <c r="I514" t="s">
        <v>1191</v>
      </c>
      <c r="J514" t="s">
        <v>2383</v>
      </c>
      <c r="K514" t="s">
        <v>2395</v>
      </c>
      <c r="L514" t="s">
        <v>2385</v>
      </c>
      <c r="M514" t="s">
        <v>1960</v>
      </c>
      <c r="N514" t="s">
        <v>127</v>
      </c>
      <c r="O514" t="s">
        <v>167</v>
      </c>
      <c r="P514" t="s">
        <v>2233</v>
      </c>
      <c r="Q514" t="s">
        <v>168</v>
      </c>
      <c r="R514" t="s">
        <v>165</v>
      </c>
      <c r="S514" t="s">
        <v>119</v>
      </c>
      <c r="T514" t="s">
        <v>2234</v>
      </c>
      <c r="U514" t="s">
        <v>136</v>
      </c>
      <c r="V514" t="s">
        <v>2237</v>
      </c>
      <c r="W514" t="s">
        <v>2238</v>
      </c>
      <c r="X514" s="51" t="str">
        <f t="shared" si="14"/>
        <v>3</v>
      </c>
      <c r="Y514" s="51" t="str">
        <f>IF(T514="","",IF(AND(T514&lt;&gt;'Tabelas auxiliares'!$B$236,T514&lt;&gt;'Tabelas auxiliares'!$B$237,T514&lt;&gt;'Tabelas auxiliares'!$C$236,T514&lt;&gt;'Tabelas auxiliares'!$C$237,T514&lt;&gt;'Tabelas auxiliares'!$D$236),"FOLHA DE PESSOAL",IF(X514='Tabelas auxiliares'!$A$237,"CUSTEIO",IF(X514='Tabelas auxiliares'!$A$236,"INVESTIMENTO","ERRO - VERIFICAR"))))</f>
        <v>FOLHA DE PESSOAL</v>
      </c>
      <c r="Z514" s="64">
        <f t="shared" si="15"/>
        <v>7811.37</v>
      </c>
      <c r="AC514" s="44">
        <v>7811.37</v>
      </c>
    </row>
    <row r="515" spans="1:29" x14ac:dyDescent="0.25">
      <c r="A515" t="s">
        <v>594</v>
      </c>
      <c r="B515" t="s">
        <v>302</v>
      </c>
      <c r="C515" t="s">
        <v>595</v>
      </c>
      <c r="D515" t="s">
        <v>90</v>
      </c>
      <c r="E515" t="s">
        <v>117</v>
      </c>
      <c r="F515" s="51" t="str">
        <f>IFERROR(VLOOKUP(D515,'Tabelas auxiliares'!$A$3:$B$61,2,FALSE),"")</f>
        <v>SUGEPE-FOLHA - PASEP + AUX. MORADIA</v>
      </c>
      <c r="G515" s="51" t="str">
        <f>IFERROR(VLOOKUP($B515,'Tabelas auxiliares'!$A$65:$C$102,2,FALSE),"")</f>
        <v>Folha de pagamento - Ativos, Previdência, PASEP</v>
      </c>
      <c r="H515" s="51" t="str">
        <f>IFERROR(VLOOKUP($B515,'Tabelas auxiliares'!$A$65:$C$102,3,FALSE),"")</f>
        <v>FOLHA DE PAGAMENTO / CONTRIBUICAO PARA O PSS / SUBSTITUICOES / INSS PATRONAL / PASEP</v>
      </c>
      <c r="I515" t="s">
        <v>1807</v>
      </c>
      <c r="J515" t="s">
        <v>2396</v>
      </c>
      <c r="K515" t="s">
        <v>2397</v>
      </c>
      <c r="L515" t="s">
        <v>2398</v>
      </c>
      <c r="M515" t="s">
        <v>165</v>
      </c>
      <c r="N515" t="s">
        <v>125</v>
      </c>
      <c r="O515" t="s">
        <v>167</v>
      </c>
      <c r="P515" t="s">
        <v>2256</v>
      </c>
      <c r="Q515" t="s">
        <v>168</v>
      </c>
      <c r="R515" t="s">
        <v>165</v>
      </c>
      <c r="S515" t="s">
        <v>2257</v>
      </c>
      <c r="T515" t="s">
        <v>2234</v>
      </c>
      <c r="U515" t="s">
        <v>135</v>
      </c>
      <c r="V515" t="s">
        <v>2258</v>
      </c>
      <c r="W515" t="s">
        <v>2259</v>
      </c>
      <c r="X515" s="51" t="str">
        <f t="shared" si="14"/>
        <v>3</v>
      </c>
      <c r="Y515" s="51" t="str">
        <f>IF(T515="","",IF(AND(T515&lt;&gt;'Tabelas auxiliares'!$B$236,T515&lt;&gt;'Tabelas auxiliares'!$B$237,T515&lt;&gt;'Tabelas auxiliares'!$C$236,T515&lt;&gt;'Tabelas auxiliares'!$C$237,T515&lt;&gt;'Tabelas auxiliares'!$D$236),"FOLHA DE PESSOAL",IF(X515='Tabelas auxiliares'!$A$237,"CUSTEIO",IF(X515='Tabelas auxiliares'!$A$236,"INVESTIMENTO","ERRO - VERIFICAR"))))</f>
        <v>FOLHA DE PESSOAL</v>
      </c>
      <c r="Z515" s="64">
        <f t="shared" si="15"/>
        <v>405753.27</v>
      </c>
      <c r="AC515" s="44">
        <v>405753.27</v>
      </c>
    </row>
    <row r="516" spans="1:29" x14ac:dyDescent="0.25">
      <c r="A516" t="s">
        <v>594</v>
      </c>
      <c r="B516" t="s">
        <v>302</v>
      </c>
      <c r="C516" t="s">
        <v>595</v>
      </c>
      <c r="D516" t="s">
        <v>90</v>
      </c>
      <c r="E516" t="s">
        <v>117</v>
      </c>
      <c r="F516" s="51" t="str">
        <f>IFERROR(VLOOKUP(D516,'Tabelas auxiliares'!$A$3:$B$61,2,FALSE),"")</f>
        <v>SUGEPE-FOLHA - PASEP + AUX. MORADIA</v>
      </c>
      <c r="G516" s="51" t="str">
        <f>IFERROR(VLOOKUP($B516,'Tabelas auxiliares'!$A$65:$C$102,2,FALSE),"")</f>
        <v>Folha de pagamento - Ativos, Previdência, PASEP</v>
      </c>
      <c r="H516" s="51" t="str">
        <f>IFERROR(VLOOKUP($B516,'Tabelas auxiliares'!$A$65:$C$102,3,FALSE),"")</f>
        <v>FOLHA DE PAGAMENTO / CONTRIBUICAO PARA O PSS / SUBSTITUICOES / INSS PATRONAL / PASEP</v>
      </c>
      <c r="I516" t="s">
        <v>1807</v>
      </c>
      <c r="J516" t="s">
        <v>2396</v>
      </c>
      <c r="K516" t="s">
        <v>2397</v>
      </c>
      <c r="L516" t="s">
        <v>2398</v>
      </c>
      <c r="M516" t="s">
        <v>165</v>
      </c>
      <c r="N516" t="s">
        <v>125</v>
      </c>
      <c r="O516" t="s">
        <v>167</v>
      </c>
      <c r="P516" t="s">
        <v>2256</v>
      </c>
      <c r="Q516" t="s">
        <v>168</v>
      </c>
      <c r="R516" t="s">
        <v>165</v>
      </c>
      <c r="S516" t="s">
        <v>2257</v>
      </c>
      <c r="T516" t="s">
        <v>2234</v>
      </c>
      <c r="U516" t="s">
        <v>135</v>
      </c>
      <c r="V516" t="s">
        <v>2399</v>
      </c>
      <c r="W516" t="s">
        <v>2400</v>
      </c>
      <c r="X516" s="51" t="str">
        <f t="shared" ref="X516:X579" si="16">LEFT(V516,1)</f>
        <v>3</v>
      </c>
      <c r="Y516" s="51" t="str">
        <f>IF(T516="","",IF(AND(T516&lt;&gt;'Tabelas auxiliares'!$B$236,T516&lt;&gt;'Tabelas auxiliares'!$B$237,T516&lt;&gt;'Tabelas auxiliares'!$C$236,T516&lt;&gt;'Tabelas auxiliares'!$C$237,T516&lt;&gt;'Tabelas auxiliares'!$D$236),"FOLHA DE PESSOAL",IF(X516='Tabelas auxiliares'!$A$237,"CUSTEIO",IF(X516='Tabelas auxiliares'!$A$236,"INVESTIMENTO","ERRO - VERIFICAR"))))</f>
        <v>FOLHA DE PESSOAL</v>
      </c>
      <c r="Z516" s="64">
        <f t="shared" si="15"/>
        <v>207531.35</v>
      </c>
      <c r="AC516" s="44">
        <v>207531.35</v>
      </c>
    </row>
    <row r="517" spans="1:29" x14ac:dyDescent="0.25">
      <c r="A517" t="s">
        <v>594</v>
      </c>
      <c r="B517" t="s">
        <v>302</v>
      </c>
      <c r="C517" t="s">
        <v>595</v>
      </c>
      <c r="D517" t="s">
        <v>90</v>
      </c>
      <c r="E517" t="s">
        <v>117</v>
      </c>
      <c r="F517" s="51" t="str">
        <f>IFERROR(VLOOKUP(D517,'Tabelas auxiliares'!$A$3:$B$61,2,FALSE),"")</f>
        <v>SUGEPE-FOLHA - PASEP + AUX. MORADIA</v>
      </c>
      <c r="G517" s="51" t="str">
        <f>IFERROR(VLOOKUP($B517,'Tabelas auxiliares'!$A$65:$C$102,2,FALSE),"")</f>
        <v>Folha de pagamento - Ativos, Previdência, PASEP</v>
      </c>
      <c r="H517" s="51" t="str">
        <f>IFERROR(VLOOKUP($B517,'Tabelas auxiliares'!$A$65:$C$102,3,FALSE),"")</f>
        <v>FOLHA DE PAGAMENTO / CONTRIBUICAO PARA O PSS / SUBSTITUICOES / INSS PATRONAL / PASEP</v>
      </c>
      <c r="I517" t="s">
        <v>1807</v>
      </c>
      <c r="J517" t="s">
        <v>2396</v>
      </c>
      <c r="K517" t="s">
        <v>2397</v>
      </c>
      <c r="L517" t="s">
        <v>2398</v>
      </c>
      <c r="M517" t="s">
        <v>165</v>
      </c>
      <c r="N517" t="s">
        <v>125</v>
      </c>
      <c r="O517" t="s">
        <v>167</v>
      </c>
      <c r="P517" t="s">
        <v>2256</v>
      </c>
      <c r="Q517" t="s">
        <v>168</v>
      </c>
      <c r="R517" t="s">
        <v>165</v>
      </c>
      <c r="S517" t="s">
        <v>2257</v>
      </c>
      <c r="T517" t="s">
        <v>2234</v>
      </c>
      <c r="U517" t="s">
        <v>135</v>
      </c>
      <c r="V517" t="s">
        <v>2260</v>
      </c>
      <c r="W517" t="s">
        <v>2261</v>
      </c>
      <c r="X517" s="51" t="str">
        <f t="shared" si="16"/>
        <v>3</v>
      </c>
      <c r="Y517" s="51" t="str">
        <f>IF(T517="","",IF(AND(T517&lt;&gt;'Tabelas auxiliares'!$B$236,T517&lt;&gt;'Tabelas auxiliares'!$B$237,T517&lt;&gt;'Tabelas auxiliares'!$C$236,T517&lt;&gt;'Tabelas auxiliares'!$C$237,T517&lt;&gt;'Tabelas auxiliares'!$D$236),"FOLHA DE PESSOAL",IF(X517='Tabelas auxiliares'!$A$237,"CUSTEIO",IF(X517='Tabelas auxiliares'!$A$236,"INVESTIMENTO","ERRO - VERIFICAR"))))</f>
        <v>FOLHA DE PESSOAL</v>
      </c>
      <c r="Z517" s="64">
        <f t="shared" ref="Z517:Z580" si="17">IF(AA517+AB517+AC517&lt;&gt;0,AA517+AB517+AC517,"")</f>
        <v>9057.2800000000007</v>
      </c>
      <c r="AC517" s="44">
        <v>9057.2800000000007</v>
      </c>
    </row>
    <row r="518" spans="1:29" x14ac:dyDescent="0.25">
      <c r="A518" t="s">
        <v>594</v>
      </c>
      <c r="B518" t="s">
        <v>302</v>
      </c>
      <c r="C518" t="s">
        <v>595</v>
      </c>
      <c r="D518" t="s">
        <v>90</v>
      </c>
      <c r="E518" t="s">
        <v>117</v>
      </c>
      <c r="F518" s="51" t="str">
        <f>IFERROR(VLOOKUP(D518,'Tabelas auxiliares'!$A$3:$B$61,2,FALSE),"")</f>
        <v>SUGEPE-FOLHA - PASEP + AUX. MORADIA</v>
      </c>
      <c r="G518" s="51" t="str">
        <f>IFERROR(VLOOKUP($B518,'Tabelas auxiliares'!$A$65:$C$102,2,FALSE),"")</f>
        <v>Folha de pagamento - Ativos, Previdência, PASEP</v>
      </c>
      <c r="H518" s="51" t="str">
        <f>IFERROR(VLOOKUP($B518,'Tabelas auxiliares'!$A$65:$C$102,3,FALSE),"")</f>
        <v>FOLHA DE PAGAMENTO / CONTRIBUICAO PARA O PSS / SUBSTITUICOES / INSS PATRONAL / PASEP</v>
      </c>
      <c r="I518" t="s">
        <v>1807</v>
      </c>
      <c r="J518" t="s">
        <v>2396</v>
      </c>
      <c r="K518" t="s">
        <v>2397</v>
      </c>
      <c r="L518" t="s">
        <v>2398</v>
      </c>
      <c r="M518" t="s">
        <v>165</v>
      </c>
      <c r="N518" t="s">
        <v>125</v>
      </c>
      <c r="O518" t="s">
        <v>167</v>
      </c>
      <c r="P518" t="s">
        <v>2256</v>
      </c>
      <c r="Q518" t="s">
        <v>168</v>
      </c>
      <c r="R518" t="s">
        <v>165</v>
      </c>
      <c r="S518" t="s">
        <v>2257</v>
      </c>
      <c r="T518" t="s">
        <v>2234</v>
      </c>
      <c r="U518" t="s">
        <v>135</v>
      </c>
      <c r="V518" t="s">
        <v>2262</v>
      </c>
      <c r="W518" t="s">
        <v>2263</v>
      </c>
      <c r="X518" s="51" t="str">
        <f t="shared" si="16"/>
        <v>3</v>
      </c>
      <c r="Y518" s="51" t="str">
        <f>IF(T518="","",IF(AND(T518&lt;&gt;'Tabelas auxiliares'!$B$236,T518&lt;&gt;'Tabelas auxiliares'!$B$237,T518&lt;&gt;'Tabelas auxiliares'!$C$236,T518&lt;&gt;'Tabelas auxiliares'!$C$237,T518&lt;&gt;'Tabelas auxiliares'!$D$236),"FOLHA DE PESSOAL",IF(X518='Tabelas auxiliares'!$A$237,"CUSTEIO",IF(X518='Tabelas auxiliares'!$A$236,"INVESTIMENTO","ERRO - VERIFICAR"))))</f>
        <v>FOLHA DE PESSOAL</v>
      </c>
      <c r="Z518" s="64">
        <f t="shared" si="17"/>
        <v>252.37</v>
      </c>
      <c r="AC518" s="44">
        <v>252.37</v>
      </c>
    </row>
    <row r="519" spans="1:29" x14ac:dyDescent="0.25">
      <c r="A519" t="s">
        <v>594</v>
      </c>
      <c r="B519" t="s">
        <v>302</v>
      </c>
      <c r="C519" t="s">
        <v>595</v>
      </c>
      <c r="D519" t="s">
        <v>90</v>
      </c>
      <c r="E519" t="s">
        <v>117</v>
      </c>
      <c r="F519" s="51" t="str">
        <f>IFERROR(VLOOKUP(D519,'Tabelas auxiliares'!$A$3:$B$61,2,FALSE),"")</f>
        <v>SUGEPE-FOLHA - PASEP + AUX. MORADIA</v>
      </c>
      <c r="G519" s="51" t="str">
        <f>IFERROR(VLOOKUP($B519,'Tabelas auxiliares'!$A$65:$C$102,2,FALSE),"")</f>
        <v>Folha de pagamento - Ativos, Previdência, PASEP</v>
      </c>
      <c r="H519" s="51" t="str">
        <f>IFERROR(VLOOKUP($B519,'Tabelas auxiliares'!$A$65:$C$102,3,FALSE),"")</f>
        <v>FOLHA DE PAGAMENTO / CONTRIBUICAO PARA O PSS / SUBSTITUICOES / INSS PATRONAL / PASEP</v>
      </c>
      <c r="I519" t="s">
        <v>1807</v>
      </c>
      <c r="J519" t="s">
        <v>2396</v>
      </c>
      <c r="K519" t="s">
        <v>2401</v>
      </c>
      <c r="L519" t="s">
        <v>2398</v>
      </c>
      <c r="M519" t="s">
        <v>165</v>
      </c>
      <c r="N519" t="s">
        <v>125</v>
      </c>
      <c r="O519" t="s">
        <v>167</v>
      </c>
      <c r="P519" t="s">
        <v>2256</v>
      </c>
      <c r="Q519" t="s">
        <v>168</v>
      </c>
      <c r="R519" t="s">
        <v>165</v>
      </c>
      <c r="S519" t="s">
        <v>2257</v>
      </c>
      <c r="T519" t="s">
        <v>2234</v>
      </c>
      <c r="U519" t="s">
        <v>135</v>
      </c>
      <c r="V519" t="s">
        <v>2265</v>
      </c>
      <c r="W519" t="s">
        <v>2266</v>
      </c>
      <c r="X519" s="51" t="str">
        <f t="shared" si="16"/>
        <v>3</v>
      </c>
      <c r="Y519" s="51" t="str">
        <f>IF(T519="","",IF(AND(T519&lt;&gt;'Tabelas auxiliares'!$B$236,T519&lt;&gt;'Tabelas auxiliares'!$B$237,T519&lt;&gt;'Tabelas auxiliares'!$C$236,T519&lt;&gt;'Tabelas auxiliares'!$C$237,T519&lt;&gt;'Tabelas auxiliares'!$D$236),"FOLHA DE PESSOAL",IF(X519='Tabelas auxiliares'!$A$237,"CUSTEIO",IF(X519='Tabelas auxiliares'!$A$236,"INVESTIMENTO","ERRO - VERIFICAR"))))</f>
        <v>FOLHA DE PESSOAL</v>
      </c>
      <c r="Z519" s="64">
        <f t="shared" si="17"/>
        <v>67874.7</v>
      </c>
      <c r="AC519" s="44">
        <v>67874.7</v>
      </c>
    </row>
    <row r="520" spans="1:29" x14ac:dyDescent="0.25">
      <c r="A520" t="s">
        <v>594</v>
      </c>
      <c r="B520" t="s">
        <v>302</v>
      </c>
      <c r="C520" t="s">
        <v>595</v>
      </c>
      <c r="D520" t="s">
        <v>90</v>
      </c>
      <c r="E520" t="s">
        <v>117</v>
      </c>
      <c r="F520" s="51" t="str">
        <f>IFERROR(VLOOKUP(D520,'Tabelas auxiliares'!$A$3:$B$61,2,FALSE),"")</f>
        <v>SUGEPE-FOLHA - PASEP + AUX. MORADIA</v>
      </c>
      <c r="G520" s="51" t="str">
        <f>IFERROR(VLOOKUP($B520,'Tabelas auxiliares'!$A$65:$C$102,2,FALSE),"")</f>
        <v>Folha de pagamento - Ativos, Previdência, PASEP</v>
      </c>
      <c r="H520" s="51" t="str">
        <f>IFERROR(VLOOKUP($B520,'Tabelas auxiliares'!$A$65:$C$102,3,FALSE),"")</f>
        <v>FOLHA DE PAGAMENTO / CONTRIBUICAO PARA O PSS / SUBSTITUICOES / INSS PATRONAL / PASEP</v>
      </c>
      <c r="I520" t="s">
        <v>1807</v>
      </c>
      <c r="J520" t="s">
        <v>2396</v>
      </c>
      <c r="K520" t="s">
        <v>2401</v>
      </c>
      <c r="L520" t="s">
        <v>2398</v>
      </c>
      <c r="M520" t="s">
        <v>165</v>
      </c>
      <c r="N520" t="s">
        <v>125</v>
      </c>
      <c r="O520" t="s">
        <v>167</v>
      </c>
      <c r="P520" t="s">
        <v>2256</v>
      </c>
      <c r="Q520" t="s">
        <v>168</v>
      </c>
      <c r="R520" t="s">
        <v>165</v>
      </c>
      <c r="S520" t="s">
        <v>2257</v>
      </c>
      <c r="T520" t="s">
        <v>2234</v>
      </c>
      <c r="U520" t="s">
        <v>135</v>
      </c>
      <c r="V520" t="s">
        <v>2402</v>
      </c>
      <c r="W520" t="s">
        <v>2403</v>
      </c>
      <c r="X520" s="51" t="str">
        <f t="shared" si="16"/>
        <v>3</v>
      </c>
      <c r="Y520" s="51" t="str">
        <f>IF(T520="","",IF(AND(T520&lt;&gt;'Tabelas auxiliares'!$B$236,T520&lt;&gt;'Tabelas auxiliares'!$B$237,T520&lt;&gt;'Tabelas auxiliares'!$C$236,T520&lt;&gt;'Tabelas auxiliares'!$C$237,T520&lt;&gt;'Tabelas auxiliares'!$D$236),"FOLHA DE PESSOAL",IF(X520='Tabelas auxiliares'!$A$237,"CUSTEIO",IF(X520='Tabelas auxiliares'!$A$236,"INVESTIMENTO","ERRO - VERIFICAR"))))</f>
        <v>FOLHA DE PESSOAL</v>
      </c>
      <c r="Z520" s="64">
        <f t="shared" si="17"/>
        <v>33937.300000000003</v>
      </c>
      <c r="AC520" s="44">
        <v>33937.300000000003</v>
      </c>
    </row>
    <row r="521" spans="1:29" x14ac:dyDescent="0.25">
      <c r="A521" t="s">
        <v>594</v>
      </c>
      <c r="B521" t="s">
        <v>302</v>
      </c>
      <c r="C521" t="s">
        <v>595</v>
      </c>
      <c r="D521" t="s">
        <v>90</v>
      </c>
      <c r="E521" t="s">
        <v>117</v>
      </c>
      <c r="F521" s="51" t="str">
        <f>IFERROR(VLOOKUP(D521,'Tabelas auxiliares'!$A$3:$B$61,2,FALSE),"")</f>
        <v>SUGEPE-FOLHA - PASEP + AUX. MORADIA</v>
      </c>
      <c r="G521" s="51" t="str">
        <f>IFERROR(VLOOKUP($B521,'Tabelas auxiliares'!$A$65:$C$102,2,FALSE),"")</f>
        <v>Folha de pagamento - Ativos, Previdência, PASEP</v>
      </c>
      <c r="H521" s="51" t="str">
        <f>IFERROR(VLOOKUP($B521,'Tabelas auxiliares'!$A$65:$C$102,3,FALSE),"")</f>
        <v>FOLHA DE PAGAMENTO / CONTRIBUICAO PARA O PSS / SUBSTITUICOES / INSS PATRONAL / PASEP</v>
      </c>
      <c r="I521" t="s">
        <v>1807</v>
      </c>
      <c r="J521" t="s">
        <v>2396</v>
      </c>
      <c r="K521" t="s">
        <v>2404</v>
      </c>
      <c r="L521" t="s">
        <v>2398</v>
      </c>
      <c r="M521" t="s">
        <v>165</v>
      </c>
      <c r="N521" t="s">
        <v>127</v>
      </c>
      <c r="O521" t="s">
        <v>167</v>
      </c>
      <c r="P521" t="s">
        <v>2233</v>
      </c>
      <c r="Q521" t="s">
        <v>168</v>
      </c>
      <c r="R521" t="s">
        <v>165</v>
      </c>
      <c r="S521" t="s">
        <v>119</v>
      </c>
      <c r="T521" t="s">
        <v>2234</v>
      </c>
      <c r="U521" t="s">
        <v>136</v>
      </c>
      <c r="V521" t="s">
        <v>2268</v>
      </c>
      <c r="W521" t="s">
        <v>2269</v>
      </c>
      <c r="X521" s="51" t="str">
        <f t="shared" si="16"/>
        <v>3</v>
      </c>
      <c r="Y521" s="51" t="str">
        <f>IF(T521="","",IF(AND(T521&lt;&gt;'Tabelas auxiliares'!$B$236,T521&lt;&gt;'Tabelas auxiliares'!$B$237,T521&lt;&gt;'Tabelas auxiliares'!$C$236,T521&lt;&gt;'Tabelas auxiliares'!$C$237,T521&lt;&gt;'Tabelas auxiliares'!$D$236),"FOLHA DE PESSOAL",IF(X521='Tabelas auxiliares'!$A$237,"CUSTEIO",IF(X521='Tabelas auxiliares'!$A$236,"INVESTIMENTO","ERRO - VERIFICAR"))))</f>
        <v>FOLHA DE PESSOAL</v>
      </c>
      <c r="Z521" s="64">
        <f t="shared" si="17"/>
        <v>761750.28</v>
      </c>
      <c r="AC521" s="44">
        <v>761750.28</v>
      </c>
    </row>
    <row r="522" spans="1:29" x14ac:dyDescent="0.25">
      <c r="A522" t="s">
        <v>594</v>
      </c>
      <c r="B522" t="s">
        <v>302</v>
      </c>
      <c r="C522" t="s">
        <v>595</v>
      </c>
      <c r="D522" t="s">
        <v>90</v>
      </c>
      <c r="E522" t="s">
        <v>117</v>
      </c>
      <c r="F522" s="51" t="str">
        <f>IFERROR(VLOOKUP(D522,'Tabelas auxiliares'!$A$3:$B$61,2,FALSE),"")</f>
        <v>SUGEPE-FOLHA - PASEP + AUX. MORADIA</v>
      </c>
      <c r="G522" s="51" t="str">
        <f>IFERROR(VLOOKUP($B522,'Tabelas auxiliares'!$A$65:$C$102,2,FALSE),"")</f>
        <v>Folha de pagamento - Ativos, Previdência, PASEP</v>
      </c>
      <c r="H522" s="51" t="str">
        <f>IFERROR(VLOOKUP($B522,'Tabelas auxiliares'!$A$65:$C$102,3,FALSE),"")</f>
        <v>FOLHA DE PAGAMENTO / CONTRIBUICAO PARA O PSS / SUBSTITUICOES / INSS PATRONAL / PASEP</v>
      </c>
      <c r="I522" t="s">
        <v>1807</v>
      </c>
      <c r="J522" t="s">
        <v>2396</v>
      </c>
      <c r="K522" t="s">
        <v>2404</v>
      </c>
      <c r="L522" t="s">
        <v>2398</v>
      </c>
      <c r="M522" t="s">
        <v>165</v>
      </c>
      <c r="N522" t="s">
        <v>127</v>
      </c>
      <c r="O522" t="s">
        <v>167</v>
      </c>
      <c r="P522" t="s">
        <v>2233</v>
      </c>
      <c r="Q522" t="s">
        <v>168</v>
      </c>
      <c r="R522" t="s">
        <v>165</v>
      </c>
      <c r="S522" t="s">
        <v>119</v>
      </c>
      <c r="T522" t="s">
        <v>2234</v>
      </c>
      <c r="U522" t="s">
        <v>136</v>
      </c>
      <c r="V522" t="s">
        <v>2270</v>
      </c>
      <c r="W522" t="s">
        <v>2271</v>
      </c>
      <c r="X522" s="51" t="str">
        <f t="shared" si="16"/>
        <v>3</v>
      </c>
      <c r="Y522" s="51" t="str">
        <f>IF(T522="","",IF(AND(T522&lt;&gt;'Tabelas auxiliares'!$B$236,T522&lt;&gt;'Tabelas auxiliares'!$B$237,T522&lt;&gt;'Tabelas auxiliares'!$C$236,T522&lt;&gt;'Tabelas auxiliares'!$C$237,T522&lt;&gt;'Tabelas auxiliares'!$D$236),"FOLHA DE PESSOAL",IF(X522='Tabelas auxiliares'!$A$237,"CUSTEIO",IF(X522='Tabelas auxiliares'!$A$236,"INVESTIMENTO","ERRO - VERIFICAR"))))</f>
        <v>FOLHA DE PESSOAL</v>
      </c>
      <c r="Z522" s="64">
        <f t="shared" si="17"/>
        <v>20963.28</v>
      </c>
      <c r="AC522" s="44">
        <v>20963.28</v>
      </c>
    </row>
    <row r="523" spans="1:29" x14ac:dyDescent="0.25">
      <c r="A523" t="s">
        <v>594</v>
      </c>
      <c r="B523" t="s">
        <v>302</v>
      </c>
      <c r="C523" t="s">
        <v>595</v>
      </c>
      <c r="D523" t="s">
        <v>90</v>
      </c>
      <c r="E523" t="s">
        <v>117</v>
      </c>
      <c r="F523" s="51" t="str">
        <f>IFERROR(VLOOKUP(D523,'Tabelas auxiliares'!$A$3:$B$61,2,FALSE),"")</f>
        <v>SUGEPE-FOLHA - PASEP + AUX. MORADIA</v>
      </c>
      <c r="G523" s="51" t="str">
        <f>IFERROR(VLOOKUP($B523,'Tabelas auxiliares'!$A$65:$C$102,2,FALSE),"")</f>
        <v>Folha de pagamento - Ativos, Previdência, PASEP</v>
      </c>
      <c r="H523" s="51" t="str">
        <f>IFERROR(VLOOKUP($B523,'Tabelas auxiliares'!$A$65:$C$102,3,FALSE),"")</f>
        <v>FOLHA DE PAGAMENTO / CONTRIBUICAO PARA O PSS / SUBSTITUICOES / INSS PATRONAL / PASEP</v>
      </c>
      <c r="I523" t="s">
        <v>1807</v>
      </c>
      <c r="J523" t="s">
        <v>2396</v>
      </c>
      <c r="K523" t="s">
        <v>2404</v>
      </c>
      <c r="L523" t="s">
        <v>2398</v>
      </c>
      <c r="M523" t="s">
        <v>165</v>
      </c>
      <c r="N523" t="s">
        <v>127</v>
      </c>
      <c r="O523" t="s">
        <v>167</v>
      </c>
      <c r="P523" t="s">
        <v>2233</v>
      </c>
      <c r="Q523" t="s">
        <v>168</v>
      </c>
      <c r="R523" t="s">
        <v>165</v>
      </c>
      <c r="S523" t="s">
        <v>119</v>
      </c>
      <c r="T523" t="s">
        <v>2234</v>
      </c>
      <c r="U523" t="s">
        <v>136</v>
      </c>
      <c r="V523" t="s">
        <v>2337</v>
      </c>
      <c r="W523" t="s">
        <v>2338</v>
      </c>
      <c r="X523" s="51" t="str">
        <f t="shared" si="16"/>
        <v>3</v>
      </c>
      <c r="Y523" s="51" t="str">
        <f>IF(T523="","",IF(AND(T523&lt;&gt;'Tabelas auxiliares'!$B$236,T523&lt;&gt;'Tabelas auxiliares'!$B$237,T523&lt;&gt;'Tabelas auxiliares'!$C$236,T523&lt;&gt;'Tabelas auxiliares'!$C$237,T523&lt;&gt;'Tabelas auxiliares'!$D$236),"FOLHA DE PESSOAL",IF(X523='Tabelas auxiliares'!$A$237,"CUSTEIO",IF(X523='Tabelas auxiliares'!$A$236,"INVESTIMENTO","ERRO - VERIFICAR"))))</f>
        <v>FOLHA DE PESSOAL</v>
      </c>
      <c r="Z523" s="64">
        <f t="shared" si="17"/>
        <v>361824.84</v>
      </c>
      <c r="AC523" s="44">
        <v>361824.84</v>
      </c>
    </row>
    <row r="524" spans="1:29" x14ac:dyDescent="0.25">
      <c r="A524" t="s">
        <v>594</v>
      </c>
      <c r="B524" t="s">
        <v>302</v>
      </c>
      <c r="C524" t="s">
        <v>595</v>
      </c>
      <c r="D524" t="s">
        <v>90</v>
      </c>
      <c r="E524" t="s">
        <v>117</v>
      </c>
      <c r="F524" s="51" t="str">
        <f>IFERROR(VLOOKUP(D524,'Tabelas auxiliares'!$A$3:$B$61,2,FALSE),"")</f>
        <v>SUGEPE-FOLHA - PASEP + AUX. MORADIA</v>
      </c>
      <c r="G524" s="51" t="str">
        <f>IFERROR(VLOOKUP($B524,'Tabelas auxiliares'!$A$65:$C$102,2,FALSE),"")</f>
        <v>Folha de pagamento - Ativos, Previdência, PASEP</v>
      </c>
      <c r="H524" s="51" t="str">
        <f>IFERROR(VLOOKUP($B524,'Tabelas auxiliares'!$A$65:$C$102,3,FALSE),"")</f>
        <v>FOLHA DE PAGAMENTO / CONTRIBUICAO PARA O PSS / SUBSTITUICOES / INSS PATRONAL / PASEP</v>
      </c>
      <c r="I524" t="s">
        <v>1807</v>
      </c>
      <c r="J524" t="s">
        <v>2396</v>
      </c>
      <c r="K524" t="s">
        <v>2404</v>
      </c>
      <c r="L524" t="s">
        <v>2398</v>
      </c>
      <c r="M524" t="s">
        <v>165</v>
      </c>
      <c r="N524" t="s">
        <v>127</v>
      </c>
      <c r="O524" t="s">
        <v>167</v>
      </c>
      <c r="P524" t="s">
        <v>2233</v>
      </c>
      <c r="Q524" t="s">
        <v>168</v>
      </c>
      <c r="R524" t="s">
        <v>165</v>
      </c>
      <c r="S524" t="s">
        <v>119</v>
      </c>
      <c r="T524" t="s">
        <v>2234</v>
      </c>
      <c r="U524" t="s">
        <v>136</v>
      </c>
      <c r="V524" t="s">
        <v>2272</v>
      </c>
      <c r="W524" t="s">
        <v>2273</v>
      </c>
      <c r="X524" s="51" t="str">
        <f t="shared" si="16"/>
        <v>3</v>
      </c>
      <c r="Y524" s="51" t="str">
        <f>IF(T524="","",IF(AND(T524&lt;&gt;'Tabelas auxiliares'!$B$236,T524&lt;&gt;'Tabelas auxiliares'!$B$237,T524&lt;&gt;'Tabelas auxiliares'!$C$236,T524&lt;&gt;'Tabelas auxiliares'!$C$237,T524&lt;&gt;'Tabelas auxiliares'!$D$236),"FOLHA DE PESSOAL",IF(X524='Tabelas auxiliares'!$A$237,"CUSTEIO",IF(X524='Tabelas auxiliares'!$A$236,"INVESTIMENTO","ERRO - VERIFICAR"))))</f>
        <v>FOLHA DE PESSOAL</v>
      </c>
      <c r="Z524" s="64">
        <f t="shared" si="17"/>
        <v>1979.87</v>
      </c>
      <c r="AC524" s="44">
        <v>1979.87</v>
      </c>
    </row>
    <row r="525" spans="1:29" x14ac:dyDescent="0.25">
      <c r="A525" t="s">
        <v>594</v>
      </c>
      <c r="B525" t="s">
        <v>302</v>
      </c>
      <c r="C525" t="s">
        <v>595</v>
      </c>
      <c r="D525" t="s">
        <v>90</v>
      </c>
      <c r="E525" t="s">
        <v>117</v>
      </c>
      <c r="F525" s="51" t="str">
        <f>IFERROR(VLOOKUP(D525,'Tabelas auxiliares'!$A$3:$B$61,2,FALSE),"")</f>
        <v>SUGEPE-FOLHA - PASEP + AUX. MORADIA</v>
      </c>
      <c r="G525" s="51" t="str">
        <f>IFERROR(VLOOKUP($B525,'Tabelas auxiliares'!$A$65:$C$102,2,FALSE),"")</f>
        <v>Folha de pagamento - Ativos, Previdência, PASEP</v>
      </c>
      <c r="H525" s="51" t="str">
        <f>IFERROR(VLOOKUP($B525,'Tabelas auxiliares'!$A$65:$C$102,3,FALSE),"")</f>
        <v>FOLHA DE PAGAMENTO / CONTRIBUICAO PARA O PSS / SUBSTITUICOES / INSS PATRONAL / PASEP</v>
      </c>
      <c r="I525" t="s">
        <v>1807</v>
      </c>
      <c r="J525" t="s">
        <v>2396</v>
      </c>
      <c r="K525" t="s">
        <v>2405</v>
      </c>
      <c r="L525" t="s">
        <v>2398</v>
      </c>
      <c r="M525" t="s">
        <v>165</v>
      </c>
      <c r="N525" t="s">
        <v>127</v>
      </c>
      <c r="O525" t="s">
        <v>167</v>
      </c>
      <c r="P525" t="s">
        <v>2233</v>
      </c>
      <c r="Q525" t="s">
        <v>168</v>
      </c>
      <c r="R525" t="s">
        <v>165</v>
      </c>
      <c r="S525" t="s">
        <v>119</v>
      </c>
      <c r="T525" t="s">
        <v>2234</v>
      </c>
      <c r="U525" t="s">
        <v>136</v>
      </c>
      <c r="V525" t="s">
        <v>2275</v>
      </c>
      <c r="W525" t="s">
        <v>2276</v>
      </c>
      <c r="X525" s="51" t="str">
        <f t="shared" si="16"/>
        <v>3</v>
      </c>
      <c r="Y525" s="51" t="str">
        <f>IF(T525="","",IF(AND(T525&lt;&gt;'Tabelas auxiliares'!$B$236,T525&lt;&gt;'Tabelas auxiliares'!$B$237,T525&lt;&gt;'Tabelas auxiliares'!$C$236,T525&lt;&gt;'Tabelas auxiliares'!$C$237,T525&lt;&gt;'Tabelas auxiliares'!$D$236),"FOLHA DE PESSOAL",IF(X525='Tabelas auxiliares'!$A$237,"CUSTEIO",IF(X525='Tabelas auxiliares'!$A$236,"INVESTIMENTO","ERRO - VERIFICAR"))))</f>
        <v>FOLHA DE PESSOAL</v>
      </c>
      <c r="Z525" s="64">
        <f t="shared" si="17"/>
        <v>9094903.4199999999</v>
      </c>
      <c r="AC525" s="44">
        <v>9094903.4199999999</v>
      </c>
    </row>
    <row r="526" spans="1:29" x14ac:dyDescent="0.25">
      <c r="A526" t="s">
        <v>594</v>
      </c>
      <c r="B526" t="s">
        <v>302</v>
      </c>
      <c r="C526" t="s">
        <v>595</v>
      </c>
      <c r="D526" t="s">
        <v>90</v>
      </c>
      <c r="E526" t="s">
        <v>117</v>
      </c>
      <c r="F526" s="51" t="str">
        <f>IFERROR(VLOOKUP(D526,'Tabelas auxiliares'!$A$3:$B$61,2,FALSE),"")</f>
        <v>SUGEPE-FOLHA - PASEP + AUX. MORADIA</v>
      </c>
      <c r="G526" s="51" t="str">
        <f>IFERROR(VLOOKUP($B526,'Tabelas auxiliares'!$A$65:$C$102,2,FALSE),"")</f>
        <v>Folha de pagamento - Ativos, Previdência, PASEP</v>
      </c>
      <c r="H526" s="51" t="str">
        <f>IFERROR(VLOOKUP($B526,'Tabelas auxiliares'!$A$65:$C$102,3,FALSE),"")</f>
        <v>FOLHA DE PAGAMENTO / CONTRIBUICAO PARA O PSS / SUBSTITUICOES / INSS PATRONAL / PASEP</v>
      </c>
      <c r="I526" t="s">
        <v>1807</v>
      </c>
      <c r="J526" t="s">
        <v>2396</v>
      </c>
      <c r="K526" t="s">
        <v>2405</v>
      </c>
      <c r="L526" t="s">
        <v>2398</v>
      </c>
      <c r="M526" t="s">
        <v>165</v>
      </c>
      <c r="N526" t="s">
        <v>127</v>
      </c>
      <c r="O526" t="s">
        <v>167</v>
      </c>
      <c r="P526" t="s">
        <v>2233</v>
      </c>
      <c r="Q526" t="s">
        <v>168</v>
      </c>
      <c r="R526" t="s">
        <v>165</v>
      </c>
      <c r="S526" t="s">
        <v>119</v>
      </c>
      <c r="T526" t="s">
        <v>2234</v>
      </c>
      <c r="U526" t="s">
        <v>136</v>
      </c>
      <c r="V526" t="s">
        <v>2277</v>
      </c>
      <c r="W526" t="s">
        <v>2278</v>
      </c>
      <c r="X526" s="51" t="str">
        <f t="shared" si="16"/>
        <v>3</v>
      </c>
      <c r="Y526" s="51" t="str">
        <f>IF(T526="","",IF(AND(T526&lt;&gt;'Tabelas auxiliares'!$B$236,T526&lt;&gt;'Tabelas auxiliares'!$B$237,T526&lt;&gt;'Tabelas auxiliares'!$C$236,T526&lt;&gt;'Tabelas auxiliares'!$C$237,T526&lt;&gt;'Tabelas auxiliares'!$D$236),"FOLHA DE PESSOAL",IF(X526='Tabelas auxiliares'!$A$237,"CUSTEIO",IF(X526='Tabelas auxiliares'!$A$236,"INVESTIMENTO","ERRO - VERIFICAR"))))</f>
        <v>FOLHA DE PESSOAL</v>
      </c>
      <c r="Z526" s="64">
        <f t="shared" si="17"/>
        <v>2266.2199999999998</v>
      </c>
      <c r="AC526" s="44">
        <v>2266.2199999999998</v>
      </c>
    </row>
    <row r="527" spans="1:29" x14ac:dyDescent="0.25">
      <c r="A527" t="s">
        <v>594</v>
      </c>
      <c r="B527" t="s">
        <v>302</v>
      </c>
      <c r="C527" t="s">
        <v>595</v>
      </c>
      <c r="D527" t="s">
        <v>90</v>
      </c>
      <c r="E527" t="s">
        <v>117</v>
      </c>
      <c r="F527" s="51" t="str">
        <f>IFERROR(VLOOKUP(D527,'Tabelas auxiliares'!$A$3:$B$61,2,FALSE),"")</f>
        <v>SUGEPE-FOLHA - PASEP + AUX. MORADIA</v>
      </c>
      <c r="G527" s="51" t="str">
        <f>IFERROR(VLOOKUP($B527,'Tabelas auxiliares'!$A$65:$C$102,2,FALSE),"")</f>
        <v>Folha de pagamento - Ativos, Previdência, PASEP</v>
      </c>
      <c r="H527" s="51" t="str">
        <f>IFERROR(VLOOKUP($B527,'Tabelas auxiliares'!$A$65:$C$102,3,FALSE),"")</f>
        <v>FOLHA DE PAGAMENTO / CONTRIBUICAO PARA O PSS / SUBSTITUICOES / INSS PATRONAL / PASEP</v>
      </c>
      <c r="I527" t="s">
        <v>1807</v>
      </c>
      <c r="J527" t="s">
        <v>2396</v>
      </c>
      <c r="K527" t="s">
        <v>2405</v>
      </c>
      <c r="L527" t="s">
        <v>2398</v>
      </c>
      <c r="M527" t="s">
        <v>165</v>
      </c>
      <c r="N527" t="s">
        <v>127</v>
      </c>
      <c r="O527" t="s">
        <v>167</v>
      </c>
      <c r="P527" t="s">
        <v>2233</v>
      </c>
      <c r="Q527" t="s">
        <v>168</v>
      </c>
      <c r="R527" t="s">
        <v>165</v>
      </c>
      <c r="S527" t="s">
        <v>119</v>
      </c>
      <c r="T527" t="s">
        <v>2234</v>
      </c>
      <c r="U527" t="s">
        <v>136</v>
      </c>
      <c r="V527" t="s">
        <v>2279</v>
      </c>
      <c r="W527" t="s">
        <v>2280</v>
      </c>
      <c r="X527" s="51" t="str">
        <f t="shared" si="16"/>
        <v>3</v>
      </c>
      <c r="Y527" s="51" t="str">
        <f>IF(T527="","",IF(AND(T527&lt;&gt;'Tabelas auxiliares'!$B$236,T527&lt;&gt;'Tabelas auxiliares'!$B$237,T527&lt;&gt;'Tabelas auxiliares'!$C$236,T527&lt;&gt;'Tabelas auxiliares'!$C$237,T527&lt;&gt;'Tabelas auxiliares'!$D$236),"FOLHA DE PESSOAL",IF(X527='Tabelas auxiliares'!$A$237,"CUSTEIO",IF(X527='Tabelas auxiliares'!$A$236,"INVESTIMENTO","ERRO - VERIFICAR"))))</f>
        <v>FOLHA DE PESSOAL</v>
      </c>
      <c r="Z527" s="64">
        <f t="shared" si="17"/>
        <v>582.34</v>
      </c>
      <c r="AC527" s="44">
        <v>582.34</v>
      </c>
    </row>
    <row r="528" spans="1:29" x14ac:dyDescent="0.25">
      <c r="A528" t="s">
        <v>594</v>
      </c>
      <c r="B528" t="s">
        <v>302</v>
      </c>
      <c r="C528" t="s">
        <v>595</v>
      </c>
      <c r="D528" t="s">
        <v>90</v>
      </c>
      <c r="E528" t="s">
        <v>117</v>
      </c>
      <c r="F528" s="51" t="str">
        <f>IFERROR(VLOOKUP(D528,'Tabelas auxiliares'!$A$3:$B$61,2,FALSE),"")</f>
        <v>SUGEPE-FOLHA - PASEP + AUX. MORADIA</v>
      </c>
      <c r="G528" s="51" t="str">
        <f>IFERROR(VLOOKUP($B528,'Tabelas auxiliares'!$A$65:$C$102,2,FALSE),"")</f>
        <v>Folha de pagamento - Ativos, Previdência, PASEP</v>
      </c>
      <c r="H528" s="51" t="str">
        <f>IFERROR(VLOOKUP($B528,'Tabelas auxiliares'!$A$65:$C$102,3,FALSE),"")</f>
        <v>FOLHA DE PAGAMENTO / CONTRIBUICAO PARA O PSS / SUBSTITUICOES / INSS PATRONAL / PASEP</v>
      </c>
      <c r="I528" t="s">
        <v>1807</v>
      </c>
      <c r="J528" t="s">
        <v>2396</v>
      </c>
      <c r="K528" t="s">
        <v>2405</v>
      </c>
      <c r="L528" t="s">
        <v>2398</v>
      </c>
      <c r="M528" t="s">
        <v>165</v>
      </c>
      <c r="N528" t="s">
        <v>127</v>
      </c>
      <c r="O528" t="s">
        <v>167</v>
      </c>
      <c r="P528" t="s">
        <v>2233</v>
      </c>
      <c r="Q528" t="s">
        <v>168</v>
      </c>
      <c r="R528" t="s">
        <v>165</v>
      </c>
      <c r="S528" t="s">
        <v>119</v>
      </c>
      <c r="T528" t="s">
        <v>2234</v>
      </c>
      <c r="U528" t="s">
        <v>136</v>
      </c>
      <c r="V528" t="s">
        <v>2281</v>
      </c>
      <c r="W528" t="s">
        <v>2282</v>
      </c>
      <c r="X528" s="51" t="str">
        <f t="shared" si="16"/>
        <v>3</v>
      </c>
      <c r="Y528" s="51" t="str">
        <f>IF(T528="","",IF(AND(T528&lt;&gt;'Tabelas auxiliares'!$B$236,T528&lt;&gt;'Tabelas auxiliares'!$B$237,T528&lt;&gt;'Tabelas auxiliares'!$C$236,T528&lt;&gt;'Tabelas auxiliares'!$C$237,T528&lt;&gt;'Tabelas auxiliares'!$D$236),"FOLHA DE PESSOAL",IF(X528='Tabelas auxiliares'!$A$237,"CUSTEIO",IF(X528='Tabelas auxiliares'!$A$236,"INVESTIMENTO","ERRO - VERIFICAR"))))</f>
        <v>FOLHA DE PESSOAL</v>
      </c>
      <c r="Z528" s="64">
        <f t="shared" si="17"/>
        <v>9483.19</v>
      </c>
      <c r="AC528" s="44">
        <v>9483.19</v>
      </c>
    </row>
    <row r="529" spans="1:29" x14ac:dyDescent="0.25">
      <c r="A529" t="s">
        <v>594</v>
      </c>
      <c r="B529" t="s">
        <v>302</v>
      </c>
      <c r="C529" t="s">
        <v>595</v>
      </c>
      <c r="D529" t="s">
        <v>90</v>
      </c>
      <c r="E529" t="s">
        <v>117</v>
      </c>
      <c r="F529" s="51" t="str">
        <f>IFERROR(VLOOKUP(D529,'Tabelas auxiliares'!$A$3:$B$61,2,FALSE),"")</f>
        <v>SUGEPE-FOLHA - PASEP + AUX. MORADIA</v>
      </c>
      <c r="G529" s="51" t="str">
        <f>IFERROR(VLOOKUP($B529,'Tabelas auxiliares'!$A$65:$C$102,2,FALSE),"")</f>
        <v>Folha de pagamento - Ativos, Previdência, PASEP</v>
      </c>
      <c r="H529" s="51" t="str">
        <f>IFERROR(VLOOKUP($B529,'Tabelas auxiliares'!$A$65:$C$102,3,FALSE),"")</f>
        <v>FOLHA DE PAGAMENTO / CONTRIBUICAO PARA O PSS / SUBSTITUICOES / INSS PATRONAL / PASEP</v>
      </c>
      <c r="I529" t="s">
        <v>1807</v>
      </c>
      <c r="J529" t="s">
        <v>2396</v>
      </c>
      <c r="K529" t="s">
        <v>2405</v>
      </c>
      <c r="L529" t="s">
        <v>2398</v>
      </c>
      <c r="M529" t="s">
        <v>165</v>
      </c>
      <c r="N529" t="s">
        <v>127</v>
      </c>
      <c r="O529" t="s">
        <v>167</v>
      </c>
      <c r="P529" t="s">
        <v>2233</v>
      </c>
      <c r="Q529" t="s">
        <v>168</v>
      </c>
      <c r="R529" t="s">
        <v>165</v>
      </c>
      <c r="S529" t="s">
        <v>119</v>
      </c>
      <c r="T529" t="s">
        <v>2234</v>
      </c>
      <c r="U529" t="s">
        <v>136</v>
      </c>
      <c r="V529" t="s">
        <v>2283</v>
      </c>
      <c r="W529" t="s">
        <v>2284</v>
      </c>
      <c r="X529" s="51" t="str">
        <f t="shared" si="16"/>
        <v>3</v>
      </c>
      <c r="Y529" s="51" t="str">
        <f>IF(T529="","",IF(AND(T529&lt;&gt;'Tabelas auxiliares'!$B$236,T529&lt;&gt;'Tabelas auxiliares'!$B$237,T529&lt;&gt;'Tabelas auxiliares'!$C$236,T529&lt;&gt;'Tabelas auxiliares'!$C$237,T529&lt;&gt;'Tabelas auxiliares'!$D$236),"FOLHA DE PESSOAL",IF(X529='Tabelas auxiliares'!$A$237,"CUSTEIO",IF(X529='Tabelas auxiliares'!$A$236,"INVESTIMENTO","ERRO - VERIFICAR"))))</f>
        <v>FOLHA DE PESSOAL</v>
      </c>
      <c r="Z529" s="64">
        <f t="shared" si="17"/>
        <v>41946.91</v>
      </c>
      <c r="AC529" s="44">
        <v>41946.91</v>
      </c>
    </row>
    <row r="530" spans="1:29" x14ac:dyDescent="0.25">
      <c r="A530" t="s">
        <v>594</v>
      </c>
      <c r="B530" t="s">
        <v>302</v>
      </c>
      <c r="C530" t="s">
        <v>595</v>
      </c>
      <c r="D530" t="s">
        <v>90</v>
      </c>
      <c r="E530" t="s">
        <v>117</v>
      </c>
      <c r="F530" s="51" t="str">
        <f>IFERROR(VLOOKUP(D530,'Tabelas auxiliares'!$A$3:$B$61,2,FALSE),"")</f>
        <v>SUGEPE-FOLHA - PASEP + AUX. MORADIA</v>
      </c>
      <c r="G530" s="51" t="str">
        <f>IFERROR(VLOOKUP($B530,'Tabelas auxiliares'!$A$65:$C$102,2,FALSE),"")</f>
        <v>Folha de pagamento - Ativos, Previdência, PASEP</v>
      </c>
      <c r="H530" s="51" t="str">
        <f>IFERROR(VLOOKUP($B530,'Tabelas auxiliares'!$A$65:$C$102,3,FALSE),"")</f>
        <v>FOLHA DE PAGAMENTO / CONTRIBUICAO PARA O PSS / SUBSTITUICOES / INSS PATRONAL / PASEP</v>
      </c>
      <c r="I530" t="s">
        <v>1807</v>
      </c>
      <c r="J530" t="s">
        <v>2396</v>
      </c>
      <c r="K530" t="s">
        <v>2405</v>
      </c>
      <c r="L530" t="s">
        <v>2398</v>
      </c>
      <c r="M530" t="s">
        <v>165</v>
      </c>
      <c r="N530" t="s">
        <v>127</v>
      </c>
      <c r="O530" t="s">
        <v>167</v>
      </c>
      <c r="P530" t="s">
        <v>2233</v>
      </c>
      <c r="Q530" t="s">
        <v>168</v>
      </c>
      <c r="R530" t="s">
        <v>165</v>
      </c>
      <c r="S530" t="s">
        <v>119</v>
      </c>
      <c r="T530" t="s">
        <v>2234</v>
      </c>
      <c r="U530" t="s">
        <v>136</v>
      </c>
      <c r="V530" t="s">
        <v>2285</v>
      </c>
      <c r="W530" t="s">
        <v>2286</v>
      </c>
      <c r="X530" s="51" t="str">
        <f t="shared" si="16"/>
        <v>3</v>
      </c>
      <c r="Y530" s="51" t="str">
        <f>IF(T530="","",IF(AND(T530&lt;&gt;'Tabelas auxiliares'!$B$236,T530&lt;&gt;'Tabelas auxiliares'!$B$237,T530&lt;&gt;'Tabelas auxiliares'!$C$236,T530&lt;&gt;'Tabelas auxiliares'!$C$237,T530&lt;&gt;'Tabelas auxiliares'!$D$236),"FOLHA DE PESSOAL",IF(X530='Tabelas auxiliares'!$A$237,"CUSTEIO",IF(X530='Tabelas auxiliares'!$A$236,"INVESTIMENTO","ERRO - VERIFICAR"))))</f>
        <v>FOLHA DE PESSOAL</v>
      </c>
      <c r="Z530" s="64">
        <f t="shared" si="17"/>
        <v>7355.39</v>
      </c>
      <c r="AC530" s="44">
        <v>7355.39</v>
      </c>
    </row>
    <row r="531" spans="1:29" x14ac:dyDescent="0.25">
      <c r="A531" t="s">
        <v>594</v>
      </c>
      <c r="B531" t="s">
        <v>302</v>
      </c>
      <c r="C531" t="s">
        <v>595</v>
      </c>
      <c r="D531" t="s">
        <v>90</v>
      </c>
      <c r="E531" t="s">
        <v>117</v>
      </c>
      <c r="F531" s="51" t="str">
        <f>IFERROR(VLOOKUP(D531,'Tabelas auxiliares'!$A$3:$B$61,2,FALSE),"")</f>
        <v>SUGEPE-FOLHA - PASEP + AUX. MORADIA</v>
      </c>
      <c r="G531" s="51" t="str">
        <f>IFERROR(VLOOKUP($B531,'Tabelas auxiliares'!$A$65:$C$102,2,FALSE),"")</f>
        <v>Folha de pagamento - Ativos, Previdência, PASEP</v>
      </c>
      <c r="H531" s="51" t="str">
        <f>IFERROR(VLOOKUP($B531,'Tabelas auxiliares'!$A$65:$C$102,3,FALSE),"")</f>
        <v>FOLHA DE PAGAMENTO / CONTRIBUICAO PARA O PSS / SUBSTITUICOES / INSS PATRONAL / PASEP</v>
      </c>
      <c r="I531" t="s">
        <v>1807</v>
      </c>
      <c r="J531" t="s">
        <v>2396</v>
      </c>
      <c r="K531" t="s">
        <v>2405</v>
      </c>
      <c r="L531" t="s">
        <v>2398</v>
      </c>
      <c r="M531" t="s">
        <v>165</v>
      </c>
      <c r="N531" t="s">
        <v>127</v>
      </c>
      <c r="O531" t="s">
        <v>167</v>
      </c>
      <c r="P531" t="s">
        <v>2233</v>
      </c>
      <c r="Q531" t="s">
        <v>168</v>
      </c>
      <c r="R531" t="s">
        <v>165</v>
      </c>
      <c r="S531" t="s">
        <v>119</v>
      </c>
      <c r="T531" t="s">
        <v>2234</v>
      </c>
      <c r="U531" t="s">
        <v>136</v>
      </c>
      <c r="V531" t="s">
        <v>2287</v>
      </c>
      <c r="W531" t="s">
        <v>2288</v>
      </c>
      <c r="X531" s="51" t="str">
        <f t="shared" si="16"/>
        <v>3</v>
      </c>
      <c r="Y531" s="51" t="str">
        <f>IF(T531="","",IF(AND(T531&lt;&gt;'Tabelas auxiliares'!$B$236,T531&lt;&gt;'Tabelas auxiliares'!$B$237,T531&lt;&gt;'Tabelas auxiliares'!$C$236,T531&lt;&gt;'Tabelas auxiliares'!$C$237,T531&lt;&gt;'Tabelas auxiliares'!$D$236),"FOLHA DE PESSOAL",IF(X531='Tabelas auxiliares'!$A$237,"CUSTEIO",IF(X531='Tabelas auxiliares'!$A$236,"INVESTIMENTO","ERRO - VERIFICAR"))))</f>
        <v>FOLHA DE PESSOAL</v>
      </c>
      <c r="Z531" s="64">
        <f t="shared" si="17"/>
        <v>7794474.1500000004</v>
      </c>
      <c r="AC531" s="44">
        <v>7794474.1500000004</v>
      </c>
    </row>
    <row r="532" spans="1:29" x14ac:dyDescent="0.25">
      <c r="A532" t="s">
        <v>594</v>
      </c>
      <c r="B532" t="s">
        <v>302</v>
      </c>
      <c r="C532" t="s">
        <v>595</v>
      </c>
      <c r="D532" t="s">
        <v>90</v>
      </c>
      <c r="E532" t="s">
        <v>117</v>
      </c>
      <c r="F532" s="51" t="str">
        <f>IFERROR(VLOOKUP(D532,'Tabelas auxiliares'!$A$3:$B$61,2,FALSE),"")</f>
        <v>SUGEPE-FOLHA - PASEP + AUX. MORADIA</v>
      </c>
      <c r="G532" s="51" t="str">
        <f>IFERROR(VLOOKUP($B532,'Tabelas auxiliares'!$A$65:$C$102,2,FALSE),"")</f>
        <v>Folha de pagamento - Ativos, Previdência, PASEP</v>
      </c>
      <c r="H532" s="51" t="str">
        <f>IFERROR(VLOOKUP($B532,'Tabelas auxiliares'!$A$65:$C$102,3,FALSE),"")</f>
        <v>FOLHA DE PAGAMENTO / CONTRIBUICAO PARA O PSS / SUBSTITUICOES / INSS PATRONAL / PASEP</v>
      </c>
      <c r="I532" t="s">
        <v>1807</v>
      </c>
      <c r="J532" t="s">
        <v>2396</v>
      </c>
      <c r="K532" t="s">
        <v>2405</v>
      </c>
      <c r="L532" t="s">
        <v>2398</v>
      </c>
      <c r="M532" t="s">
        <v>165</v>
      </c>
      <c r="N532" t="s">
        <v>127</v>
      </c>
      <c r="O532" t="s">
        <v>167</v>
      </c>
      <c r="P532" t="s">
        <v>2233</v>
      </c>
      <c r="Q532" t="s">
        <v>168</v>
      </c>
      <c r="R532" t="s">
        <v>165</v>
      </c>
      <c r="S532" t="s">
        <v>119</v>
      </c>
      <c r="T532" t="s">
        <v>2234</v>
      </c>
      <c r="U532" t="s">
        <v>136</v>
      </c>
      <c r="V532" t="s">
        <v>2289</v>
      </c>
      <c r="W532" t="s">
        <v>2290</v>
      </c>
      <c r="X532" s="51" t="str">
        <f t="shared" si="16"/>
        <v>3</v>
      </c>
      <c r="Y532" s="51" t="str">
        <f>IF(T532="","",IF(AND(T532&lt;&gt;'Tabelas auxiliares'!$B$236,T532&lt;&gt;'Tabelas auxiliares'!$B$237,T532&lt;&gt;'Tabelas auxiliares'!$C$236,T532&lt;&gt;'Tabelas auxiliares'!$C$237,T532&lt;&gt;'Tabelas auxiliares'!$D$236),"FOLHA DE PESSOAL",IF(X532='Tabelas auxiliares'!$A$237,"CUSTEIO",IF(X532='Tabelas auxiliares'!$A$236,"INVESTIMENTO","ERRO - VERIFICAR"))))</f>
        <v>FOLHA DE PESSOAL</v>
      </c>
      <c r="Z532" s="64">
        <f t="shared" si="17"/>
        <v>116897.89</v>
      </c>
      <c r="AC532" s="44">
        <v>116897.89</v>
      </c>
    </row>
    <row r="533" spans="1:29" x14ac:dyDescent="0.25">
      <c r="A533" t="s">
        <v>594</v>
      </c>
      <c r="B533" t="s">
        <v>302</v>
      </c>
      <c r="C533" t="s">
        <v>595</v>
      </c>
      <c r="D533" t="s">
        <v>90</v>
      </c>
      <c r="E533" t="s">
        <v>117</v>
      </c>
      <c r="F533" s="51" t="str">
        <f>IFERROR(VLOOKUP(D533,'Tabelas auxiliares'!$A$3:$B$61,2,FALSE),"")</f>
        <v>SUGEPE-FOLHA - PASEP + AUX. MORADIA</v>
      </c>
      <c r="G533" s="51" t="str">
        <f>IFERROR(VLOOKUP($B533,'Tabelas auxiliares'!$A$65:$C$102,2,FALSE),"")</f>
        <v>Folha de pagamento - Ativos, Previdência, PASEP</v>
      </c>
      <c r="H533" s="51" t="str">
        <f>IFERROR(VLOOKUP($B533,'Tabelas auxiliares'!$A$65:$C$102,3,FALSE),"")</f>
        <v>FOLHA DE PAGAMENTO / CONTRIBUICAO PARA O PSS / SUBSTITUICOES / INSS PATRONAL / PASEP</v>
      </c>
      <c r="I533" t="s">
        <v>1807</v>
      </c>
      <c r="J533" t="s">
        <v>2396</v>
      </c>
      <c r="K533" t="s">
        <v>2405</v>
      </c>
      <c r="L533" t="s">
        <v>2398</v>
      </c>
      <c r="M533" t="s">
        <v>165</v>
      </c>
      <c r="N533" t="s">
        <v>127</v>
      </c>
      <c r="O533" t="s">
        <v>167</v>
      </c>
      <c r="P533" t="s">
        <v>2233</v>
      </c>
      <c r="Q533" t="s">
        <v>168</v>
      </c>
      <c r="R533" t="s">
        <v>165</v>
      </c>
      <c r="S533" t="s">
        <v>119</v>
      </c>
      <c r="T533" t="s">
        <v>2234</v>
      </c>
      <c r="U533" t="s">
        <v>136</v>
      </c>
      <c r="V533" t="s">
        <v>2291</v>
      </c>
      <c r="W533" t="s">
        <v>2292</v>
      </c>
      <c r="X533" s="51" t="str">
        <f t="shared" si="16"/>
        <v>3</v>
      </c>
      <c r="Y533" s="51" t="str">
        <f>IF(T533="","",IF(AND(T533&lt;&gt;'Tabelas auxiliares'!$B$236,T533&lt;&gt;'Tabelas auxiliares'!$B$237,T533&lt;&gt;'Tabelas auxiliares'!$C$236,T533&lt;&gt;'Tabelas auxiliares'!$C$237,T533&lt;&gt;'Tabelas auxiliares'!$D$236),"FOLHA DE PESSOAL",IF(X533='Tabelas auxiliares'!$A$237,"CUSTEIO",IF(X533='Tabelas auxiliares'!$A$236,"INVESTIMENTO","ERRO - VERIFICAR"))))</f>
        <v>FOLHA DE PESSOAL</v>
      </c>
      <c r="Z533" s="64">
        <f t="shared" si="17"/>
        <v>218511.96</v>
      </c>
      <c r="AC533" s="44">
        <v>218511.96</v>
      </c>
    </row>
    <row r="534" spans="1:29" x14ac:dyDescent="0.25">
      <c r="A534" t="s">
        <v>594</v>
      </c>
      <c r="B534" t="s">
        <v>302</v>
      </c>
      <c r="C534" t="s">
        <v>595</v>
      </c>
      <c r="D534" t="s">
        <v>90</v>
      </c>
      <c r="E534" t="s">
        <v>117</v>
      </c>
      <c r="F534" s="51" t="str">
        <f>IFERROR(VLOOKUP(D534,'Tabelas auxiliares'!$A$3:$B$61,2,FALSE),"")</f>
        <v>SUGEPE-FOLHA - PASEP + AUX. MORADIA</v>
      </c>
      <c r="G534" s="51" t="str">
        <f>IFERROR(VLOOKUP($B534,'Tabelas auxiliares'!$A$65:$C$102,2,FALSE),"")</f>
        <v>Folha de pagamento - Ativos, Previdência, PASEP</v>
      </c>
      <c r="H534" s="51" t="str">
        <f>IFERROR(VLOOKUP($B534,'Tabelas auxiliares'!$A$65:$C$102,3,FALSE),"")</f>
        <v>FOLHA DE PAGAMENTO / CONTRIBUICAO PARA O PSS / SUBSTITUICOES / INSS PATRONAL / PASEP</v>
      </c>
      <c r="I534" t="s">
        <v>1807</v>
      </c>
      <c r="J534" t="s">
        <v>2396</v>
      </c>
      <c r="K534" t="s">
        <v>2405</v>
      </c>
      <c r="L534" t="s">
        <v>2398</v>
      </c>
      <c r="M534" t="s">
        <v>165</v>
      </c>
      <c r="N534" t="s">
        <v>127</v>
      </c>
      <c r="O534" t="s">
        <v>167</v>
      </c>
      <c r="P534" t="s">
        <v>2233</v>
      </c>
      <c r="Q534" t="s">
        <v>168</v>
      </c>
      <c r="R534" t="s">
        <v>165</v>
      </c>
      <c r="S534" t="s">
        <v>119</v>
      </c>
      <c r="T534" t="s">
        <v>2234</v>
      </c>
      <c r="U534" t="s">
        <v>136</v>
      </c>
      <c r="V534" t="s">
        <v>2293</v>
      </c>
      <c r="W534" t="s">
        <v>2294</v>
      </c>
      <c r="X534" s="51" t="str">
        <f t="shared" si="16"/>
        <v>3</v>
      </c>
      <c r="Y534" s="51" t="str">
        <f>IF(T534="","",IF(AND(T534&lt;&gt;'Tabelas auxiliares'!$B$236,T534&lt;&gt;'Tabelas auxiliares'!$B$237,T534&lt;&gt;'Tabelas auxiliares'!$C$236,T534&lt;&gt;'Tabelas auxiliares'!$C$237,T534&lt;&gt;'Tabelas auxiliares'!$D$236),"FOLHA DE PESSOAL",IF(X534='Tabelas auxiliares'!$A$237,"CUSTEIO",IF(X534='Tabelas auxiliares'!$A$236,"INVESTIMENTO","ERRO - VERIFICAR"))))</f>
        <v>FOLHA DE PESSOAL</v>
      </c>
      <c r="Z534" s="64">
        <f t="shared" si="17"/>
        <v>4675.59</v>
      </c>
      <c r="AC534" s="44">
        <v>4675.59</v>
      </c>
    </row>
    <row r="535" spans="1:29" x14ac:dyDescent="0.25">
      <c r="A535" t="s">
        <v>594</v>
      </c>
      <c r="B535" t="s">
        <v>302</v>
      </c>
      <c r="C535" t="s">
        <v>595</v>
      </c>
      <c r="D535" t="s">
        <v>90</v>
      </c>
      <c r="E535" t="s">
        <v>117</v>
      </c>
      <c r="F535" s="51" t="str">
        <f>IFERROR(VLOOKUP(D535,'Tabelas auxiliares'!$A$3:$B$61,2,FALSE),"")</f>
        <v>SUGEPE-FOLHA - PASEP + AUX. MORADIA</v>
      </c>
      <c r="G535" s="51" t="str">
        <f>IFERROR(VLOOKUP($B535,'Tabelas auxiliares'!$A$65:$C$102,2,FALSE),"")</f>
        <v>Folha de pagamento - Ativos, Previdência, PASEP</v>
      </c>
      <c r="H535" s="51" t="str">
        <f>IFERROR(VLOOKUP($B535,'Tabelas auxiliares'!$A$65:$C$102,3,FALSE),"")</f>
        <v>FOLHA DE PAGAMENTO / CONTRIBUICAO PARA O PSS / SUBSTITUICOES / INSS PATRONAL / PASEP</v>
      </c>
      <c r="I535" t="s">
        <v>1807</v>
      </c>
      <c r="J535" t="s">
        <v>2396</v>
      </c>
      <c r="K535" t="s">
        <v>2405</v>
      </c>
      <c r="L535" t="s">
        <v>2398</v>
      </c>
      <c r="M535" t="s">
        <v>165</v>
      </c>
      <c r="N535" t="s">
        <v>127</v>
      </c>
      <c r="O535" t="s">
        <v>167</v>
      </c>
      <c r="P535" t="s">
        <v>2233</v>
      </c>
      <c r="Q535" t="s">
        <v>168</v>
      </c>
      <c r="R535" t="s">
        <v>165</v>
      </c>
      <c r="S535" t="s">
        <v>119</v>
      </c>
      <c r="T535" t="s">
        <v>2234</v>
      </c>
      <c r="U535" t="s">
        <v>136</v>
      </c>
      <c r="V535" t="s">
        <v>2295</v>
      </c>
      <c r="W535" t="s">
        <v>2296</v>
      </c>
      <c r="X535" s="51" t="str">
        <f t="shared" si="16"/>
        <v>3</v>
      </c>
      <c r="Y535" s="51" t="str">
        <f>IF(T535="","",IF(AND(T535&lt;&gt;'Tabelas auxiliares'!$B$236,T535&lt;&gt;'Tabelas auxiliares'!$B$237,T535&lt;&gt;'Tabelas auxiliares'!$C$236,T535&lt;&gt;'Tabelas auxiliares'!$C$237,T535&lt;&gt;'Tabelas auxiliares'!$D$236),"FOLHA DE PESSOAL",IF(X535='Tabelas auxiliares'!$A$237,"CUSTEIO",IF(X535='Tabelas auxiliares'!$A$236,"INVESTIMENTO","ERRO - VERIFICAR"))))</f>
        <v>FOLHA DE PESSOAL</v>
      </c>
      <c r="Z535" s="64">
        <f t="shared" si="17"/>
        <v>37999.51</v>
      </c>
      <c r="AC535" s="44">
        <v>37999.51</v>
      </c>
    </row>
    <row r="536" spans="1:29" x14ac:dyDescent="0.25">
      <c r="A536" t="s">
        <v>594</v>
      </c>
      <c r="B536" t="s">
        <v>302</v>
      </c>
      <c r="C536" t="s">
        <v>595</v>
      </c>
      <c r="D536" t="s">
        <v>90</v>
      </c>
      <c r="E536" t="s">
        <v>117</v>
      </c>
      <c r="F536" s="51" t="str">
        <f>IFERROR(VLOOKUP(D536,'Tabelas auxiliares'!$A$3:$B$61,2,FALSE),"")</f>
        <v>SUGEPE-FOLHA - PASEP + AUX. MORADIA</v>
      </c>
      <c r="G536" s="51" t="str">
        <f>IFERROR(VLOOKUP($B536,'Tabelas auxiliares'!$A$65:$C$102,2,FALSE),"")</f>
        <v>Folha de pagamento - Ativos, Previdência, PASEP</v>
      </c>
      <c r="H536" s="51" t="str">
        <f>IFERROR(VLOOKUP($B536,'Tabelas auxiliares'!$A$65:$C$102,3,FALSE),"")</f>
        <v>FOLHA DE PAGAMENTO / CONTRIBUICAO PARA O PSS / SUBSTITUICOES / INSS PATRONAL / PASEP</v>
      </c>
      <c r="I536" t="s">
        <v>1807</v>
      </c>
      <c r="J536" t="s">
        <v>2396</v>
      </c>
      <c r="K536" t="s">
        <v>2405</v>
      </c>
      <c r="L536" t="s">
        <v>2398</v>
      </c>
      <c r="M536" t="s">
        <v>165</v>
      </c>
      <c r="N536" t="s">
        <v>127</v>
      </c>
      <c r="O536" t="s">
        <v>167</v>
      </c>
      <c r="P536" t="s">
        <v>2233</v>
      </c>
      <c r="Q536" t="s">
        <v>168</v>
      </c>
      <c r="R536" t="s">
        <v>165</v>
      </c>
      <c r="S536" t="s">
        <v>119</v>
      </c>
      <c r="T536" t="s">
        <v>2234</v>
      </c>
      <c r="U536" t="s">
        <v>136</v>
      </c>
      <c r="V536" t="s">
        <v>2297</v>
      </c>
      <c r="W536" t="s">
        <v>2298</v>
      </c>
      <c r="X536" s="51" t="str">
        <f t="shared" si="16"/>
        <v>3</v>
      </c>
      <c r="Y536" s="51" t="str">
        <f>IF(T536="","",IF(AND(T536&lt;&gt;'Tabelas auxiliares'!$B$236,T536&lt;&gt;'Tabelas auxiliares'!$B$237,T536&lt;&gt;'Tabelas auxiliares'!$C$236,T536&lt;&gt;'Tabelas auxiliares'!$C$237,T536&lt;&gt;'Tabelas auxiliares'!$D$236),"FOLHA DE PESSOAL",IF(X536='Tabelas auxiliares'!$A$237,"CUSTEIO",IF(X536='Tabelas auxiliares'!$A$236,"INVESTIMENTO","ERRO - VERIFICAR"))))</f>
        <v>FOLHA DE PESSOAL</v>
      </c>
      <c r="Z536" s="64">
        <f t="shared" si="17"/>
        <v>5922693.0300000003</v>
      </c>
      <c r="AC536" s="44">
        <v>5922693.0300000003</v>
      </c>
    </row>
    <row r="537" spans="1:29" x14ac:dyDescent="0.25">
      <c r="A537" t="s">
        <v>594</v>
      </c>
      <c r="B537" t="s">
        <v>302</v>
      </c>
      <c r="C537" t="s">
        <v>595</v>
      </c>
      <c r="D537" t="s">
        <v>90</v>
      </c>
      <c r="E537" t="s">
        <v>117</v>
      </c>
      <c r="F537" s="51" t="str">
        <f>IFERROR(VLOOKUP(D537,'Tabelas auxiliares'!$A$3:$B$61,2,FALSE),"")</f>
        <v>SUGEPE-FOLHA - PASEP + AUX. MORADIA</v>
      </c>
      <c r="G537" s="51" t="str">
        <f>IFERROR(VLOOKUP($B537,'Tabelas auxiliares'!$A$65:$C$102,2,FALSE),"")</f>
        <v>Folha de pagamento - Ativos, Previdência, PASEP</v>
      </c>
      <c r="H537" s="51" t="str">
        <f>IFERROR(VLOOKUP($B537,'Tabelas auxiliares'!$A$65:$C$102,3,FALSE),"")</f>
        <v>FOLHA DE PAGAMENTO / CONTRIBUICAO PARA O PSS / SUBSTITUICOES / INSS PATRONAL / PASEP</v>
      </c>
      <c r="I537" t="s">
        <v>1807</v>
      </c>
      <c r="J537" t="s">
        <v>2396</v>
      </c>
      <c r="K537" t="s">
        <v>2405</v>
      </c>
      <c r="L537" t="s">
        <v>2398</v>
      </c>
      <c r="M537" t="s">
        <v>165</v>
      </c>
      <c r="N537" t="s">
        <v>127</v>
      </c>
      <c r="O537" t="s">
        <v>167</v>
      </c>
      <c r="P537" t="s">
        <v>2233</v>
      </c>
      <c r="Q537" t="s">
        <v>168</v>
      </c>
      <c r="R537" t="s">
        <v>165</v>
      </c>
      <c r="S537" t="s">
        <v>119</v>
      </c>
      <c r="T537" t="s">
        <v>2234</v>
      </c>
      <c r="U537" t="s">
        <v>136</v>
      </c>
      <c r="V537" t="s">
        <v>2299</v>
      </c>
      <c r="W537" t="s">
        <v>2300</v>
      </c>
      <c r="X537" s="51" t="str">
        <f t="shared" si="16"/>
        <v>3</v>
      </c>
      <c r="Y537" s="51" t="str">
        <f>IF(T537="","",IF(AND(T537&lt;&gt;'Tabelas auxiliares'!$B$236,T537&lt;&gt;'Tabelas auxiliares'!$B$237,T537&lt;&gt;'Tabelas auxiliares'!$C$236,T537&lt;&gt;'Tabelas auxiliares'!$C$237,T537&lt;&gt;'Tabelas auxiliares'!$D$236),"FOLHA DE PESSOAL",IF(X537='Tabelas auxiliares'!$A$237,"CUSTEIO",IF(X537='Tabelas auxiliares'!$A$236,"INVESTIMENTO","ERRO - VERIFICAR"))))</f>
        <v>FOLHA DE PESSOAL</v>
      </c>
      <c r="Z537" s="64">
        <f t="shared" si="17"/>
        <v>436771.61</v>
      </c>
      <c r="AC537" s="44">
        <v>436771.61</v>
      </c>
    </row>
    <row r="538" spans="1:29" x14ac:dyDescent="0.25">
      <c r="A538" t="s">
        <v>594</v>
      </c>
      <c r="B538" t="s">
        <v>302</v>
      </c>
      <c r="C538" t="s">
        <v>595</v>
      </c>
      <c r="D538" t="s">
        <v>90</v>
      </c>
      <c r="E538" t="s">
        <v>117</v>
      </c>
      <c r="F538" s="51" t="str">
        <f>IFERROR(VLOOKUP(D538,'Tabelas auxiliares'!$A$3:$B$61,2,FALSE),"")</f>
        <v>SUGEPE-FOLHA - PASEP + AUX. MORADIA</v>
      </c>
      <c r="G538" s="51" t="str">
        <f>IFERROR(VLOOKUP($B538,'Tabelas auxiliares'!$A$65:$C$102,2,FALSE),"")</f>
        <v>Folha de pagamento - Ativos, Previdência, PASEP</v>
      </c>
      <c r="H538" s="51" t="str">
        <f>IFERROR(VLOOKUP($B538,'Tabelas auxiliares'!$A$65:$C$102,3,FALSE),"")</f>
        <v>FOLHA DE PAGAMENTO / CONTRIBUICAO PARA O PSS / SUBSTITUICOES / INSS PATRONAL / PASEP</v>
      </c>
      <c r="I538" t="s">
        <v>1807</v>
      </c>
      <c r="J538" t="s">
        <v>2396</v>
      </c>
      <c r="K538" t="s">
        <v>2405</v>
      </c>
      <c r="L538" t="s">
        <v>2398</v>
      </c>
      <c r="M538" t="s">
        <v>165</v>
      </c>
      <c r="N538" t="s">
        <v>127</v>
      </c>
      <c r="O538" t="s">
        <v>167</v>
      </c>
      <c r="P538" t="s">
        <v>2233</v>
      </c>
      <c r="Q538" t="s">
        <v>168</v>
      </c>
      <c r="R538" t="s">
        <v>165</v>
      </c>
      <c r="S538" t="s">
        <v>119</v>
      </c>
      <c r="T538" t="s">
        <v>2234</v>
      </c>
      <c r="U538" t="s">
        <v>136</v>
      </c>
      <c r="V538" t="s">
        <v>2301</v>
      </c>
      <c r="W538" t="s">
        <v>2302</v>
      </c>
      <c r="X538" s="51" t="str">
        <f t="shared" si="16"/>
        <v>3</v>
      </c>
      <c r="Y538" s="51" t="str">
        <f>IF(T538="","",IF(AND(T538&lt;&gt;'Tabelas auxiliares'!$B$236,T538&lt;&gt;'Tabelas auxiliares'!$B$237,T538&lt;&gt;'Tabelas auxiliares'!$C$236,T538&lt;&gt;'Tabelas auxiliares'!$C$237,T538&lt;&gt;'Tabelas auxiliares'!$D$236),"FOLHA DE PESSOAL",IF(X538='Tabelas auxiliares'!$A$237,"CUSTEIO",IF(X538='Tabelas auxiliares'!$A$236,"INVESTIMENTO","ERRO - VERIFICAR"))))</f>
        <v>FOLHA DE PESSOAL</v>
      </c>
      <c r="Z538" s="64">
        <f t="shared" si="17"/>
        <v>70805.399999999994</v>
      </c>
      <c r="AC538" s="44">
        <v>70805.399999999994</v>
      </c>
    </row>
    <row r="539" spans="1:29" x14ac:dyDescent="0.25">
      <c r="A539" t="s">
        <v>594</v>
      </c>
      <c r="B539" t="s">
        <v>302</v>
      </c>
      <c r="C539" t="s">
        <v>595</v>
      </c>
      <c r="D539" t="s">
        <v>90</v>
      </c>
      <c r="E539" t="s">
        <v>117</v>
      </c>
      <c r="F539" s="51" t="str">
        <f>IFERROR(VLOOKUP(D539,'Tabelas auxiliares'!$A$3:$B$61,2,FALSE),"")</f>
        <v>SUGEPE-FOLHA - PASEP + AUX. MORADIA</v>
      </c>
      <c r="G539" s="51" t="str">
        <f>IFERROR(VLOOKUP($B539,'Tabelas auxiliares'!$A$65:$C$102,2,FALSE),"")</f>
        <v>Folha de pagamento - Ativos, Previdência, PASEP</v>
      </c>
      <c r="H539" s="51" t="str">
        <f>IFERROR(VLOOKUP($B539,'Tabelas auxiliares'!$A$65:$C$102,3,FALSE),"")</f>
        <v>FOLHA DE PAGAMENTO / CONTRIBUICAO PARA O PSS / SUBSTITUICOES / INSS PATRONAL / PASEP</v>
      </c>
      <c r="I539" t="s">
        <v>1807</v>
      </c>
      <c r="J539" t="s">
        <v>2396</v>
      </c>
      <c r="K539" t="s">
        <v>2406</v>
      </c>
      <c r="L539" t="s">
        <v>2398</v>
      </c>
      <c r="M539" t="s">
        <v>165</v>
      </c>
      <c r="N539" t="s">
        <v>127</v>
      </c>
      <c r="O539" t="s">
        <v>167</v>
      </c>
      <c r="P539" t="s">
        <v>2233</v>
      </c>
      <c r="Q539" t="s">
        <v>168</v>
      </c>
      <c r="R539" t="s">
        <v>165</v>
      </c>
      <c r="S539" t="s">
        <v>119</v>
      </c>
      <c r="T539" t="s">
        <v>2234</v>
      </c>
      <c r="U539" t="s">
        <v>136</v>
      </c>
      <c r="V539" t="s">
        <v>2304</v>
      </c>
      <c r="W539" t="s">
        <v>2305</v>
      </c>
      <c r="X539" s="51" t="str">
        <f t="shared" si="16"/>
        <v>3</v>
      </c>
      <c r="Y539" s="51" t="str">
        <f>IF(T539="","",IF(AND(T539&lt;&gt;'Tabelas auxiliares'!$B$236,T539&lt;&gt;'Tabelas auxiliares'!$B$237,T539&lt;&gt;'Tabelas auxiliares'!$C$236,T539&lt;&gt;'Tabelas auxiliares'!$C$237,T539&lt;&gt;'Tabelas auxiliares'!$D$236),"FOLHA DE PESSOAL",IF(X539='Tabelas auxiliares'!$A$237,"CUSTEIO",IF(X539='Tabelas auxiliares'!$A$236,"INVESTIMENTO","ERRO - VERIFICAR"))))</f>
        <v>FOLHA DE PESSOAL</v>
      </c>
      <c r="Z539" s="64">
        <f t="shared" si="17"/>
        <v>17966.47</v>
      </c>
      <c r="AC539" s="44">
        <v>17966.47</v>
      </c>
    </row>
    <row r="540" spans="1:29" x14ac:dyDescent="0.25">
      <c r="A540" t="s">
        <v>594</v>
      </c>
      <c r="B540" t="s">
        <v>302</v>
      </c>
      <c r="C540" t="s">
        <v>595</v>
      </c>
      <c r="D540" t="s">
        <v>90</v>
      </c>
      <c r="E540" t="s">
        <v>117</v>
      </c>
      <c r="F540" s="51" t="str">
        <f>IFERROR(VLOOKUP(D540,'Tabelas auxiliares'!$A$3:$B$61,2,FALSE),"")</f>
        <v>SUGEPE-FOLHA - PASEP + AUX. MORADIA</v>
      </c>
      <c r="G540" s="51" t="str">
        <f>IFERROR(VLOOKUP($B540,'Tabelas auxiliares'!$A$65:$C$102,2,FALSE),"")</f>
        <v>Folha de pagamento - Ativos, Previdência, PASEP</v>
      </c>
      <c r="H540" s="51" t="str">
        <f>IFERROR(VLOOKUP($B540,'Tabelas auxiliares'!$A$65:$C$102,3,FALSE),"")</f>
        <v>FOLHA DE PAGAMENTO / CONTRIBUICAO PARA O PSS / SUBSTITUICOES / INSS PATRONAL / PASEP</v>
      </c>
      <c r="I540" t="s">
        <v>1807</v>
      </c>
      <c r="J540" t="s">
        <v>2396</v>
      </c>
      <c r="K540" t="s">
        <v>2407</v>
      </c>
      <c r="L540" t="s">
        <v>2398</v>
      </c>
      <c r="M540" t="s">
        <v>165</v>
      </c>
      <c r="N540" t="s">
        <v>127</v>
      </c>
      <c r="O540" t="s">
        <v>167</v>
      </c>
      <c r="P540" t="s">
        <v>2233</v>
      </c>
      <c r="Q540" t="s">
        <v>168</v>
      </c>
      <c r="R540" t="s">
        <v>165</v>
      </c>
      <c r="S540" t="s">
        <v>119</v>
      </c>
      <c r="T540" t="s">
        <v>2234</v>
      </c>
      <c r="U540" t="s">
        <v>136</v>
      </c>
      <c r="V540" t="s">
        <v>2307</v>
      </c>
      <c r="W540" t="s">
        <v>2308</v>
      </c>
      <c r="X540" s="51" t="str">
        <f t="shared" si="16"/>
        <v>3</v>
      </c>
      <c r="Y540" s="51" t="str">
        <f>IF(T540="","",IF(AND(T540&lt;&gt;'Tabelas auxiliares'!$B$236,T540&lt;&gt;'Tabelas auxiliares'!$B$237,T540&lt;&gt;'Tabelas auxiliares'!$C$236,T540&lt;&gt;'Tabelas auxiliares'!$C$237,T540&lt;&gt;'Tabelas auxiliares'!$D$236),"FOLHA DE PESSOAL",IF(X540='Tabelas auxiliares'!$A$237,"CUSTEIO",IF(X540='Tabelas auxiliares'!$A$236,"INVESTIMENTO","ERRO - VERIFICAR"))))</f>
        <v>FOLHA DE PESSOAL</v>
      </c>
      <c r="Z540" s="64">
        <f t="shared" si="17"/>
        <v>13762.64</v>
      </c>
      <c r="AC540" s="44">
        <v>13762.64</v>
      </c>
    </row>
    <row r="541" spans="1:29" x14ac:dyDescent="0.25">
      <c r="A541" t="s">
        <v>594</v>
      </c>
      <c r="B541" t="s">
        <v>302</v>
      </c>
      <c r="C541" t="s">
        <v>595</v>
      </c>
      <c r="D541" t="s">
        <v>90</v>
      </c>
      <c r="E541" t="s">
        <v>117</v>
      </c>
      <c r="F541" s="51" t="str">
        <f>IFERROR(VLOOKUP(D541,'Tabelas auxiliares'!$A$3:$B$61,2,FALSE),"")</f>
        <v>SUGEPE-FOLHA - PASEP + AUX. MORADIA</v>
      </c>
      <c r="G541" s="51" t="str">
        <f>IFERROR(VLOOKUP($B541,'Tabelas auxiliares'!$A$65:$C$102,2,FALSE),"")</f>
        <v>Folha de pagamento - Ativos, Previdência, PASEP</v>
      </c>
      <c r="H541" s="51" t="str">
        <f>IFERROR(VLOOKUP($B541,'Tabelas auxiliares'!$A$65:$C$102,3,FALSE),"")</f>
        <v>FOLHA DE PAGAMENTO / CONTRIBUICAO PARA O PSS / SUBSTITUICOES / INSS PATRONAL / PASEP</v>
      </c>
      <c r="I541" t="s">
        <v>1807</v>
      </c>
      <c r="J541" t="s">
        <v>2396</v>
      </c>
      <c r="K541" t="s">
        <v>2408</v>
      </c>
      <c r="L541" t="s">
        <v>2398</v>
      </c>
      <c r="M541" t="s">
        <v>2313</v>
      </c>
      <c r="N541" t="s">
        <v>127</v>
      </c>
      <c r="O541" t="s">
        <v>167</v>
      </c>
      <c r="P541" t="s">
        <v>2233</v>
      </c>
      <c r="Q541" t="s">
        <v>168</v>
      </c>
      <c r="R541" t="s">
        <v>165</v>
      </c>
      <c r="S541" t="s">
        <v>119</v>
      </c>
      <c r="T541" t="s">
        <v>2234</v>
      </c>
      <c r="U541" t="s">
        <v>136</v>
      </c>
      <c r="V541" t="s">
        <v>2314</v>
      </c>
      <c r="W541" t="s">
        <v>2315</v>
      </c>
      <c r="X541" s="51" t="str">
        <f t="shared" si="16"/>
        <v>3</v>
      </c>
      <c r="Y541" s="51" t="str">
        <f>IF(T541="","",IF(AND(T541&lt;&gt;'Tabelas auxiliares'!$B$236,T541&lt;&gt;'Tabelas auxiliares'!$B$237,T541&lt;&gt;'Tabelas auxiliares'!$C$236,T541&lt;&gt;'Tabelas auxiliares'!$C$237,T541&lt;&gt;'Tabelas auxiliares'!$D$236),"FOLHA DE PESSOAL",IF(X541='Tabelas auxiliares'!$A$237,"CUSTEIO",IF(X541='Tabelas auxiliares'!$A$236,"INVESTIMENTO","ERRO - VERIFICAR"))))</f>
        <v>FOLHA DE PESSOAL</v>
      </c>
      <c r="Z541" s="64">
        <f t="shared" si="17"/>
        <v>136704.14000000001</v>
      </c>
      <c r="AC541" s="44">
        <v>136704.14000000001</v>
      </c>
    </row>
    <row r="542" spans="1:29" x14ac:dyDescent="0.25">
      <c r="A542" t="s">
        <v>594</v>
      </c>
      <c r="B542" t="s">
        <v>302</v>
      </c>
      <c r="C542" t="s">
        <v>595</v>
      </c>
      <c r="D542" t="s">
        <v>90</v>
      </c>
      <c r="E542" t="s">
        <v>117</v>
      </c>
      <c r="F542" s="51" t="str">
        <f>IFERROR(VLOOKUP(D542,'Tabelas auxiliares'!$A$3:$B$61,2,FALSE),"")</f>
        <v>SUGEPE-FOLHA - PASEP + AUX. MORADIA</v>
      </c>
      <c r="G542" s="51" t="str">
        <f>IFERROR(VLOOKUP($B542,'Tabelas auxiliares'!$A$65:$C$102,2,FALSE),"")</f>
        <v>Folha de pagamento - Ativos, Previdência, PASEP</v>
      </c>
      <c r="H542" s="51" t="str">
        <f>IFERROR(VLOOKUP($B542,'Tabelas auxiliares'!$A$65:$C$102,3,FALSE),"")</f>
        <v>FOLHA DE PAGAMENTO / CONTRIBUICAO PARA O PSS / SUBSTITUICOES / INSS PATRONAL / PASEP</v>
      </c>
      <c r="I542" t="s">
        <v>1807</v>
      </c>
      <c r="J542" t="s">
        <v>2396</v>
      </c>
      <c r="K542" t="s">
        <v>2409</v>
      </c>
      <c r="L542" t="s">
        <v>2398</v>
      </c>
      <c r="M542" t="s">
        <v>2317</v>
      </c>
      <c r="N542" t="s">
        <v>126</v>
      </c>
      <c r="O542" t="s">
        <v>167</v>
      </c>
      <c r="P542" t="s">
        <v>2248</v>
      </c>
      <c r="Q542" t="s">
        <v>168</v>
      </c>
      <c r="R542" t="s">
        <v>165</v>
      </c>
      <c r="S542" t="s">
        <v>119</v>
      </c>
      <c r="T542" t="s">
        <v>2249</v>
      </c>
      <c r="U542" t="s">
        <v>120</v>
      </c>
      <c r="V542" t="s">
        <v>2250</v>
      </c>
      <c r="W542" t="s">
        <v>2251</v>
      </c>
      <c r="X542" s="51" t="str">
        <f t="shared" si="16"/>
        <v>3</v>
      </c>
      <c r="Y542" s="51" t="str">
        <f>IF(T542="","",IF(AND(T542&lt;&gt;'Tabelas auxiliares'!$B$236,T542&lt;&gt;'Tabelas auxiliares'!$B$237,T542&lt;&gt;'Tabelas auxiliares'!$C$236,T542&lt;&gt;'Tabelas auxiliares'!$C$237,T542&lt;&gt;'Tabelas auxiliares'!$D$236),"FOLHA DE PESSOAL",IF(X542='Tabelas auxiliares'!$A$237,"CUSTEIO",IF(X542='Tabelas auxiliares'!$A$236,"INVESTIMENTO","ERRO - VERIFICAR"))))</f>
        <v>FOLHA DE PESSOAL</v>
      </c>
      <c r="Z542" s="64">
        <f t="shared" si="17"/>
        <v>3869167.38</v>
      </c>
      <c r="AC542" s="44">
        <v>3869167.38</v>
      </c>
    </row>
    <row r="543" spans="1:29" x14ac:dyDescent="0.25">
      <c r="A543" t="s">
        <v>594</v>
      </c>
      <c r="B543" t="s">
        <v>302</v>
      </c>
      <c r="C543" t="s">
        <v>595</v>
      </c>
      <c r="D543" t="s">
        <v>90</v>
      </c>
      <c r="E543" t="s">
        <v>117</v>
      </c>
      <c r="F543" s="51" t="str">
        <f>IFERROR(VLOOKUP(D543,'Tabelas auxiliares'!$A$3:$B$61,2,FALSE),"")</f>
        <v>SUGEPE-FOLHA - PASEP + AUX. MORADIA</v>
      </c>
      <c r="G543" s="51" t="str">
        <f>IFERROR(VLOOKUP($B543,'Tabelas auxiliares'!$A$65:$C$102,2,FALSE),"")</f>
        <v>Folha de pagamento - Ativos, Previdência, PASEP</v>
      </c>
      <c r="H543" s="51" t="str">
        <f>IFERROR(VLOOKUP($B543,'Tabelas auxiliares'!$A$65:$C$102,3,FALSE),"")</f>
        <v>FOLHA DE PAGAMENTO / CONTRIBUICAO PARA O PSS / SUBSTITUICOES / INSS PATRONAL / PASEP</v>
      </c>
      <c r="I543" t="s">
        <v>1807</v>
      </c>
      <c r="J543" t="s">
        <v>2396</v>
      </c>
      <c r="K543" t="s">
        <v>2410</v>
      </c>
      <c r="L543" t="s">
        <v>2398</v>
      </c>
      <c r="M543" t="s">
        <v>2319</v>
      </c>
      <c r="N543" t="s">
        <v>166</v>
      </c>
      <c r="O543" t="s">
        <v>167</v>
      </c>
      <c r="P543" t="s">
        <v>200</v>
      </c>
      <c r="Q543" t="s">
        <v>168</v>
      </c>
      <c r="R543" t="s">
        <v>165</v>
      </c>
      <c r="S543" t="s">
        <v>119</v>
      </c>
      <c r="T543" t="s">
        <v>164</v>
      </c>
      <c r="U543" t="s">
        <v>118</v>
      </c>
      <c r="V543" t="s">
        <v>2320</v>
      </c>
      <c r="W543" t="s">
        <v>2321</v>
      </c>
      <c r="X543" s="51" t="str">
        <f t="shared" si="16"/>
        <v>3</v>
      </c>
      <c r="Y543" s="51" t="str">
        <f>IF(T543="","",IF(AND(T543&lt;&gt;'Tabelas auxiliares'!$B$236,T543&lt;&gt;'Tabelas auxiliares'!$B$237,T543&lt;&gt;'Tabelas auxiliares'!$C$236,T543&lt;&gt;'Tabelas auxiliares'!$C$237,T543&lt;&gt;'Tabelas auxiliares'!$D$236),"FOLHA DE PESSOAL",IF(X543='Tabelas auxiliares'!$A$237,"CUSTEIO",IF(X543='Tabelas auxiliares'!$A$236,"INVESTIMENTO","ERRO - VERIFICAR"))))</f>
        <v>CUSTEIO</v>
      </c>
      <c r="Z543" s="64">
        <f t="shared" si="17"/>
        <v>249406.12</v>
      </c>
      <c r="AC543" s="44">
        <v>249406.12</v>
      </c>
    </row>
    <row r="544" spans="1:29" x14ac:dyDescent="0.25">
      <c r="A544" t="s">
        <v>594</v>
      </c>
      <c r="B544" t="s">
        <v>302</v>
      </c>
      <c r="C544" t="s">
        <v>595</v>
      </c>
      <c r="D544" t="s">
        <v>90</v>
      </c>
      <c r="E544" t="s">
        <v>117</v>
      </c>
      <c r="F544" s="51" t="str">
        <f>IFERROR(VLOOKUP(D544,'Tabelas auxiliares'!$A$3:$B$61,2,FALSE),"")</f>
        <v>SUGEPE-FOLHA - PASEP + AUX. MORADIA</v>
      </c>
      <c r="G544" s="51" t="str">
        <f>IFERROR(VLOOKUP($B544,'Tabelas auxiliares'!$A$65:$C$102,2,FALSE),"")</f>
        <v>Folha de pagamento - Ativos, Previdência, PASEP</v>
      </c>
      <c r="H544" s="51" t="str">
        <f>IFERROR(VLOOKUP($B544,'Tabelas auxiliares'!$A$65:$C$102,3,FALSE),"")</f>
        <v>FOLHA DE PAGAMENTO / CONTRIBUICAO PARA O PSS / SUBSTITUICOES / INSS PATRONAL / PASEP</v>
      </c>
      <c r="I544" t="s">
        <v>612</v>
      </c>
      <c r="J544" t="s">
        <v>2396</v>
      </c>
      <c r="K544" t="s">
        <v>2411</v>
      </c>
      <c r="L544" t="s">
        <v>2398</v>
      </c>
      <c r="M544" t="s">
        <v>1960</v>
      </c>
      <c r="N544" t="s">
        <v>127</v>
      </c>
      <c r="O544" t="s">
        <v>167</v>
      </c>
      <c r="P544" t="s">
        <v>2233</v>
      </c>
      <c r="Q544" t="s">
        <v>168</v>
      </c>
      <c r="R544" t="s">
        <v>165</v>
      </c>
      <c r="S544" t="s">
        <v>119</v>
      </c>
      <c r="T544" t="s">
        <v>2234</v>
      </c>
      <c r="U544" t="s">
        <v>136</v>
      </c>
      <c r="V544" t="s">
        <v>2235</v>
      </c>
      <c r="W544" t="s">
        <v>2236</v>
      </c>
      <c r="X544" s="51" t="str">
        <f t="shared" si="16"/>
        <v>3</v>
      </c>
      <c r="Y544" s="51" t="str">
        <f>IF(T544="","",IF(AND(T544&lt;&gt;'Tabelas auxiliares'!$B$236,T544&lt;&gt;'Tabelas auxiliares'!$B$237,T544&lt;&gt;'Tabelas auxiliares'!$C$236,T544&lt;&gt;'Tabelas auxiliares'!$C$237,T544&lt;&gt;'Tabelas auxiliares'!$D$236),"FOLHA DE PESSOAL",IF(X544='Tabelas auxiliares'!$A$237,"CUSTEIO",IF(X544='Tabelas auxiliares'!$A$236,"INVESTIMENTO","ERRO - VERIFICAR"))))</f>
        <v>FOLHA DE PESSOAL</v>
      </c>
      <c r="Z544" s="64">
        <f t="shared" si="17"/>
        <v>156085.06</v>
      </c>
      <c r="AC544" s="44">
        <v>156085.06</v>
      </c>
    </row>
    <row r="545" spans="1:29" x14ac:dyDescent="0.25">
      <c r="A545" t="s">
        <v>594</v>
      </c>
      <c r="B545" t="s">
        <v>302</v>
      </c>
      <c r="C545" t="s">
        <v>595</v>
      </c>
      <c r="D545" t="s">
        <v>90</v>
      </c>
      <c r="E545" t="s">
        <v>117</v>
      </c>
      <c r="F545" s="51" t="str">
        <f>IFERROR(VLOOKUP(D545,'Tabelas auxiliares'!$A$3:$B$61,2,FALSE),"")</f>
        <v>SUGEPE-FOLHA - PASEP + AUX. MORADIA</v>
      </c>
      <c r="G545" s="51" t="str">
        <f>IFERROR(VLOOKUP($B545,'Tabelas auxiliares'!$A$65:$C$102,2,FALSE),"")</f>
        <v>Folha de pagamento - Ativos, Previdência, PASEP</v>
      </c>
      <c r="H545" s="51" t="str">
        <f>IFERROR(VLOOKUP($B545,'Tabelas auxiliares'!$A$65:$C$102,3,FALSE),"")</f>
        <v>FOLHA DE PAGAMENTO / CONTRIBUICAO PARA O PSS / SUBSTITUICOES / INSS PATRONAL / PASEP</v>
      </c>
      <c r="I545" t="s">
        <v>612</v>
      </c>
      <c r="J545" t="s">
        <v>2396</v>
      </c>
      <c r="K545" t="s">
        <v>2411</v>
      </c>
      <c r="L545" t="s">
        <v>2398</v>
      </c>
      <c r="M545" t="s">
        <v>1960</v>
      </c>
      <c r="N545" t="s">
        <v>127</v>
      </c>
      <c r="O545" t="s">
        <v>167</v>
      </c>
      <c r="P545" t="s">
        <v>2233</v>
      </c>
      <c r="Q545" t="s">
        <v>168</v>
      </c>
      <c r="R545" t="s">
        <v>165</v>
      </c>
      <c r="S545" t="s">
        <v>119</v>
      </c>
      <c r="T545" t="s">
        <v>2234</v>
      </c>
      <c r="U545" t="s">
        <v>136</v>
      </c>
      <c r="V545" t="s">
        <v>2237</v>
      </c>
      <c r="W545" t="s">
        <v>2238</v>
      </c>
      <c r="X545" s="51" t="str">
        <f t="shared" si="16"/>
        <v>3</v>
      </c>
      <c r="Y545" s="51" t="str">
        <f>IF(T545="","",IF(AND(T545&lt;&gt;'Tabelas auxiliares'!$B$236,T545&lt;&gt;'Tabelas auxiliares'!$B$237,T545&lt;&gt;'Tabelas auxiliares'!$C$236,T545&lt;&gt;'Tabelas auxiliares'!$C$237,T545&lt;&gt;'Tabelas auxiliares'!$D$236),"FOLHA DE PESSOAL",IF(X545='Tabelas auxiliares'!$A$237,"CUSTEIO",IF(X545='Tabelas auxiliares'!$A$236,"INVESTIMENTO","ERRO - VERIFICAR"))))</f>
        <v>FOLHA DE PESSOAL</v>
      </c>
      <c r="Z545" s="64">
        <f t="shared" si="17"/>
        <v>7804.25</v>
      </c>
      <c r="AC545" s="44">
        <v>7804.25</v>
      </c>
    </row>
    <row r="546" spans="1:29" x14ac:dyDescent="0.25">
      <c r="A546" t="s">
        <v>594</v>
      </c>
      <c r="B546" t="s">
        <v>302</v>
      </c>
      <c r="C546" t="s">
        <v>595</v>
      </c>
      <c r="D546" t="s">
        <v>90</v>
      </c>
      <c r="E546" t="s">
        <v>117</v>
      </c>
      <c r="F546" s="51" t="str">
        <f>IFERROR(VLOOKUP(D546,'Tabelas auxiliares'!$A$3:$B$61,2,FALSE),"")</f>
        <v>SUGEPE-FOLHA - PASEP + AUX. MORADIA</v>
      </c>
      <c r="G546" s="51" t="str">
        <f>IFERROR(VLOOKUP($B546,'Tabelas auxiliares'!$A$65:$C$102,2,FALSE),"")</f>
        <v>Folha de pagamento - Ativos, Previdência, PASEP</v>
      </c>
      <c r="H546" s="51" t="str">
        <f>IFERROR(VLOOKUP($B546,'Tabelas auxiliares'!$A$65:$C$102,3,FALSE),"")</f>
        <v>FOLHA DE PAGAMENTO / CONTRIBUICAO PARA O PSS / SUBSTITUICOES / INSS PATRONAL / PASEP</v>
      </c>
      <c r="I546" t="s">
        <v>1732</v>
      </c>
      <c r="J546" t="s">
        <v>2412</v>
      </c>
      <c r="K546" t="s">
        <v>2413</v>
      </c>
      <c r="L546" t="s">
        <v>2414</v>
      </c>
      <c r="M546" t="s">
        <v>165</v>
      </c>
      <c r="N546" t="s">
        <v>125</v>
      </c>
      <c r="O546" t="s">
        <v>167</v>
      </c>
      <c r="P546" t="s">
        <v>2256</v>
      </c>
      <c r="Q546" t="s">
        <v>168</v>
      </c>
      <c r="R546" t="s">
        <v>165</v>
      </c>
      <c r="S546" t="s">
        <v>2257</v>
      </c>
      <c r="T546" t="s">
        <v>2234</v>
      </c>
      <c r="U546" t="s">
        <v>135</v>
      </c>
      <c r="V546" t="s">
        <v>2258</v>
      </c>
      <c r="W546" t="s">
        <v>2259</v>
      </c>
      <c r="X546" s="51" t="str">
        <f t="shared" si="16"/>
        <v>3</v>
      </c>
      <c r="Y546" s="51" t="str">
        <f>IF(T546="","",IF(AND(T546&lt;&gt;'Tabelas auxiliares'!$B$236,T546&lt;&gt;'Tabelas auxiliares'!$B$237,T546&lt;&gt;'Tabelas auxiliares'!$C$236,T546&lt;&gt;'Tabelas auxiliares'!$C$237,T546&lt;&gt;'Tabelas auxiliares'!$D$236),"FOLHA DE PESSOAL",IF(X546='Tabelas auxiliares'!$A$237,"CUSTEIO",IF(X546='Tabelas auxiliares'!$A$236,"INVESTIMENTO","ERRO - VERIFICAR"))))</f>
        <v>FOLHA DE PESSOAL</v>
      </c>
      <c r="Z546" s="64">
        <f t="shared" si="17"/>
        <v>405753.27</v>
      </c>
      <c r="AC546" s="44">
        <v>405753.27</v>
      </c>
    </row>
    <row r="547" spans="1:29" x14ac:dyDescent="0.25">
      <c r="A547" t="s">
        <v>594</v>
      </c>
      <c r="B547" t="s">
        <v>302</v>
      </c>
      <c r="C547" t="s">
        <v>595</v>
      </c>
      <c r="D547" t="s">
        <v>90</v>
      </c>
      <c r="E547" t="s">
        <v>117</v>
      </c>
      <c r="F547" s="51" t="str">
        <f>IFERROR(VLOOKUP(D547,'Tabelas auxiliares'!$A$3:$B$61,2,FALSE),"")</f>
        <v>SUGEPE-FOLHA - PASEP + AUX. MORADIA</v>
      </c>
      <c r="G547" s="51" t="str">
        <f>IFERROR(VLOOKUP($B547,'Tabelas auxiliares'!$A$65:$C$102,2,FALSE),"")</f>
        <v>Folha de pagamento - Ativos, Previdência, PASEP</v>
      </c>
      <c r="H547" s="51" t="str">
        <f>IFERROR(VLOOKUP($B547,'Tabelas auxiliares'!$A$65:$C$102,3,FALSE),"")</f>
        <v>FOLHA DE PAGAMENTO / CONTRIBUICAO PARA O PSS / SUBSTITUICOES / INSS PATRONAL / PASEP</v>
      </c>
      <c r="I547" t="s">
        <v>1732</v>
      </c>
      <c r="J547" t="s">
        <v>2412</v>
      </c>
      <c r="K547" t="s">
        <v>2413</v>
      </c>
      <c r="L547" t="s">
        <v>2414</v>
      </c>
      <c r="M547" t="s">
        <v>165</v>
      </c>
      <c r="N547" t="s">
        <v>125</v>
      </c>
      <c r="O547" t="s">
        <v>167</v>
      </c>
      <c r="P547" t="s">
        <v>2256</v>
      </c>
      <c r="Q547" t="s">
        <v>168</v>
      </c>
      <c r="R547" t="s">
        <v>165</v>
      </c>
      <c r="S547" t="s">
        <v>2257</v>
      </c>
      <c r="T547" t="s">
        <v>2234</v>
      </c>
      <c r="U547" t="s">
        <v>135</v>
      </c>
      <c r="V547" t="s">
        <v>2260</v>
      </c>
      <c r="W547" t="s">
        <v>2261</v>
      </c>
      <c r="X547" s="51" t="str">
        <f t="shared" si="16"/>
        <v>3</v>
      </c>
      <c r="Y547" s="51" t="str">
        <f>IF(T547="","",IF(AND(T547&lt;&gt;'Tabelas auxiliares'!$B$236,T547&lt;&gt;'Tabelas auxiliares'!$B$237,T547&lt;&gt;'Tabelas auxiliares'!$C$236,T547&lt;&gt;'Tabelas auxiliares'!$C$237,T547&lt;&gt;'Tabelas auxiliares'!$D$236),"FOLHA DE PESSOAL",IF(X547='Tabelas auxiliares'!$A$237,"CUSTEIO",IF(X547='Tabelas auxiliares'!$A$236,"INVESTIMENTO","ERRO - VERIFICAR"))))</f>
        <v>FOLHA DE PESSOAL</v>
      </c>
      <c r="Z547" s="64">
        <f t="shared" si="17"/>
        <v>9057.2800000000007</v>
      </c>
      <c r="AC547" s="44">
        <v>9057.2800000000007</v>
      </c>
    </row>
    <row r="548" spans="1:29" x14ac:dyDescent="0.25">
      <c r="A548" t="s">
        <v>594</v>
      </c>
      <c r="B548" t="s">
        <v>302</v>
      </c>
      <c r="C548" t="s">
        <v>595</v>
      </c>
      <c r="D548" t="s">
        <v>90</v>
      </c>
      <c r="E548" t="s">
        <v>117</v>
      </c>
      <c r="F548" s="51" t="str">
        <f>IFERROR(VLOOKUP(D548,'Tabelas auxiliares'!$A$3:$B$61,2,FALSE),"")</f>
        <v>SUGEPE-FOLHA - PASEP + AUX. MORADIA</v>
      </c>
      <c r="G548" s="51" t="str">
        <f>IFERROR(VLOOKUP($B548,'Tabelas auxiliares'!$A$65:$C$102,2,FALSE),"")</f>
        <v>Folha de pagamento - Ativos, Previdência, PASEP</v>
      </c>
      <c r="H548" s="51" t="str">
        <f>IFERROR(VLOOKUP($B548,'Tabelas auxiliares'!$A$65:$C$102,3,FALSE),"")</f>
        <v>FOLHA DE PAGAMENTO / CONTRIBUICAO PARA O PSS / SUBSTITUICOES / INSS PATRONAL / PASEP</v>
      </c>
      <c r="I548" t="s">
        <v>1732</v>
      </c>
      <c r="J548" t="s">
        <v>2412</v>
      </c>
      <c r="K548" t="s">
        <v>2413</v>
      </c>
      <c r="L548" t="s">
        <v>2414</v>
      </c>
      <c r="M548" t="s">
        <v>165</v>
      </c>
      <c r="N548" t="s">
        <v>125</v>
      </c>
      <c r="O548" t="s">
        <v>167</v>
      </c>
      <c r="P548" t="s">
        <v>2256</v>
      </c>
      <c r="Q548" t="s">
        <v>168</v>
      </c>
      <c r="R548" t="s">
        <v>165</v>
      </c>
      <c r="S548" t="s">
        <v>2257</v>
      </c>
      <c r="T548" t="s">
        <v>2234</v>
      </c>
      <c r="U548" t="s">
        <v>135</v>
      </c>
      <c r="V548" t="s">
        <v>2262</v>
      </c>
      <c r="W548" t="s">
        <v>2263</v>
      </c>
      <c r="X548" s="51" t="str">
        <f t="shared" si="16"/>
        <v>3</v>
      </c>
      <c r="Y548" s="51" t="str">
        <f>IF(T548="","",IF(AND(T548&lt;&gt;'Tabelas auxiliares'!$B$236,T548&lt;&gt;'Tabelas auxiliares'!$B$237,T548&lt;&gt;'Tabelas auxiliares'!$C$236,T548&lt;&gt;'Tabelas auxiliares'!$C$237,T548&lt;&gt;'Tabelas auxiliares'!$D$236),"FOLHA DE PESSOAL",IF(X548='Tabelas auxiliares'!$A$237,"CUSTEIO",IF(X548='Tabelas auxiliares'!$A$236,"INVESTIMENTO","ERRO - VERIFICAR"))))</f>
        <v>FOLHA DE PESSOAL</v>
      </c>
      <c r="Z548" s="64">
        <f t="shared" si="17"/>
        <v>252.37</v>
      </c>
      <c r="AC548" s="44">
        <v>252.37</v>
      </c>
    </row>
    <row r="549" spans="1:29" x14ac:dyDescent="0.25">
      <c r="A549" t="s">
        <v>594</v>
      </c>
      <c r="B549" t="s">
        <v>302</v>
      </c>
      <c r="C549" t="s">
        <v>595</v>
      </c>
      <c r="D549" t="s">
        <v>90</v>
      </c>
      <c r="E549" t="s">
        <v>117</v>
      </c>
      <c r="F549" s="51" t="str">
        <f>IFERROR(VLOOKUP(D549,'Tabelas auxiliares'!$A$3:$B$61,2,FALSE),"")</f>
        <v>SUGEPE-FOLHA - PASEP + AUX. MORADIA</v>
      </c>
      <c r="G549" s="51" t="str">
        <f>IFERROR(VLOOKUP($B549,'Tabelas auxiliares'!$A$65:$C$102,2,FALSE),"")</f>
        <v>Folha de pagamento - Ativos, Previdência, PASEP</v>
      </c>
      <c r="H549" s="51" t="str">
        <f>IFERROR(VLOOKUP($B549,'Tabelas auxiliares'!$A$65:$C$102,3,FALSE),"")</f>
        <v>FOLHA DE PAGAMENTO / CONTRIBUICAO PARA O PSS / SUBSTITUICOES / INSS PATRONAL / PASEP</v>
      </c>
      <c r="I549" t="s">
        <v>1732</v>
      </c>
      <c r="J549" t="s">
        <v>2412</v>
      </c>
      <c r="K549" t="s">
        <v>2415</v>
      </c>
      <c r="L549" t="s">
        <v>2414</v>
      </c>
      <c r="M549" t="s">
        <v>165</v>
      </c>
      <c r="N549" t="s">
        <v>125</v>
      </c>
      <c r="O549" t="s">
        <v>167</v>
      </c>
      <c r="P549" t="s">
        <v>2256</v>
      </c>
      <c r="Q549" t="s">
        <v>168</v>
      </c>
      <c r="R549" t="s">
        <v>165</v>
      </c>
      <c r="S549" t="s">
        <v>2257</v>
      </c>
      <c r="T549" t="s">
        <v>2234</v>
      </c>
      <c r="U549" t="s">
        <v>135</v>
      </c>
      <c r="V549" t="s">
        <v>2265</v>
      </c>
      <c r="W549" t="s">
        <v>2266</v>
      </c>
      <c r="X549" s="51" t="str">
        <f t="shared" si="16"/>
        <v>3</v>
      </c>
      <c r="Y549" s="51" t="str">
        <f>IF(T549="","",IF(AND(T549&lt;&gt;'Tabelas auxiliares'!$B$236,T549&lt;&gt;'Tabelas auxiliares'!$B$237,T549&lt;&gt;'Tabelas auxiliares'!$C$236,T549&lt;&gt;'Tabelas auxiliares'!$C$237,T549&lt;&gt;'Tabelas auxiliares'!$D$236),"FOLHA DE PESSOAL",IF(X549='Tabelas auxiliares'!$A$237,"CUSTEIO",IF(X549='Tabelas auxiliares'!$A$236,"INVESTIMENTO","ERRO - VERIFICAR"))))</f>
        <v>FOLHA DE PESSOAL</v>
      </c>
      <c r="Z549" s="64">
        <f t="shared" si="17"/>
        <v>67694.38</v>
      </c>
      <c r="AC549" s="44">
        <v>67694.38</v>
      </c>
    </row>
    <row r="550" spans="1:29" x14ac:dyDescent="0.25">
      <c r="A550" t="s">
        <v>594</v>
      </c>
      <c r="B550" t="s">
        <v>302</v>
      </c>
      <c r="C550" t="s">
        <v>595</v>
      </c>
      <c r="D550" t="s">
        <v>90</v>
      </c>
      <c r="E550" t="s">
        <v>117</v>
      </c>
      <c r="F550" s="51" t="str">
        <f>IFERROR(VLOOKUP(D550,'Tabelas auxiliares'!$A$3:$B$61,2,FALSE),"")</f>
        <v>SUGEPE-FOLHA - PASEP + AUX. MORADIA</v>
      </c>
      <c r="G550" s="51" t="str">
        <f>IFERROR(VLOOKUP($B550,'Tabelas auxiliares'!$A$65:$C$102,2,FALSE),"")</f>
        <v>Folha de pagamento - Ativos, Previdência, PASEP</v>
      </c>
      <c r="H550" s="51" t="str">
        <f>IFERROR(VLOOKUP($B550,'Tabelas auxiliares'!$A$65:$C$102,3,FALSE),"")</f>
        <v>FOLHA DE PAGAMENTO / CONTRIBUICAO PARA O PSS / SUBSTITUICOES / INSS PATRONAL / PASEP</v>
      </c>
      <c r="I550" t="s">
        <v>1732</v>
      </c>
      <c r="J550" t="s">
        <v>2412</v>
      </c>
      <c r="K550" t="s">
        <v>2416</v>
      </c>
      <c r="L550" t="s">
        <v>2414</v>
      </c>
      <c r="M550" t="s">
        <v>165</v>
      </c>
      <c r="N550" t="s">
        <v>127</v>
      </c>
      <c r="O550" t="s">
        <v>167</v>
      </c>
      <c r="P550" t="s">
        <v>2233</v>
      </c>
      <c r="Q550" t="s">
        <v>168</v>
      </c>
      <c r="R550" t="s">
        <v>165</v>
      </c>
      <c r="S550" t="s">
        <v>119</v>
      </c>
      <c r="T550" t="s">
        <v>2234</v>
      </c>
      <c r="U550" t="s">
        <v>136</v>
      </c>
      <c r="V550" t="s">
        <v>2268</v>
      </c>
      <c r="W550" t="s">
        <v>2269</v>
      </c>
      <c r="X550" s="51" t="str">
        <f t="shared" si="16"/>
        <v>3</v>
      </c>
      <c r="Y550" s="51" t="str">
        <f>IF(T550="","",IF(AND(T550&lt;&gt;'Tabelas auxiliares'!$B$236,T550&lt;&gt;'Tabelas auxiliares'!$B$237,T550&lt;&gt;'Tabelas auxiliares'!$C$236,T550&lt;&gt;'Tabelas auxiliares'!$C$237,T550&lt;&gt;'Tabelas auxiliares'!$D$236),"FOLHA DE PESSOAL",IF(X550='Tabelas auxiliares'!$A$237,"CUSTEIO",IF(X550='Tabelas auxiliares'!$A$236,"INVESTIMENTO","ERRO - VERIFICAR"))))</f>
        <v>FOLHA DE PESSOAL</v>
      </c>
      <c r="Z550" s="64">
        <f t="shared" si="17"/>
        <v>780684.86</v>
      </c>
      <c r="AC550" s="44">
        <v>780684.86</v>
      </c>
    </row>
    <row r="551" spans="1:29" x14ac:dyDescent="0.25">
      <c r="A551" t="s">
        <v>594</v>
      </c>
      <c r="B551" t="s">
        <v>302</v>
      </c>
      <c r="C551" t="s">
        <v>595</v>
      </c>
      <c r="D551" t="s">
        <v>90</v>
      </c>
      <c r="E551" t="s">
        <v>117</v>
      </c>
      <c r="F551" s="51" t="str">
        <f>IFERROR(VLOOKUP(D551,'Tabelas auxiliares'!$A$3:$B$61,2,FALSE),"")</f>
        <v>SUGEPE-FOLHA - PASEP + AUX. MORADIA</v>
      </c>
      <c r="G551" s="51" t="str">
        <f>IFERROR(VLOOKUP($B551,'Tabelas auxiliares'!$A$65:$C$102,2,FALSE),"")</f>
        <v>Folha de pagamento - Ativos, Previdência, PASEP</v>
      </c>
      <c r="H551" s="51" t="str">
        <f>IFERROR(VLOOKUP($B551,'Tabelas auxiliares'!$A$65:$C$102,3,FALSE),"")</f>
        <v>FOLHA DE PAGAMENTO / CONTRIBUICAO PARA O PSS / SUBSTITUICOES / INSS PATRONAL / PASEP</v>
      </c>
      <c r="I551" t="s">
        <v>1732</v>
      </c>
      <c r="J551" t="s">
        <v>2412</v>
      </c>
      <c r="K551" t="s">
        <v>2416</v>
      </c>
      <c r="L551" t="s">
        <v>2414</v>
      </c>
      <c r="M551" t="s">
        <v>165</v>
      </c>
      <c r="N551" t="s">
        <v>127</v>
      </c>
      <c r="O551" t="s">
        <v>167</v>
      </c>
      <c r="P551" t="s">
        <v>2233</v>
      </c>
      <c r="Q551" t="s">
        <v>168</v>
      </c>
      <c r="R551" t="s">
        <v>165</v>
      </c>
      <c r="S551" t="s">
        <v>119</v>
      </c>
      <c r="T551" t="s">
        <v>2234</v>
      </c>
      <c r="U551" t="s">
        <v>136</v>
      </c>
      <c r="V551" t="s">
        <v>2272</v>
      </c>
      <c r="W551" t="s">
        <v>2273</v>
      </c>
      <c r="X551" s="51" t="str">
        <f t="shared" si="16"/>
        <v>3</v>
      </c>
      <c r="Y551" s="51" t="str">
        <f>IF(T551="","",IF(AND(T551&lt;&gt;'Tabelas auxiliares'!$B$236,T551&lt;&gt;'Tabelas auxiliares'!$B$237,T551&lt;&gt;'Tabelas auxiliares'!$C$236,T551&lt;&gt;'Tabelas auxiliares'!$C$237,T551&lt;&gt;'Tabelas auxiliares'!$D$236),"FOLHA DE PESSOAL",IF(X551='Tabelas auxiliares'!$A$237,"CUSTEIO",IF(X551='Tabelas auxiliares'!$A$236,"INVESTIMENTO","ERRO - VERIFICAR"))))</f>
        <v>FOLHA DE PESSOAL</v>
      </c>
      <c r="Z551" s="64">
        <f t="shared" si="17"/>
        <v>13975.52</v>
      </c>
      <c r="AC551" s="44">
        <v>13975.52</v>
      </c>
    </row>
    <row r="552" spans="1:29" x14ac:dyDescent="0.25">
      <c r="A552" t="s">
        <v>594</v>
      </c>
      <c r="B552" t="s">
        <v>302</v>
      </c>
      <c r="C552" t="s">
        <v>595</v>
      </c>
      <c r="D552" t="s">
        <v>90</v>
      </c>
      <c r="E552" t="s">
        <v>117</v>
      </c>
      <c r="F552" s="51" t="str">
        <f>IFERROR(VLOOKUP(D552,'Tabelas auxiliares'!$A$3:$B$61,2,FALSE),"")</f>
        <v>SUGEPE-FOLHA - PASEP + AUX. MORADIA</v>
      </c>
      <c r="G552" s="51" t="str">
        <f>IFERROR(VLOOKUP($B552,'Tabelas auxiliares'!$A$65:$C$102,2,FALSE),"")</f>
        <v>Folha de pagamento - Ativos, Previdência, PASEP</v>
      </c>
      <c r="H552" s="51" t="str">
        <f>IFERROR(VLOOKUP($B552,'Tabelas auxiliares'!$A$65:$C$102,3,FALSE),"")</f>
        <v>FOLHA DE PAGAMENTO / CONTRIBUICAO PARA O PSS / SUBSTITUICOES / INSS PATRONAL / PASEP</v>
      </c>
      <c r="I552" t="s">
        <v>1732</v>
      </c>
      <c r="J552" t="s">
        <v>2412</v>
      </c>
      <c r="K552" t="s">
        <v>2416</v>
      </c>
      <c r="L552" t="s">
        <v>2414</v>
      </c>
      <c r="M552" t="s">
        <v>165</v>
      </c>
      <c r="N552" t="s">
        <v>127</v>
      </c>
      <c r="O552" t="s">
        <v>167</v>
      </c>
      <c r="P552" t="s">
        <v>2233</v>
      </c>
      <c r="Q552" t="s">
        <v>168</v>
      </c>
      <c r="R552" t="s">
        <v>165</v>
      </c>
      <c r="S552" t="s">
        <v>119</v>
      </c>
      <c r="T552" t="s">
        <v>2234</v>
      </c>
      <c r="U552" t="s">
        <v>136</v>
      </c>
      <c r="V552" t="s">
        <v>2370</v>
      </c>
      <c r="W552" t="s">
        <v>2371</v>
      </c>
      <c r="X552" s="51" t="str">
        <f t="shared" si="16"/>
        <v>3</v>
      </c>
      <c r="Y552" s="51" t="str">
        <f>IF(T552="","",IF(AND(T552&lt;&gt;'Tabelas auxiliares'!$B$236,T552&lt;&gt;'Tabelas auxiliares'!$B$237,T552&lt;&gt;'Tabelas auxiliares'!$C$236,T552&lt;&gt;'Tabelas auxiliares'!$C$237,T552&lt;&gt;'Tabelas auxiliares'!$D$236),"FOLHA DE PESSOAL",IF(X552='Tabelas auxiliares'!$A$237,"CUSTEIO",IF(X552='Tabelas auxiliares'!$A$236,"INVESTIMENTO","ERRO - VERIFICAR"))))</f>
        <v>FOLHA DE PESSOAL</v>
      </c>
      <c r="Z552" s="64">
        <f t="shared" si="17"/>
        <v>3668.57</v>
      </c>
      <c r="AC552" s="44">
        <v>3668.57</v>
      </c>
    </row>
    <row r="553" spans="1:29" x14ac:dyDescent="0.25">
      <c r="A553" t="s">
        <v>594</v>
      </c>
      <c r="B553" t="s">
        <v>302</v>
      </c>
      <c r="C553" t="s">
        <v>595</v>
      </c>
      <c r="D553" t="s">
        <v>90</v>
      </c>
      <c r="E553" t="s">
        <v>117</v>
      </c>
      <c r="F553" s="51" t="str">
        <f>IFERROR(VLOOKUP(D553,'Tabelas auxiliares'!$A$3:$B$61,2,FALSE),"")</f>
        <v>SUGEPE-FOLHA - PASEP + AUX. MORADIA</v>
      </c>
      <c r="G553" s="51" t="str">
        <f>IFERROR(VLOOKUP($B553,'Tabelas auxiliares'!$A$65:$C$102,2,FALSE),"")</f>
        <v>Folha de pagamento - Ativos, Previdência, PASEP</v>
      </c>
      <c r="H553" s="51" t="str">
        <f>IFERROR(VLOOKUP($B553,'Tabelas auxiliares'!$A$65:$C$102,3,FALSE),"")</f>
        <v>FOLHA DE PAGAMENTO / CONTRIBUICAO PARA O PSS / SUBSTITUICOES / INSS PATRONAL / PASEP</v>
      </c>
      <c r="I553" t="s">
        <v>1732</v>
      </c>
      <c r="J553" t="s">
        <v>2412</v>
      </c>
      <c r="K553" t="s">
        <v>2417</v>
      </c>
      <c r="L553" t="s">
        <v>2414</v>
      </c>
      <c r="M553" t="s">
        <v>165</v>
      </c>
      <c r="N553" t="s">
        <v>127</v>
      </c>
      <c r="O553" t="s">
        <v>167</v>
      </c>
      <c r="P553" t="s">
        <v>2233</v>
      </c>
      <c r="Q553" t="s">
        <v>168</v>
      </c>
      <c r="R553" t="s">
        <v>165</v>
      </c>
      <c r="S553" t="s">
        <v>119</v>
      </c>
      <c r="T553" t="s">
        <v>2234</v>
      </c>
      <c r="U553" t="s">
        <v>136</v>
      </c>
      <c r="V553" t="s">
        <v>2275</v>
      </c>
      <c r="W553" t="s">
        <v>2276</v>
      </c>
      <c r="X553" s="51" t="str">
        <f t="shared" si="16"/>
        <v>3</v>
      </c>
      <c r="Y553" s="51" t="str">
        <f>IF(T553="","",IF(AND(T553&lt;&gt;'Tabelas auxiliares'!$B$236,T553&lt;&gt;'Tabelas auxiliares'!$B$237,T553&lt;&gt;'Tabelas auxiliares'!$C$236,T553&lt;&gt;'Tabelas auxiliares'!$C$237,T553&lt;&gt;'Tabelas auxiliares'!$D$236),"FOLHA DE PESSOAL",IF(X553='Tabelas auxiliares'!$A$237,"CUSTEIO",IF(X553='Tabelas auxiliares'!$A$236,"INVESTIMENTO","ERRO - VERIFICAR"))))</f>
        <v>FOLHA DE PESSOAL</v>
      </c>
      <c r="Z553" s="64">
        <f t="shared" si="17"/>
        <v>9077596.5899999999</v>
      </c>
      <c r="AC553" s="44">
        <v>9077596.5899999999</v>
      </c>
    </row>
    <row r="554" spans="1:29" x14ac:dyDescent="0.25">
      <c r="A554" t="s">
        <v>594</v>
      </c>
      <c r="B554" t="s">
        <v>302</v>
      </c>
      <c r="C554" t="s">
        <v>595</v>
      </c>
      <c r="D554" t="s">
        <v>90</v>
      </c>
      <c r="E554" t="s">
        <v>117</v>
      </c>
      <c r="F554" s="51" t="str">
        <f>IFERROR(VLOOKUP(D554,'Tabelas auxiliares'!$A$3:$B$61,2,FALSE),"")</f>
        <v>SUGEPE-FOLHA - PASEP + AUX. MORADIA</v>
      </c>
      <c r="G554" s="51" t="str">
        <f>IFERROR(VLOOKUP($B554,'Tabelas auxiliares'!$A$65:$C$102,2,FALSE),"")</f>
        <v>Folha de pagamento - Ativos, Previdência, PASEP</v>
      </c>
      <c r="H554" s="51" t="str">
        <f>IFERROR(VLOOKUP($B554,'Tabelas auxiliares'!$A$65:$C$102,3,FALSE),"")</f>
        <v>FOLHA DE PAGAMENTO / CONTRIBUICAO PARA O PSS / SUBSTITUICOES / INSS PATRONAL / PASEP</v>
      </c>
      <c r="I554" t="s">
        <v>1732</v>
      </c>
      <c r="J554" t="s">
        <v>2412</v>
      </c>
      <c r="K554" t="s">
        <v>2417</v>
      </c>
      <c r="L554" t="s">
        <v>2414</v>
      </c>
      <c r="M554" t="s">
        <v>165</v>
      </c>
      <c r="N554" t="s">
        <v>127</v>
      </c>
      <c r="O554" t="s">
        <v>167</v>
      </c>
      <c r="P554" t="s">
        <v>2233</v>
      </c>
      <c r="Q554" t="s">
        <v>168</v>
      </c>
      <c r="R554" t="s">
        <v>165</v>
      </c>
      <c r="S554" t="s">
        <v>119</v>
      </c>
      <c r="T554" t="s">
        <v>2234</v>
      </c>
      <c r="U554" t="s">
        <v>136</v>
      </c>
      <c r="V554" t="s">
        <v>2277</v>
      </c>
      <c r="W554" t="s">
        <v>2278</v>
      </c>
      <c r="X554" s="51" t="str">
        <f t="shared" si="16"/>
        <v>3</v>
      </c>
      <c r="Y554" s="51" t="str">
        <f>IF(T554="","",IF(AND(T554&lt;&gt;'Tabelas auxiliares'!$B$236,T554&lt;&gt;'Tabelas auxiliares'!$B$237,T554&lt;&gt;'Tabelas auxiliares'!$C$236,T554&lt;&gt;'Tabelas auxiliares'!$C$237,T554&lt;&gt;'Tabelas auxiliares'!$D$236),"FOLHA DE PESSOAL",IF(X554='Tabelas auxiliares'!$A$237,"CUSTEIO",IF(X554='Tabelas auxiliares'!$A$236,"INVESTIMENTO","ERRO - VERIFICAR"))))</f>
        <v>FOLHA DE PESSOAL</v>
      </c>
      <c r="Z554" s="64">
        <f t="shared" si="17"/>
        <v>3080.61</v>
      </c>
      <c r="AC554" s="44">
        <v>3080.61</v>
      </c>
    </row>
    <row r="555" spans="1:29" x14ac:dyDescent="0.25">
      <c r="A555" t="s">
        <v>594</v>
      </c>
      <c r="B555" t="s">
        <v>302</v>
      </c>
      <c r="C555" t="s">
        <v>595</v>
      </c>
      <c r="D555" t="s">
        <v>90</v>
      </c>
      <c r="E555" t="s">
        <v>117</v>
      </c>
      <c r="F555" s="51" t="str">
        <f>IFERROR(VLOOKUP(D555,'Tabelas auxiliares'!$A$3:$B$61,2,FALSE),"")</f>
        <v>SUGEPE-FOLHA - PASEP + AUX. MORADIA</v>
      </c>
      <c r="G555" s="51" t="str">
        <f>IFERROR(VLOOKUP($B555,'Tabelas auxiliares'!$A$65:$C$102,2,FALSE),"")</f>
        <v>Folha de pagamento - Ativos, Previdência, PASEP</v>
      </c>
      <c r="H555" s="51" t="str">
        <f>IFERROR(VLOOKUP($B555,'Tabelas auxiliares'!$A$65:$C$102,3,FALSE),"")</f>
        <v>FOLHA DE PAGAMENTO / CONTRIBUICAO PARA O PSS / SUBSTITUICOES / INSS PATRONAL / PASEP</v>
      </c>
      <c r="I555" t="s">
        <v>1732</v>
      </c>
      <c r="J555" t="s">
        <v>2412</v>
      </c>
      <c r="K555" t="s">
        <v>2417</v>
      </c>
      <c r="L555" t="s">
        <v>2414</v>
      </c>
      <c r="M555" t="s">
        <v>165</v>
      </c>
      <c r="N555" t="s">
        <v>127</v>
      </c>
      <c r="O555" t="s">
        <v>167</v>
      </c>
      <c r="P555" t="s">
        <v>2233</v>
      </c>
      <c r="Q555" t="s">
        <v>168</v>
      </c>
      <c r="R555" t="s">
        <v>165</v>
      </c>
      <c r="S555" t="s">
        <v>119</v>
      </c>
      <c r="T555" t="s">
        <v>2234</v>
      </c>
      <c r="U555" t="s">
        <v>136</v>
      </c>
      <c r="V555" t="s">
        <v>2279</v>
      </c>
      <c r="W555" t="s">
        <v>2280</v>
      </c>
      <c r="X555" s="51" t="str">
        <f t="shared" si="16"/>
        <v>3</v>
      </c>
      <c r="Y555" s="51" t="str">
        <f>IF(T555="","",IF(AND(T555&lt;&gt;'Tabelas auxiliares'!$B$236,T555&lt;&gt;'Tabelas auxiliares'!$B$237,T555&lt;&gt;'Tabelas auxiliares'!$C$236,T555&lt;&gt;'Tabelas auxiliares'!$C$237,T555&lt;&gt;'Tabelas auxiliares'!$D$236),"FOLHA DE PESSOAL",IF(X555='Tabelas auxiliares'!$A$237,"CUSTEIO",IF(X555='Tabelas auxiliares'!$A$236,"INVESTIMENTO","ERRO - VERIFICAR"))))</f>
        <v>FOLHA DE PESSOAL</v>
      </c>
      <c r="Z555" s="64">
        <f t="shared" si="17"/>
        <v>582.34</v>
      </c>
      <c r="AC555" s="44">
        <v>582.34</v>
      </c>
    </row>
    <row r="556" spans="1:29" x14ac:dyDescent="0.25">
      <c r="A556" t="s">
        <v>594</v>
      </c>
      <c r="B556" t="s">
        <v>302</v>
      </c>
      <c r="C556" t="s">
        <v>595</v>
      </c>
      <c r="D556" t="s">
        <v>90</v>
      </c>
      <c r="E556" t="s">
        <v>117</v>
      </c>
      <c r="F556" s="51" t="str">
        <f>IFERROR(VLOOKUP(D556,'Tabelas auxiliares'!$A$3:$B$61,2,FALSE),"")</f>
        <v>SUGEPE-FOLHA - PASEP + AUX. MORADIA</v>
      </c>
      <c r="G556" s="51" t="str">
        <f>IFERROR(VLOOKUP($B556,'Tabelas auxiliares'!$A$65:$C$102,2,FALSE),"")</f>
        <v>Folha de pagamento - Ativos, Previdência, PASEP</v>
      </c>
      <c r="H556" s="51" t="str">
        <f>IFERROR(VLOOKUP($B556,'Tabelas auxiliares'!$A$65:$C$102,3,FALSE),"")</f>
        <v>FOLHA DE PAGAMENTO / CONTRIBUICAO PARA O PSS / SUBSTITUICOES / INSS PATRONAL / PASEP</v>
      </c>
      <c r="I556" t="s">
        <v>1732</v>
      </c>
      <c r="J556" t="s">
        <v>2412</v>
      </c>
      <c r="K556" t="s">
        <v>2417</v>
      </c>
      <c r="L556" t="s">
        <v>2414</v>
      </c>
      <c r="M556" t="s">
        <v>165</v>
      </c>
      <c r="N556" t="s">
        <v>127</v>
      </c>
      <c r="O556" t="s">
        <v>167</v>
      </c>
      <c r="P556" t="s">
        <v>2233</v>
      </c>
      <c r="Q556" t="s">
        <v>168</v>
      </c>
      <c r="R556" t="s">
        <v>165</v>
      </c>
      <c r="S556" t="s">
        <v>119</v>
      </c>
      <c r="T556" t="s">
        <v>2234</v>
      </c>
      <c r="U556" t="s">
        <v>136</v>
      </c>
      <c r="V556" t="s">
        <v>2281</v>
      </c>
      <c r="W556" t="s">
        <v>2282</v>
      </c>
      <c r="X556" s="51" t="str">
        <f t="shared" si="16"/>
        <v>3</v>
      </c>
      <c r="Y556" s="51" t="str">
        <f>IF(T556="","",IF(AND(T556&lt;&gt;'Tabelas auxiliares'!$B$236,T556&lt;&gt;'Tabelas auxiliares'!$B$237,T556&lt;&gt;'Tabelas auxiliares'!$C$236,T556&lt;&gt;'Tabelas auxiliares'!$C$237,T556&lt;&gt;'Tabelas auxiliares'!$D$236),"FOLHA DE PESSOAL",IF(X556='Tabelas auxiliares'!$A$237,"CUSTEIO",IF(X556='Tabelas auxiliares'!$A$236,"INVESTIMENTO","ERRO - VERIFICAR"))))</f>
        <v>FOLHA DE PESSOAL</v>
      </c>
      <c r="Z556" s="64">
        <f t="shared" si="17"/>
        <v>9483.19</v>
      </c>
      <c r="AC556" s="44">
        <v>9483.19</v>
      </c>
    </row>
    <row r="557" spans="1:29" x14ac:dyDescent="0.25">
      <c r="A557" t="s">
        <v>594</v>
      </c>
      <c r="B557" t="s">
        <v>302</v>
      </c>
      <c r="C557" t="s">
        <v>595</v>
      </c>
      <c r="D557" t="s">
        <v>90</v>
      </c>
      <c r="E557" t="s">
        <v>117</v>
      </c>
      <c r="F557" s="51" t="str">
        <f>IFERROR(VLOOKUP(D557,'Tabelas auxiliares'!$A$3:$B$61,2,FALSE),"")</f>
        <v>SUGEPE-FOLHA - PASEP + AUX. MORADIA</v>
      </c>
      <c r="G557" s="51" t="str">
        <f>IFERROR(VLOOKUP($B557,'Tabelas auxiliares'!$A$65:$C$102,2,FALSE),"")</f>
        <v>Folha de pagamento - Ativos, Previdência, PASEP</v>
      </c>
      <c r="H557" s="51" t="str">
        <f>IFERROR(VLOOKUP($B557,'Tabelas auxiliares'!$A$65:$C$102,3,FALSE),"")</f>
        <v>FOLHA DE PAGAMENTO / CONTRIBUICAO PARA O PSS / SUBSTITUICOES / INSS PATRONAL / PASEP</v>
      </c>
      <c r="I557" t="s">
        <v>1732</v>
      </c>
      <c r="J557" t="s">
        <v>2412</v>
      </c>
      <c r="K557" t="s">
        <v>2417</v>
      </c>
      <c r="L557" t="s">
        <v>2414</v>
      </c>
      <c r="M557" t="s">
        <v>165</v>
      </c>
      <c r="N557" t="s">
        <v>127</v>
      </c>
      <c r="O557" t="s">
        <v>167</v>
      </c>
      <c r="P557" t="s">
        <v>2233</v>
      </c>
      <c r="Q557" t="s">
        <v>168</v>
      </c>
      <c r="R557" t="s">
        <v>165</v>
      </c>
      <c r="S557" t="s">
        <v>119</v>
      </c>
      <c r="T557" t="s">
        <v>2234</v>
      </c>
      <c r="U557" t="s">
        <v>136</v>
      </c>
      <c r="V557" t="s">
        <v>2283</v>
      </c>
      <c r="W557" t="s">
        <v>2284</v>
      </c>
      <c r="X557" s="51" t="str">
        <f t="shared" si="16"/>
        <v>3</v>
      </c>
      <c r="Y557" s="51" t="str">
        <f>IF(T557="","",IF(AND(T557&lt;&gt;'Tabelas auxiliares'!$B$236,T557&lt;&gt;'Tabelas auxiliares'!$B$237,T557&lt;&gt;'Tabelas auxiliares'!$C$236,T557&lt;&gt;'Tabelas auxiliares'!$C$237,T557&lt;&gt;'Tabelas auxiliares'!$D$236),"FOLHA DE PESSOAL",IF(X557='Tabelas auxiliares'!$A$237,"CUSTEIO",IF(X557='Tabelas auxiliares'!$A$236,"INVESTIMENTO","ERRO - VERIFICAR"))))</f>
        <v>FOLHA DE PESSOAL</v>
      </c>
      <c r="Z557" s="64">
        <f t="shared" si="17"/>
        <v>45160.67</v>
      </c>
      <c r="AC557" s="44">
        <v>45160.67</v>
      </c>
    </row>
    <row r="558" spans="1:29" x14ac:dyDescent="0.25">
      <c r="A558" t="s">
        <v>594</v>
      </c>
      <c r="B558" t="s">
        <v>302</v>
      </c>
      <c r="C558" t="s">
        <v>595</v>
      </c>
      <c r="D558" t="s">
        <v>90</v>
      </c>
      <c r="E558" t="s">
        <v>117</v>
      </c>
      <c r="F558" s="51" t="str">
        <f>IFERROR(VLOOKUP(D558,'Tabelas auxiliares'!$A$3:$B$61,2,FALSE),"")</f>
        <v>SUGEPE-FOLHA - PASEP + AUX. MORADIA</v>
      </c>
      <c r="G558" s="51" t="str">
        <f>IFERROR(VLOOKUP($B558,'Tabelas auxiliares'!$A$65:$C$102,2,FALSE),"")</f>
        <v>Folha de pagamento - Ativos, Previdência, PASEP</v>
      </c>
      <c r="H558" s="51" t="str">
        <f>IFERROR(VLOOKUP($B558,'Tabelas auxiliares'!$A$65:$C$102,3,FALSE),"")</f>
        <v>FOLHA DE PAGAMENTO / CONTRIBUICAO PARA O PSS / SUBSTITUICOES / INSS PATRONAL / PASEP</v>
      </c>
      <c r="I558" t="s">
        <v>1732</v>
      </c>
      <c r="J558" t="s">
        <v>2412</v>
      </c>
      <c r="K558" t="s">
        <v>2417</v>
      </c>
      <c r="L558" t="s">
        <v>2414</v>
      </c>
      <c r="M558" t="s">
        <v>165</v>
      </c>
      <c r="N558" t="s">
        <v>127</v>
      </c>
      <c r="O558" t="s">
        <v>167</v>
      </c>
      <c r="P558" t="s">
        <v>2233</v>
      </c>
      <c r="Q558" t="s">
        <v>168</v>
      </c>
      <c r="R558" t="s">
        <v>165</v>
      </c>
      <c r="S558" t="s">
        <v>119</v>
      </c>
      <c r="T558" t="s">
        <v>2234</v>
      </c>
      <c r="U558" t="s">
        <v>136</v>
      </c>
      <c r="V558" t="s">
        <v>2285</v>
      </c>
      <c r="W558" t="s">
        <v>2286</v>
      </c>
      <c r="X558" s="51" t="str">
        <f t="shared" si="16"/>
        <v>3</v>
      </c>
      <c r="Y558" s="51" t="str">
        <f>IF(T558="","",IF(AND(T558&lt;&gt;'Tabelas auxiliares'!$B$236,T558&lt;&gt;'Tabelas auxiliares'!$B$237,T558&lt;&gt;'Tabelas auxiliares'!$C$236,T558&lt;&gt;'Tabelas auxiliares'!$C$237,T558&lt;&gt;'Tabelas auxiliares'!$D$236),"FOLHA DE PESSOAL",IF(X558='Tabelas auxiliares'!$A$237,"CUSTEIO",IF(X558='Tabelas auxiliares'!$A$236,"INVESTIMENTO","ERRO - VERIFICAR"))))</f>
        <v>FOLHA DE PESSOAL</v>
      </c>
      <c r="Z558" s="64">
        <f t="shared" si="17"/>
        <v>8558.7900000000009</v>
      </c>
      <c r="AC558" s="44">
        <v>8558.7900000000009</v>
      </c>
    </row>
    <row r="559" spans="1:29" x14ac:dyDescent="0.25">
      <c r="A559" t="s">
        <v>594</v>
      </c>
      <c r="B559" t="s">
        <v>302</v>
      </c>
      <c r="C559" t="s">
        <v>595</v>
      </c>
      <c r="D559" t="s">
        <v>90</v>
      </c>
      <c r="E559" t="s">
        <v>117</v>
      </c>
      <c r="F559" s="51" t="str">
        <f>IFERROR(VLOOKUP(D559,'Tabelas auxiliares'!$A$3:$B$61,2,FALSE),"")</f>
        <v>SUGEPE-FOLHA - PASEP + AUX. MORADIA</v>
      </c>
      <c r="G559" s="51" t="str">
        <f>IFERROR(VLOOKUP($B559,'Tabelas auxiliares'!$A$65:$C$102,2,FALSE),"")</f>
        <v>Folha de pagamento - Ativos, Previdência, PASEP</v>
      </c>
      <c r="H559" s="51" t="str">
        <f>IFERROR(VLOOKUP($B559,'Tabelas auxiliares'!$A$65:$C$102,3,FALSE),"")</f>
        <v>FOLHA DE PAGAMENTO / CONTRIBUICAO PARA O PSS / SUBSTITUICOES / INSS PATRONAL / PASEP</v>
      </c>
      <c r="I559" t="s">
        <v>1732</v>
      </c>
      <c r="J559" t="s">
        <v>2412</v>
      </c>
      <c r="K559" t="s">
        <v>2417</v>
      </c>
      <c r="L559" t="s">
        <v>2414</v>
      </c>
      <c r="M559" t="s">
        <v>165</v>
      </c>
      <c r="N559" t="s">
        <v>127</v>
      </c>
      <c r="O559" t="s">
        <v>167</v>
      </c>
      <c r="P559" t="s">
        <v>2233</v>
      </c>
      <c r="Q559" t="s">
        <v>168</v>
      </c>
      <c r="R559" t="s">
        <v>165</v>
      </c>
      <c r="S559" t="s">
        <v>119</v>
      </c>
      <c r="T559" t="s">
        <v>2234</v>
      </c>
      <c r="U559" t="s">
        <v>136</v>
      </c>
      <c r="V559" t="s">
        <v>2287</v>
      </c>
      <c r="W559" t="s">
        <v>2288</v>
      </c>
      <c r="X559" s="51" t="str">
        <f t="shared" si="16"/>
        <v>3</v>
      </c>
      <c r="Y559" s="51" t="str">
        <f>IF(T559="","",IF(AND(T559&lt;&gt;'Tabelas auxiliares'!$B$236,T559&lt;&gt;'Tabelas auxiliares'!$B$237,T559&lt;&gt;'Tabelas auxiliares'!$C$236,T559&lt;&gt;'Tabelas auxiliares'!$C$237,T559&lt;&gt;'Tabelas auxiliares'!$D$236),"FOLHA DE PESSOAL",IF(X559='Tabelas auxiliares'!$A$237,"CUSTEIO",IF(X559='Tabelas auxiliares'!$A$236,"INVESTIMENTO","ERRO - VERIFICAR"))))</f>
        <v>FOLHA DE PESSOAL</v>
      </c>
      <c r="Z559" s="64">
        <f t="shared" si="17"/>
        <v>7789696.6799999997</v>
      </c>
      <c r="AC559" s="44">
        <v>7789696.6799999997</v>
      </c>
    </row>
    <row r="560" spans="1:29" x14ac:dyDescent="0.25">
      <c r="A560" t="s">
        <v>594</v>
      </c>
      <c r="B560" t="s">
        <v>302</v>
      </c>
      <c r="C560" t="s">
        <v>595</v>
      </c>
      <c r="D560" t="s">
        <v>90</v>
      </c>
      <c r="E560" t="s">
        <v>117</v>
      </c>
      <c r="F560" s="51" t="str">
        <f>IFERROR(VLOOKUP(D560,'Tabelas auxiliares'!$A$3:$B$61,2,FALSE),"")</f>
        <v>SUGEPE-FOLHA - PASEP + AUX. MORADIA</v>
      </c>
      <c r="G560" s="51" t="str">
        <f>IFERROR(VLOOKUP($B560,'Tabelas auxiliares'!$A$65:$C$102,2,FALSE),"")</f>
        <v>Folha de pagamento - Ativos, Previdência, PASEP</v>
      </c>
      <c r="H560" s="51" t="str">
        <f>IFERROR(VLOOKUP($B560,'Tabelas auxiliares'!$A$65:$C$102,3,FALSE),"")</f>
        <v>FOLHA DE PAGAMENTO / CONTRIBUICAO PARA O PSS / SUBSTITUICOES / INSS PATRONAL / PASEP</v>
      </c>
      <c r="I560" t="s">
        <v>1732</v>
      </c>
      <c r="J560" t="s">
        <v>2412</v>
      </c>
      <c r="K560" t="s">
        <v>2417</v>
      </c>
      <c r="L560" t="s">
        <v>2414</v>
      </c>
      <c r="M560" t="s">
        <v>165</v>
      </c>
      <c r="N560" t="s">
        <v>127</v>
      </c>
      <c r="O560" t="s">
        <v>167</v>
      </c>
      <c r="P560" t="s">
        <v>2233</v>
      </c>
      <c r="Q560" t="s">
        <v>168</v>
      </c>
      <c r="R560" t="s">
        <v>165</v>
      </c>
      <c r="S560" t="s">
        <v>119</v>
      </c>
      <c r="T560" t="s">
        <v>2234</v>
      </c>
      <c r="U560" t="s">
        <v>136</v>
      </c>
      <c r="V560" t="s">
        <v>2289</v>
      </c>
      <c r="W560" t="s">
        <v>2290</v>
      </c>
      <c r="X560" s="51" t="str">
        <f t="shared" si="16"/>
        <v>3</v>
      </c>
      <c r="Y560" s="51" t="str">
        <f>IF(T560="","",IF(AND(T560&lt;&gt;'Tabelas auxiliares'!$B$236,T560&lt;&gt;'Tabelas auxiliares'!$B$237,T560&lt;&gt;'Tabelas auxiliares'!$C$236,T560&lt;&gt;'Tabelas auxiliares'!$C$237,T560&lt;&gt;'Tabelas auxiliares'!$D$236),"FOLHA DE PESSOAL",IF(X560='Tabelas auxiliares'!$A$237,"CUSTEIO",IF(X560='Tabelas auxiliares'!$A$236,"INVESTIMENTO","ERRO - VERIFICAR"))))</f>
        <v>FOLHA DE PESSOAL</v>
      </c>
      <c r="Z560" s="64">
        <f t="shared" si="17"/>
        <v>116370.56</v>
      </c>
      <c r="AC560" s="44">
        <v>116370.56</v>
      </c>
    </row>
    <row r="561" spans="1:29" x14ac:dyDescent="0.25">
      <c r="A561" t="s">
        <v>594</v>
      </c>
      <c r="B561" t="s">
        <v>302</v>
      </c>
      <c r="C561" t="s">
        <v>595</v>
      </c>
      <c r="D561" t="s">
        <v>90</v>
      </c>
      <c r="E561" t="s">
        <v>117</v>
      </c>
      <c r="F561" s="51" t="str">
        <f>IFERROR(VLOOKUP(D561,'Tabelas auxiliares'!$A$3:$B$61,2,FALSE),"")</f>
        <v>SUGEPE-FOLHA - PASEP + AUX. MORADIA</v>
      </c>
      <c r="G561" s="51" t="str">
        <f>IFERROR(VLOOKUP($B561,'Tabelas auxiliares'!$A$65:$C$102,2,FALSE),"")</f>
        <v>Folha de pagamento - Ativos, Previdência, PASEP</v>
      </c>
      <c r="H561" s="51" t="str">
        <f>IFERROR(VLOOKUP($B561,'Tabelas auxiliares'!$A$65:$C$102,3,FALSE),"")</f>
        <v>FOLHA DE PAGAMENTO / CONTRIBUICAO PARA O PSS / SUBSTITUICOES / INSS PATRONAL / PASEP</v>
      </c>
      <c r="I561" t="s">
        <v>1732</v>
      </c>
      <c r="J561" t="s">
        <v>2412</v>
      </c>
      <c r="K561" t="s">
        <v>2417</v>
      </c>
      <c r="L561" t="s">
        <v>2414</v>
      </c>
      <c r="M561" t="s">
        <v>165</v>
      </c>
      <c r="N561" t="s">
        <v>127</v>
      </c>
      <c r="O561" t="s">
        <v>167</v>
      </c>
      <c r="P561" t="s">
        <v>2233</v>
      </c>
      <c r="Q561" t="s">
        <v>168</v>
      </c>
      <c r="R561" t="s">
        <v>165</v>
      </c>
      <c r="S561" t="s">
        <v>119</v>
      </c>
      <c r="T561" t="s">
        <v>2234</v>
      </c>
      <c r="U561" t="s">
        <v>136</v>
      </c>
      <c r="V561" t="s">
        <v>2291</v>
      </c>
      <c r="W561" t="s">
        <v>2292</v>
      </c>
      <c r="X561" s="51" t="str">
        <f t="shared" si="16"/>
        <v>3</v>
      </c>
      <c r="Y561" s="51" t="str">
        <f>IF(T561="","",IF(AND(T561&lt;&gt;'Tabelas auxiliares'!$B$236,T561&lt;&gt;'Tabelas auxiliares'!$B$237,T561&lt;&gt;'Tabelas auxiliares'!$C$236,T561&lt;&gt;'Tabelas auxiliares'!$C$237,T561&lt;&gt;'Tabelas auxiliares'!$D$236),"FOLHA DE PESSOAL",IF(X561='Tabelas auxiliares'!$A$237,"CUSTEIO",IF(X561='Tabelas auxiliares'!$A$236,"INVESTIMENTO","ERRO - VERIFICAR"))))</f>
        <v>FOLHA DE PESSOAL</v>
      </c>
      <c r="Z561" s="64">
        <f t="shared" si="17"/>
        <v>218511.96</v>
      </c>
      <c r="AC561" s="44">
        <v>218511.96</v>
      </c>
    </row>
    <row r="562" spans="1:29" x14ac:dyDescent="0.25">
      <c r="A562" t="s">
        <v>594</v>
      </c>
      <c r="B562" t="s">
        <v>302</v>
      </c>
      <c r="C562" t="s">
        <v>595</v>
      </c>
      <c r="D562" t="s">
        <v>90</v>
      </c>
      <c r="E562" t="s">
        <v>117</v>
      </c>
      <c r="F562" s="51" t="str">
        <f>IFERROR(VLOOKUP(D562,'Tabelas auxiliares'!$A$3:$B$61,2,FALSE),"")</f>
        <v>SUGEPE-FOLHA - PASEP + AUX. MORADIA</v>
      </c>
      <c r="G562" s="51" t="str">
        <f>IFERROR(VLOOKUP($B562,'Tabelas auxiliares'!$A$65:$C$102,2,FALSE),"")</f>
        <v>Folha de pagamento - Ativos, Previdência, PASEP</v>
      </c>
      <c r="H562" s="51" t="str">
        <f>IFERROR(VLOOKUP($B562,'Tabelas auxiliares'!$A$65:$C$102,3,FALSE),"")</f>
        <v>FOLHA DE PAGAMENTO / CONTRIBUICAO PARA O PSS / SUBSTITUICOES / INSS PATRONAL / PASEP</v>
      </c>
      <c r="I562" t="s">
        <v>1732</v>
      </c>
      <c r="J562" t="s">
        <v>2412</v>
      </c>
      <c r="K562" t="s">
        <v>2417</v>
      </c>
      <c r="L562" t="s">
        <v>2414</v>
      </c>
      <c r="M562" t="s">
        <v>165</v>
      </c>
      <c r="N562" t="s">
        <v>127</v>
      </c>
      <c r="O562" t="s">
        <v>167</v>
      </c>
      <c r="P562" t="s">
        <v>2233</v>
      </c>
      <c r="Q562" t="s">
        <v>168</v>
      </c>
      <c r="R562" t="s">
        <v>165</v>
      </c>
      <c r="S562" t="s">
        <v>119</v>
      </c>
      <c r="T562" t="s">
        <v>2234</v>
      </c>
      <c r="U562" t="s">
        <v>136</v>
      </c>
      <c r="V562" t="s">
        <v>2293</v>
      </c>
      <c r="W562" t="s">
        <v>2294</v>
      </c>
      <c r="X562" s="51" t="str">
        <f t="shared" si="16"/>
        <v>3</v>
      </c>
      <c r="Y562" s="51" t="str">
        <f>IF(T562="","",IF(AND(T562&lt;&gt;'Tabelas auxiliares'!$B$236,T562&lt;&gt;'Tabelas auxiliares'!$B$237,T562&lt;&gt;'Tabelas auxiliares'!$C$236,T562&lt;&gt;'Tabelas auxiliares'!$C$237,T562&lt;&gt;'Tabelas auxiliares'!$D$236),"FOLHA DE PESSOAL",IF(X562='Tabelas auxiliares'!$A$237,"CUSTEIO",IF(X562='Tabelas auxiliares'!$A$236,"INVESTIMENTO","ERRO - VERIFICAR"))))</f>
        <v>FOLHA DE PESSOAL</v>
      </c>
      <c r="Z562" s="64">
        <f t="shared" si="17"/>
        <v>4589.72</v>
      </c>
      <c r="AC562" s="44">
        <v>4589.72</v>
      </c>
    </row>
    <row r="563" spans="1:29" x14ac:dyDescent="0.25">
      <c r="A563" t="s">
        <v>594</v>
      </c>
      <c r="B563" t="s">
        <v>302</v>
      </c>
      <c r="C563" t="s">
        <v>595</v>
      </c>
      <c r="D563" t="s">
        <v>90</v>
      </c>
      <c r="E563" t="s">
        <v>117</v>
      </c>
      <c r="F563" s="51" t="str">
        <f>IFERROR(VLOOKUP(D563,'Tabelas auxiliares'!$A$3:$B$61,2,FALSE),"")</f>
        <v>SUGEPE-FOLHA - PASEP + AUX. MORADIA</v>
      </c>
      <c r="G563" s="51" t="str">
        <f>IFERROR(VLOOKUP($B563,'Tabelas auxiliares'!$A$65:$C$102,2,FALSE),"")</f>
        <v>Folha de pagamento - Ativos, Previdência, PASEP</v>
      </c>
      <c r="H563" s="51" t="str">
        <f>IFERROR(VLOOKUP($B563,'Tabelas auxiliares'!$A$65:$C$102,3,FALSE),"")</f>
        <v>FOLHA DE PAGAMENTO / CONTRIBUICAO PARA O PSS / SUBSTITUICOES / INSS PATRONAL / PASEP</v>
      </c>
      <c r="I563" t="s">
        <v>1732</v>
      </c>
      <c r="J563" t="s">
        <v>2412</v>
      </c>
      <c r="K563" t="s">
        <v>2417</v>
      </c>
      <c r="L563" t="s">
        <v>2414</v>
      </c>
      <c r="M563" t="s">
        <v>165</v>
      </c>
      <c r="N563" t="s">
        <v>127</v>
      </c>
      <c r="O563" t="s">
        <v>167</v>
      </c>
      <c r="P563" t="s">
        <v>2233</v>
      </c>
      <c r="Q563" t="s">
        <v>168</v>
      </c>
      <c r="R563" t="s">
        <v>165</v>
      </c>
      <c r="S563" t="s">
        <v>119</v>
      </c>
      <c r="T563" t="s">
        <v>2234</v>
      </c>
      <c r="U563" t="s">
        <v>136</v>
      </c>
      <c r="V563" t="s">
        <v>2295</v>
      </c>
      <c r="W563" t="s">
        <v>2296</v>
      </c>
      <c r="X563" s="51" t="str">
        <f t="shared" si="16"/>
        <v>3</v>
      </c>
      <c r="Y563" s="51" t="str">
        <f>IF(T563="","",IF(AND(T563&lt;&gt;'Tabelas auxiliares'!$B$236,T563&lt;&gt;'Tabelas auxiliares'!$B$237,T563&lt;&gt;'Tabelas auxiliares'!$C$236,T563&lt;&gt;'Tabelas auxiliares'!$C$237,T563&lt;&gt;'Tabelas auxiliares'!$D$236),"FOLHA DE PESSOAL",IF(X563='Tabelas auxiliares'!$A$237,"CUSTEIO",IF(X563='Tabelas auxiliares'!$A$236,"INVESTIMENTO","ERRO - VERIFICAR"))))</f>
        <v>FOLHA DE PESSOAL</v>
      </c>
      <c r="Z563" s="64">
        <f t="shared" si="17"/>
        <v>10048.14</v>
      </c>
      <c r="AC563" s="44">
        <v>10048.14</v>
      </c>
    </row>
    <row r="564" spans="1:29" x14ac:dyDescent="0.25">
      <c r="A564" t="s">
        <v>594</v>
      </c>
      <c r="B564" t="s">
        <v>302</v>
      </c>
      <c r="C564" t="s">
        <v>595</v>
      </c>
      <c r="D564" t="s">
        <v>90</v>
      </c>
      <c r="E564" t="s">
        <v>117</v>
      </c>
      <c r="F564" s="51" t="str">
        <f>IFERROR(VLOOKUP(D564,'Tabelas auxiliares'!$A$3:$B$61,2,FALSE),"")</f>
        <v>SUGEPE-FOLHA - PASEP + AUX. MORADIA</v>
      </c>
      <c r="G564" s="51" t="str">
        <f>IFERROR(VLOOKUP($B564,'Tabelas auxiliares'!$A$65:$C$102,2,FALSE),"")</f>
        <v>Folha de pagamento - Ativos, Previdência, PASEP</v>
      </c>
      <c r="H564" s="51" t="str">
        <f>IFERROR(VLOOKUP($B564,'Tabelas auxiliares'!$A$65:$C$102,3,FALSE),"")</f>
        <v>FOLHA DE PAGAMENTO / CONTRIBUICAO PARA O PSS / SUBSTITUICOES / INSS PATRONAL / PASEP</v>
      </c>
      <c r="I564" t="s">
        <v>1732</v>
      </c>
      <c r="J564" t="s">
        <v>2412</v>
      </c>
      <c r="K564" t="s">
        <v>2417</v>
      </c>
      <c r="L564" t="s">
        <v>2414</v>
      </c>
      <c r="M564" t="s">
        <v>165</v>
      </c>
      <c r="N564" t="s">
        <v>127</v>
      </c>
      <c r="O564" t="s">
        <v>167</v>
      </c>
      <c r="P564" t="s">
        <v>2233</v>
      </c>
      <c r="Q564" t="s">
        <v>168</v>
      </c>
      <c r="R564" t="s">
        <v>165</v>
      </c>
      <c r="S564" t="s">
        <v>119</v>
      </c>
      <c r="T564" t="s">
        <v>2234</v>
      </c>
      <c r="U564" t="s">
        <v>136</v>
      </c>
      <c r="V564" t="s">
        <v>2297</v>
      </c>
      <c r="W564" t="s">
        <v>2298</v>
      </c>
      <c r="X564" s="51" t="str">
        <f t="shared" si="16"/>
        <v>3</v>
      </c>
      <c r="Y564" s="51" t="str">
        <f>IF(T564="","",IF(AND(T564&lt;&gt;'Tabelas auxiliares'!$B$236,T564&lt;&gt;'Tabelas auxiliares'!$B$237,T564&lt;&gt;'Tabelas auxiliares'!$C$236,T564&lt;&gt;'Tabelas auxiliares'!$C$237,T564&lt;&gt;'Tabelas auxiliares'!$D$236),"FOLHA DE PESSOAL",IF(X564='Tabelas auxiliares'!$A$237,"CUSTEIO",IF(X564='Tabelas auxiliares'!$A$236,"INVESTIMENTO","ERRO - VERIFICAR"))))</f>
        <v>FOLHA DE PESSOAL</v>
      </c>
      <c r="Z564" s="64">
        <f t="shared" si="17"/>
        <v>3411.45</v>
      </c>
      <c r="AC564" s="44">
        <v>3411.45</v>
      </c>
    </row>
    <row r="565" spans="1:29" x14ac:dyDescent="0.25">
      <c r="A565" t="s">
        <v>594</v>
      </c>
      <c r="B565" t="s">
        <v>302</v>
      </c>
      <c r="C565" t="s">
        <v>595</v>
      </c>
      <c r="D565" t="s">
        <v>90</v>
      </c>
      <c r="E565" t="s">
        <v>117</v>
      </c>
      <c r="F565" s="51" t="str">
        <f>IFERROR(VLOOKUP(D565,'Tabelas auxiliares'!$A$3:$B$61,2,FALSE),"")</f>
        <v>SUGEPE-FOLHA - PASEP + AUX. MORADIA</v>
      </c>
      <c r="G565" s="51" t="str">
        <f>IFERROR(VLOOKUP($B565,'Tabelas auxiliares'!$A$65:$C$102,2,FALSE),"")</f>
        <v>Folha de pagamento - Ativos, Previdência, PASEP</v>
      </c>
      <c r="H565" s="51" t="str">
        <f>IFERROR(VLOOKUP($B565,'Tabelas auxiliares'!$A$65:$C$102,3,FALSE),"")</f>
        <v>FOLHA DE PAGAMENTO / CONTRIBUICAO PARA O PSS / SUBSTITUICOES / INSS PATRONAL / PASEP</v>
      </c>
      <c r="I565" t="s">
        <v>1732</v>
      </c>
      <c r="J565" t="s">
        <v>2412</v>
      </c>
      <c r="K565" t="s">
        <v>2417</v>
      </c>
      <c r="L565" t="s">
        <v>2414</v>
      </c>
      <c r="M565" t="s">
        <v>165</v>
      </c>
      <c r="N565" t="s">
        <v>127</v>
      </c>
      <c r="O565" t="s">
        <v>167</v>
      </c>
      <c r="P565" t="s">
        <v>2233</v>
      </c>
      <c r="Q565" t="s">
        <v>168</v>
      </c>
      <c r="R565" t="s">
        <v>165</v>
      </c>
      <c r="S565" t="s">
        <v>119</v>
      </c>
      <c r="T565" t="s">
        <v>2234</v>
      </c>
      <c r="U565" t="s">
        <v>136</v>
      </c>
      <c r="V565" t="s">
        <v>2299</v>
      </c>
      <c r="W565" t="s">
        <v>2300</v>
      </c>
      <c r="X565" s="51" t="str">
        <f t="shared" si="16"/>
        <v>3</v>
      </c>
      <c r="Y565" s="51" t="str">
        <f>IF(T565="","",IF(AND(T565&lt;&gt;'Tabelas auxiliares'!$B$236,T565&lt;&gt;'Tabelas auxiliares'!$B$237,T565&lt;&gt;'Tabelas auxiliares'!$C$236,T565&lt;&gt;'Tabelas auxiliares'!$C$237,T565&lt;&gt;'Tabelas auxiliares'!$D$236),"FOLHA DE PESSOAL",IF(X565='Tabelas auxiliares'!$A$237,"CUSTEIO",IF(X565='Tabelas auxiliares'!$A$236,"INVESTIMENTO","ERRO - VERIFICAR"))))</f>
        <v>FOLHA DE PESSOAL</v>
      </c>
      <c r="Z565" s="64">
        <f t="shared" si="17"/>
        <v>577560.39</v>
      </c>
      <c r="AC565" s="44">
        <v>577560.39</v>
      </c>
    </row>
    <row r="566" spans="1:29" x14ac:dyDescent="0.25">
      <c r="A566" t="s">
        <v>594</v>
      </c>
      <c r="B566" t="s">
        <v>302</v>
      </c>
      <c r="C566" t="s">
        <v>595</v>
      </c>
      <c r="D566" t="s">
        <v>90</v>
      </c>
      <c r="E566" t="s">
        <v>117</v>
      </c>
      <c r="F566" s="51" t="str">
        <f>IFERROR(VLOOKUP(D566,'Tabelas auxiliares'!$A$3:$B$61,2,FALSE),"")</f>
        <v>SUGEPE-FOLHA - PASEP + AUX. MORADIA</v>
      </c>
      <c r="G566" s="51" t="str">
        <f>IFERROR(VLOOKUP($B566,'Tabelas auxiliares'!$A$65:$C$102,2,FALSE),"")</f>
        <v>Folha de pagamento - Ativos, Previdência, PASEP</v>
      </c>
      <c r="H566" s="51" t="str">
        <f>IFERROR(VLOOKUP($B566,'Tabelas auxiliares'!$A$65:$C$102,3,FALSE),"")</f>
        <v>FOLHA DE PAGAMENTO / CONTRIBUICAO PARA O PSS / SUBSTITUICOES / INSS PATRONAL / PASEP</v>
      </c>
      <c r="I566" t="s">
        <v>1732</v>
      </c>
      <c r="J566" t="s">
        <v>2412</v>
      </c>
      <c r="K566" t="s">
        <v>2417</v>
      </c>
      <c r="L566" t="s">
        <v>2414</v>
      </c>
      <c r="M566" t="s">
        <v>165</v>
      </c>
      <c r="N566" t="s">
        <v>127</v>
      </c>
      <c r="O566" t="s">
        <v>167</v>
      </c>
      <c r="P566" t="s">
        <v>2233</v>
      </c>
      <c r="Q566" t="s">
        <v>168</v>
      </c>
      <c r="R566" t="s">
        <v>165</v>
      </c>
      <c r="S566" t="s">
        <v>119</v>
      </c>
      <c r="T566" t="s">
        <v>2234</v>
      </c>
      <c r="U566" t="s">
        <v>136</v>
      </c>
      <c r="V566" t="s">
        <v>2301</v>
      </c>
      <c r="W566" t="s">
        <v>2302</v>
      </c>
      <c r="X566" s="51" t="str">
        <f t="shared" si="16"/>
        <v>3</v>
      </c>
      <c r="Y566" s="51" t="str">
        <f>IF(T566="","",IF(AND(T566&lt;&gt;'Tabelas auxiliares'!$B$236,T566&lt;&gt;'Tabelas auxiliares'!$B$237,T566&lt;&gt;'Tabelas auxiliares'!$C$236,T566&lt;&gt;'Tabelas auxiliares'!$C$237,T566&lt;&gt;'Tabelas auxiliares'!$D$236),"FOLHA DE PESSOAL",IF(X566='Tabelas auxiliares'!$A$237,"CUSTEIO",IF(X566='Tabelas auxiliares'!$A$236,"INVESTIMENTO","ERRO - VERIFICAR"))))</f>
        <v>FOLHA DE PESSOAL</v>
      </c>
      <c r="Z566" s="64">
        <f t="shared" si="17"/>
        <v>123587.03</v>
      </c>
      <c r="AC566" s="44">
        <v>123587.03</v>
      </c>
    </row>
    <row r="567" spans="1:29" x14ac:dyDescent="0.25">
      <c r="A567" t="s">
        <v>594</v>
      </c>
      <c r="B567" t="s">
        <v>302</v>
      </c>
      <c r="C567" t="s">
        <v>595</v>
      </c>
      <c r="D567" t="s">
        <v>90</v>
      </c>
      <c r="E567" t="s">
        <v>117</v>
      </c>
      <c r="F567" s="51" t="str">
        <f>IFERROR(VLOOKUP(D567,'Tabelas auxiliares'!$A$3:$B$61,2,FALSE),"")</f>
        <v>SUGEPE-FOLHA - PASEP + AUX. MORADIA</v>
      </c>
      <c r="G567" s="51" t="str">
        <f>IFERROR(VLOOKUP($B567,'Tabelas auxiliares'!$A$65:$C$102,2,FALSE),"")</f>
        <v>Folha de pagamento - Ativos, Previdência, PASEP</v>
      </c>
      <c r="H567" s="51" t="str">
        <f>IFERROR(VLOOKUP($B567,'Tabelas auxiliares'!$A$65:$C$102,3,FALSE),"")</f>
        <v>FOLHA DE PAGAMENTO / CONTRIBUICAO PARA O PSS / SUBSTITUICOES / INSS PATRONAL / PASEP</v>
      </c>
      <c r="I567" t="s">
        <v>1732</v>
      </c>
      <c r="J567" t="s">
        <v>2412</v>
      </c>
      <c r="K567" t="s">
        <v>2418</v>
      </c>
      <c r="L567" t="s">
        <v>2414</v>
      </c>
      <c r="M567" t="s">
        <v>165</v>
      </c>
      <c r="N567" t="s">
        <v>127</v>
      </c>
      <c r="O567" t="s">
        <v>167</v>
      </c>
      <c r="P567" t="s">
        <v>2233</v>
      </c>
      <c r="Q567" t="s">
        <v>168</v>
      </c>
      <c r="R567" t="s">
        <v>165</v>
      </c>
      <c r="S567" t="s">
        <v>119</v>
      </c>
      <c r="T567" t="s">
        <v>2234</v>
      </c>
      <c r="U567" t="s">
        <v>136</v>
      </c>
      <c r="V567" t="s">
        <v>2304</v>
      </c>
      <c r="W567" t="s">
        <v>2305</v>
      </c>
      <c r="X567" s="51" t="str">
        <f t="shared" si="16"/>
        <v>3</v>
      </c>
      <c r="Y567" s="51" t="str">
        <f>IF(T567="","",IF(AND(T567&lt;&gt;'Tabelas auxiliares'!$B$236,T567&lt;&gt;'Tabelas auxiliares'!$B$237,T567&lt;&gt;'Tabelas auxiliares'!$C$236,T567&lt;&gt;'Tabelas auxiliares'!$C$237,T567&lt;&gt;'Tabelas auxiliares'!$D$236),"FOLHA DE PESSOAL",IF(X567='Tabelas auxiliares'!$A$237,"CUSTEIO",IF(X567='Tabelas auxiliares'!$A$236,"INVESTIMENTO","ERRO - VERIFICAR"))))</f>
        <v>FOLHA DE PESSOAL</v>
      </c>
      <c r="Z567" s="64">
        <f t="shared" si="17"/>
        <v>12781.69</v>
      </c>
      <c r="AC567" s="44">
        <v>12781.69</v>
      </c>
    </row>
    <row r="568" spans="1:29" x14ac:dyDescent="0.25">
      <c r="A568" t="s">
        <v>594</v>
      </c>
      <c r="B568" t="s">
        <v>302</v>
      </c>
      <c r="C568" t="s">
        <v>595</v>
      </c>
      <c r="D568" t="s">
        <v>90</v>
      </c>
      <c r="E568" t="s">
        <v>117</v>
      </c>
      <c r="F568" s="51" t="str">
        <f>IFERROR(VLOOKUP(D568,'Tabelas auxiliares'!$A$3:$B$61,2,FALSE),"")</f>
        <v>SUGEPE-FOLHA - PASEP + AUX. MORADIA</v>
      </c>
      <c r="G568" s="51" t="str">
        <f>IFERROR(VLOOKUP($B568,'Tabelas auxiliares'!$A$65:$C$102,2,FALSE),"")</f>
        <v>Folha de pagamento - Ativos, Previdência, PASEP</v>
      </c>
      <c r="H568" s="51" t="str">
        <f>IFERROR(VLOOKUP($B568,'Tabelas auxiliares'!$A$65:$C$102,3,FALSE),"")</f>
        <v>FOLHA DE PAGAMENTO / CONTRIBUICAO PARA O PSS / SUBSTITUICOES / INSS PATRONAL / PASEP</v>
      </c>
      <c r="I568" t="s">
        <v>1732</v>
      </c>
      <c r="J568" t="s">
        <v>2412</v>
      </c>
      <c r="K568" t="s">
        <v>2419</v>
      </c>
      <c r="L568" t="s">
        <v>2414</v>
      </c>
      <c r="M568" t="s">
        <v>165</v>
      </c>
      <c r="N568" t="s">
        <v>127</v>
      </c>
      <c r="O568" t="s">
        <v>167</v>
      </c>
      <c r="P568" t="s">
        <v>2233</v>
      </c>
      <c r="Q568" t="s">
        <v>168</v>
      </c>
      <c r="R568" t="s">
        <v>165</v>
      </c>
      <c r="S568" t="s">
        <v>119</v>
      </c>
      <c r="T568" t="s">
        <v>2234</v>
      </c>
      <c r="U568" t="s">
        <v>136</v>
      </c>
      <c r="V568" t="s">
        <v>2307</v>
      </c>
      <c r="W568" t="s">
        <v>2308</v>
      </c>
      <c r="X568" s="51" t="str">
        <f t="shared" si="16"/>
        <v>3</v>
      </c>
      <c r="Y568" s="51" t="str">
        <f>IF(T568="","",IF(AND(T568&lt;&gt;'Tabelas auxiliares'!$B$236,T568&lt;&gt;'Tabelas auxiliares'!$B$237,T568&lt;&gt;'Tabelas auxiliares'!$C$236,T568&lt;&gt;'Tabelas auxiliares'!$C$237,T568&lt;&gt;'Tabelas auxiliares'!$D$236),"FOLHA DE PESSOAL",IF(X568='Tabelas auxiliares'!$A$237,"CUSTEIO",IF(X568='Tabelas auxiliares'!$A$236,"INVESTIMENTO","ERRO - VERIFICAR"))))</f>
        <v>FOLHA DE PESSOAL</v>
      </c>
      <c r="Z568" s="64">
        <f t="shared" si="17"/>
        <v>13815.06</v>
      </c>
      <c r="AC568" s="44">
        <v>13815.06</v>
      </c>
    </row>
    <row r="569" spans="1:29" x14ac:dyDescent="0.25">
      <c r="A569" t="s">
        <v>594</v>
      </c>
      <c r="B569" t="s">
        <v>302</v>
      </c>
      <c r="C569" t="s">
        <v>595</v>
      </c>
      <c r="D569" t="s">
        <v>90</v>
      </c>
      <c r="E569" t="s">
        <v>117</v>
      </c>
      <c r="F569" s="51" t="str">
        <f>IFERROR(VLOOKUP(D569,'Tabelas auxiliares'!$A$3:$B$61,2,FALSE),"")</f>
        <v>SUGEPE-FOLHA - PASEP + AUX. MORADIA</v>
      </c>
      <c r="G569" s="51" t="str">
        <f>IFERROR(VLOOKUP($B569,'Tabelas auxiliares'!$A$65:$C$102,2,FALSE),"")</f>
        <v>Folha de pagamento - Ativos, Previdência, PASEP</v>
      </c>
      <c r="H569" s="51" t="str">
        <f>IFERROR(VLOOKUP($B569,'Tabelas auxiliares'!$A$65:$C$102,3,FALSE),"")</f>
        <v>FOLHA DE PAGAMENTO / CONTRIBUICAO PARA O PSS / SUBSTITUICOES / INSS PATRONAL / PASEP</v>
      </c>
      <c r="I569" t="s">
        <v>1732</v>
      </c>
      <c r="J569" t="s">
        <v>2412</v>
      </c>
      <c r="K569" t="s">
        <v>2420</v>
      </c>
      <c r="L569" t="s">
        <v>2414</v>
      </c>
      <c r="M569" t="s">
        <v>165</v>
      </c>
      <c r="N569" t="s">
        <v>127</v>
      </c>
      <c r="O569" t="s">
        <v>167</v>
      </c>
      <c r="P569" t="s">
        <v>2233</v>
      </c>
      <c r="Q569" t="s">
        <v>168</v>
      </c>
      <c r="R569" t="s">
        <v>165</v>
      </c>
      <c r="S569" t="s">
        <v>119</v>
      </c>
      <c r="T569" t="s">
        <v>2234</v>
      </c>
      <c r="U569" t="s">
        <v>136</v>
      </c>
      <c r="V569" t="s">
        <v>2310</v>
      </c>
      <c r="W569" t="s">
        <v>2311</v>
      </c>
      <c r="X569" s="51" t="str">
        <f t="shared" si="16"/>
        <v>3</v>
      </c>
      <c r="Y569" s="51" t="str">
        <f>IF(T569="","",IF(AND(T569&lt;&gt;'Tabelas auxiliares'!$B$236,T569&lt;&gt;'Tabelas auxiliares'!$B$237,T569&lt;&gt;'Tabelas auxiliares'!$C$236,T569&lt;&gt;'Tabelas auxiliares'!$C$237,T569&lt;&gt;'Tabelas auxiliares'!$D$236),"FOLHA DE PESSOAL",IF(X569='Tabelas auxiliares'!$A$237,"CUSTEIO",IF(X569='Tabelas auxiliares'!$A$236,"INVESTIMENTO","ERRO - VERIFICAR"))))</f>
        <v>FOLHA DE PESSOAL</v>
      </c>
      <c r="Z569" s="64">
        <f t="shared" si="17"/>
        <v>29393.53</v>
      </c>
      <c r="AC569" s="44">
        <v>29393.53</v>
      </c>
    </row>
    <row r="570" spans="1:29" x14ac:dyDescent="0.25">
      <c r="A570" t="s">
        <v>594</v>
      </c>
      <c r="B570" t="s">
        <v>302</v>
      </c>
      <c r="C570" t="s">
        <v>595</v>
      </c>
      <c r="D570" t="s">
        <v>90</v>
      </c>
      <c r="E570" t="s">
        <v>117</v>
      </c>
      <c r="F570" s="51" t="str">
        <f>IFERROR(VLOOKUP(D570,'Tabelas auxiliares'!$A$3:$B$61,2,FALSE),"")</f>
        <v>SUGEPE-FOLHA - PASEP + AUX. MORADIA</v>
      </c>
      <c r="G570" s="51" t="str">
        <f>IFERROR(VLOOKUP($B570,'Tabelas auxiliares'!$A$65:$C$102,2,FALSE),"")</f>
        <v>Folha de pagamento - Ativos, Previdência, PASEP</v>
      </c>
      <c r="H570" s="51" t="str">
        <f>IFERROR(VLOOKUP($B570,'Tabelas auxiliares'!$A$65:$C$102,3,FALSE),"")</f>
        <v>FOLHA DE PAGAMENTO / CONTRIBUICAO PARA O PSS / SUBSTITUICOES / INSS PATRONAL / PASEP</v>
      </c>
      <c r="I570" t="s">
        <v>1732</v>
      </c>
      <c r="J570" t="s">
        <v>2412</v>
      </c>
      <c r="K570" t="s">
        <v>2421</v>
      </c>
      <c r="L570" t="s">
        <v>2414</v>
      </c>
      <c r="M570" t="s">
        <v>2313</v>
      </c>
      <c r="N570" t="s">
        <v>127</v>
      </c>
      <c r="O570" t="s">
        <v>167</v>
      </c>
      <c r="P570" t="s">
        <v>2233</v>
      </c>
      <c r="Q570" t="s">
        <v>168</v>
      </c>
      <c r="R570" t="s">
        <v>165</v>
      </c>
      <c r="S570" t="s">
        <v>119</v>
      </c>
      <c r="T570" t="s">
        <v>2234</v>
      </c>
      <c r="U570" t="s">
        <v>136</v>
      </c>
      <c r="V570" t="s">
        <v>2314</v>
      </c>
      <c r="W570" t="s">
        <v>2315</v>
      </c>
      <c r="X570" s="51" t="str">
        <f t="shared" si="16"/>
        <v>3</v>
      </c>
      <c r="Y570" s="51" t="str">
        <f>IF(T570="","",IF(AND(T570&lt;&gt;'Tabelas auxiliares'!$B$236,T570&lt;&gt;'Tabelas auxiliares'!$B$237,T570&lt;&gt;'Tabelas auxiliares'!$C$236,T570&lt;&gt;'Tabelas auxiliares'!$C$237,T570&lt;&gt;'Tabelas auxiliares'!$D$236),"FOLHA DE PESSOAL",IF(X570='Tabelas auxiliares'!$A$237,"CUSTEIO",IF(X570='Tabelas auxiliares'!$A$236,"INVESTIMENTO","ERRO - VERIFICAR"))))</f>
        <v>FOLHA DE PESSOAL</v>
      </c>
      <c r="Z570" s="64">
        <f t="shared" si="17"/>
        <v>137042.09</v>
      </c>
      <c r="AC570" s="44">
        <v>137042.09</v>
      </c>
    </row>
    <row r="571" spans="1:29" x14ac:dyDescent="0.25">
      <c r="A571" t="s">
        <v>594</v>
      </c>
      <c r="B571" t="s">
        <v>302</v>
      </c>
      <c r="C571" t="s">
        <v>595</v>
      </c>
      <c r="D571" t="s">
        <v>90</v>
      </c>
      <c r="E571" t="s">
        <v>117</v>
      </c>
      <c r="F571" s="51" t="str">
        <f>IFERROR(VLOOKUP(D571,'Tabelas auxiliares'!$A$3:$B$61,2,FALSE),"")</f>
        <v>SUGEPE-FOLHA - PASEP + AUX. MORADIA</v>
      </c>
      <c r="G571" s="51" t="str">
        <f>IFERROR(VLOOKUP($B571,'Tabelas auxiliares'!$A$65:$C$102,2,FALSE),"")</f>
        <v>Folha de pagamento - Ativos, Previdência, PASEP</v>
      </c>
      <c r="H571" s="51" t="str">
        <f>IFERROR(VLOOKUP($B571,'Tabelas auxiliares'!$A$65:$C$102,3,FALSE),"")</f>
        <v>FOLHA DE PAGAMENTO / CONTRIBUICAO PARA O PSS / SUBSTITUICOES / INSS PATRONAL / PASEP</v>
      </c>
      <c r="I571" t="s">
        <v>1732</v>
      </c>
      <c r="J571" t="s">
        <v>2412</v>
      </c>
      <c r="K571" t="s">
        <v>2422</v>
      </c>
      <c r="L571" t="s">
        <v>2414</v>
      </c>
      <c r="M571" t="s">
        <v>2317</v>
      </c>
      <c r="N571" t="s">
        <v>126</v>
      </c>
      <c r="O571" t="s">
        <v>167</v>
      </c>
      <c r="P571" t="s">
        <v>2248</v>
      </c>
      <c r="Q571" t="s">
        <v>168</v>
      </c>
      <c r="R571" t="s">
        <v>165</v>
      </c>
      <c r="S571" t="s">
        <v>119</v>
      </c>
      <c r="T571" t="s">
        <v>2249</v>
      </c>
      <c r="U571" t="s">
        <v>120</v>
      </c>
      <c r="V571" t="s">
        <v>2250</v>
      </c>
      <c r="W571" t="s">
        <v>2251</v>
      </c>
      <c r="X571" s="51" t="str">
        <f t="shared" si="16"/>
        <v>3</v>
      </c>
      <c r="Y571" s="51" t="str">
        <f>IF(T571="","",IF(AND(T571&lt;&gt;'Tabelas auxiliares'!$B$236,T571&lt;&gt;'Tabelas auxiliares'!$B$237,T571&lt;&gt;'Tabelas auxiliares'!$C$236,T571&lt;&gt;'Tabelas auxiliares'!$C$237,T571&lt;&gt;'Tabelas auxiliares'!$D$236),"FOLHA DE PESSOAL",IF(X571='Tabelas auxiliares'!$A$237,"CUSTEIO",IF(X571='Tabelas auxiliares'!$A$236,"INVESTIMENTO","ERRO - VERIFICAR"))))</f>
        <v>FOLHA DE PESSOAL</v>
      </c>
      <c r="Z571" s="64">
        <f t="shared" si="17"/>
        <v>3914870.54</v>
      </c>
      <c r="AC571" s="44">
        <v>3914870.54</v>
      </c>
    </row>
    <row r="572" spans="1:29" x14ac:dyDescent="0.25">
      <c r="A572" t="s">
        <v>594</v>
      </c>
      <c r="B572" t="s">
        <v>302</v>
      </c>
      <c r="C572" t="s">
        <v>595</v>
      </c>
      <c r="D572" t="s">
        <v>90</v>
      </c>
      <c r="E572" t="s">
        <v>117</v>
      </c>
      <c r="F572" s="51" t="str">
        <f>IFERROR(VLOOKUP(D572,'Tabelas auxiliares'!$A$3:$B$61,2,FALSE),"")</f>
        <v>SUGEPE-FOLHA - PASEP + AUX. MORADIA</v>
      </c>
      <c r="G572" s="51" t="str">
        <f>IFERROR(VLOOKUP($B572,'Tabelas auxiliares'!$A$65:$C$102,2,FALSE),"")</f>
        <v>Folha de pagamento - Ativos, Previdência, PASEP</v>
      </c>
      <c r="H572" s="51" t="str">
        <f>IFERROR(VLOOKUP($B572,'Tabelas auxiliares'!$A$65:$C$102,3,FALSE),"")</f>
        <v>FOLHA DE PAGAMENTO / CONTRIBUICAO PARA O PSS / SUBSTITUICOES / INSS PATRONAL / PASEP</v>
      </c>
      <c r="I572" t="s">
        <v>1732</v>
      </c>
      <c r="J572" t="s">
        <v>2412</v>
      </c>
      <c r="K572" t="s">
        <v>2423</v>
      </c>
      <c r="L572" t="s">
        <v>2414</v>
      </c>
      <c r="M572" t="s">
        <v>2319</v>
      </c>
      <c r="N572" t="s">
        <v>166</v>
      </c>
      <c r="O572" t="s">
        <v>167</v>
      </c>
      <c r="P572" t="s">
        <v>200</v>
      </c>
      <c r="Q572" t="s">
        <v>168</v>
      </c>
      <c r="R572" t="s">
        <v>165</v>
      </c>
      <c r="S572" t="s">
        <v>119</v>
      </c>
      <c r="T572" t="s">
        <v>164</v>
      </c>
      <c r="U572" t="s">
        <v>118</v>
      </c>
      <c r="V572" t="s">
        <v>2320</v>
      </c>
      <c r="W572" t="s">
        <v>2321</v>
      </c>
      <c r="X572" s="51" t="str">
        <f t="shared" si="16"/>
        <v>3</v>
      </c>
      <c r="Y572" s="51" t="str">
        <f>IF(T572="","",IF(AND(T572&lt;&gt;'Tabelas auxiliares'!$B$236,T572&lt;&gt;'Tabelas auxiliares'!$B$237,T572&lt;&gt;'Tabelas auxiliares'!$C$236,T572&lt;&gt;'Tabelas auxiliares'!$C$237,T572&lt;&gt;'Tabelas auxiliares'!$D$236),"FOLHA DE PESSOAL",IF(X572='Tabelas auxiliares'!$A$237,"CUSTEIO",IF(X572='Tabelas auxiliares'!$A$236,"INVESTIMENTO","ERRO - VERIFICAR"))))</f>
        <v>CUSTEIO</v>
      </c>
      <c r="Z572" s="64">
        <f t="shared" si="17"/>
        <v>188515.85</v>
      </c>
      <c r="AC572" s="44">
        <v>188515.85</v>
      </c>
    </row>
    <row r="573" spans="1:29" x14ac:dyDescent="0.25">
      <c r="A573" t="s">
        <v>594</v>
      </c>
      <c r="B573" t="s">
        <v>302</v>
      </c>
      <c r="C573" t="s">
        <v>595</v>
      </c>
      <c r="D573" t="s">
        <v>90</v>
      </c>
      <c r="E573" t="s">
        <v>117</v>
      </c>
      <c r="F573" s="51" t="str">
        <f>IFERROR(VLOOKUP(D573,'Tabelas auxiliares'!$A$3:$B$61,2,FALSE),"")</f>
        <v>SUGEPE-FOLHA - PASEP + AUX. MORADIA</v>
      </c>
      <c r="G573" s="51" t="str">
        <f>IFERROR(VLOOKUP($B573,'Tabelas auxiliares'!$A$65:$C$102,2,FALSE),"")</f>
        <v>Folha de pagamento - Ativos, Previdência, PASEP</v>
      </c>
      <c r="H573" s="51" t="str">
        <f>IFERROR(VLOOKUP($B573,'Tabelas auxiliares'!$A$65:$C$102,3,FALSE),"")</f>
        <v>FOLHA DE PAGAMENTO / CONTRIBUICAO PARA O PSS / SUBSTITUICOES / INSS PATRONAL / PASEP</v>
      </c>
      <c r="I573" t="s">
        <v>617</v>
      </c>
      <c r="J573" t="s">
        <v>2412</v>
      </c>
      <c r="K573" t="s">
        <v>2424</v>
      </c>
      <c r="L573" t="s">
        <v>2414</v>
      </c>
      <c r="M573" t="s">
        <v>1960</v>
      </c>
      <c r="N573" t="s">
        <v>127</v>
      </c>
      <c r="O573" t="s">
        <v>167</v>
      </c>
      <c r="P573" t="s">
        <v>2233</v>
      </c>
      <c r="Q573" t="s">
        <v>168</v>
      </c>
      <c r="R573" t="s">
        <v>165</v>
      </c>
      <c r="S573" t="s">
        <v>119</v>
      </c>
      <c r="T573" t="s">
        <v>2234</v>
      </c>
      <c r="U573" t="s">
        <v>136</v>
      </c>
      <c r="V573" t="s">
        <v>2235</v>
      </c>
      <c r="W573" t="s">
        <v>2236</v>
      </c>
      <c r="X573" s="51" t="str">
        <f t="shared" si="16"/>
        <v>3</v>
      </c>
      <c r="Y573" s="51" t="str">
        <f>IF(T573="","",IF(AND(T573&lt;&gt;'Tabelas auxiliares'!$B$236,T573&lt;&gt;'Tabelas auxiliares'!$B$237,T573&lt;&gt;'Tabelas auxiliares'!$C$236,T573&lt;&gt;'Tabelas auxiliares'!$C$237,T573&lt;&gt;'Tabelas auxiliares'!$D$236),"FOLHA DE PESSOAL",IF(X573='Tabelas auxiliares'!$A$237,"CUSTEIO",IF(X573='Tabelas auxiliares'!$A$236,"INVESTIMENTO","ERRO - VERIFICAR"))))</f>
        <v>FOLHA DE PESSOAL</v>
      </c>
      <c r="Z573" s="64">
        <f t="shared" si="17"/>
        <v>159347.89000000001</v>
      </c>
      <c r="AC573" s="44">
        <v>159347.89000000001</v>
      </c>
    </row>
    <row r="574" spans="1:29" x14ac:dyDescent="0.25">
      <c r="A574" t="s">
        <v>594</v>
      </c>
      <c r="B574" t="s">
        <v>302</v>
      </c>
      <c r="C574" t="s">
        <v>595</v>
      </c>
      <c r="D574" t="s">
        <v>90</v>
      </c>
      <c r="E574" t="s">
        <v>117</v>
      </c>
      <c r="F574" s="51" t="str">
        <f>IFERROR(VLOOKUP(D574,'Tabelas auxiliares'!$A$3:$B$61,2,FALSE),"")</f>
        <v>SUGEPE-FOLHA - PASEP + AUX. MORADIA</v>
      </c>
      <c r="G574" s="51" t="str">
        <f>IFERROR(VLOOKUP($B574,'Tabelas auxiliares'!$A$65:$C$102,2,FALSE),"")</f>
        <v>Folha de pagamento - Ativos, Previdência, PASEP</v>
      </c>
      <c r="H574" s="51" t="str">
        <f>IFERROR(VLOOKUP($B574,'Tabelas auxiliares'!$A$65:$C$102,3,FALSE),"")</f>
        <v>FOLHA DE PAGAMENTO / CONTRIBUICAO PARA O PSS / SUBSTITUICOES / INSS PATRONAL / PASEP</v>
      </c>
      <c r="I574" t="s">
        <v>617</v>
      </c>
      <c r="J574" t="s">
        <v>2412</v>
      </c>
      <c r="K574" t="s">
        <v>2424</v>
      </c>
      <c r="L574" t="s">
        <v>2414</v>
      </c>
      <c r="M574" t="s">
        <v>1960</v>
      </c>
      <c r="N574" t="s">
        <v>127</v>
      </c>
      <c r="O574" t="s">
        <v>167</v>
      </c>
      <c r="P574" t="s">
        <v>2233</v>
      </c>
      <c r="Q574" t="s">
        <v>168</v>
      </c>
      <c r="R574" t="s">
        <v>165</v>
      </c>
      <c r="S574" t="s">
        <v>119</v>
      </c>
      <c r="T574" t="s">
        <v>2234</v>
      </c>
      <c r="U574" t="s">
        <v>136</v>
      </c>
      <c r="V574" t="s">
        <v>2237</v>
      </c>
      <c r="W574" t="s">
        <v>2238</v>
      </c>
      <c r="X574" s="51" t="str">
        <f t="shared" si="16"/>
        <v>3</v>
      </c>
      <c r="Y574" s="51" t="str">
        <f>IF(T574="","",IF(AND(T574&lt;&gt;'Tabelas auxiliares'!$B$236,T574&lt;&gt;'Tabelas auxiliares'!$B$237,T574&lt;&gt;'Tabelas auxiliares'!$C$236,T574&lt;&gt;'Tabelas auxiliares'!$C$237,T574&lt;&gt;'Tabelas auxiliares'!$D$236),"FOLHA DE PESSOAL",IF(X574='Tabelas auxiliares'!$A$237,"CUSTEIO",IF(X574='Tabelas auxiliares'!$A$236,"INVESTIMENTO","ERRO - VERIFICAR"))))</f>
        <v>FOLHA DE PESSOAL</v>
      </c>
      <c r="Z574" s="64">
        <f t="shared" si="17"/>
        <v>7967.39</v>
      </c>
      <c r="AC574" s="44">
        <v>7967.39</v>
      </c>
    </row>
    <row r="575" spans="1:29" x14ac:dyDescent="0.25">
      <c r="A575" t="s">
        <v>594</v>
      </c>
      <c r="B575" t="s">
        <v>302</v>
      </c>
      <c r="C575" t="s">
        <v>595</v>
      </c>
      <c r="D575" t="s">
        <v>90</v>
      </c>
      <c r="E575" t="s">
        <v>117</v>
      </c>
      <c r="F575" s="51" t="str">
        <f>IFERROR(VLOOKUP(D575,'Tabelas auxiliares'!$A$3:$B$61,2,FALSE),"")</f>
        <v>SUGEPE-FOLHA - PASEP + AUX. MORADIA</v>
      </c>
      <c r="G575" s="51" t="str">
        <f>IFERROR(VLOOKUP($B575,'Tabelas auxiliares'!$A$65:$C$102,2,FALSE),"")</f>
        <v>Folha de pagamento - Ativos, Previdência, PASEP</v>
      </c>
      <c r="H575" s="51" t="str">
        <f>IFERROR(VLOOKUP($B575,'Tabelas auxiliares'!$A$65:$C$102,3,FALSE),"")</f>
        <v>FOLHA DE PAGAMENTO / CONTRIBUICAO PARA O PSS / SUBSTITUICOES / INSS PATRONAL / PASEP</v>
      </c>
      <c r="I575" t="s">
        <v>1337</v>
      </c>
      <c r="J575" t="s">
        <v>2425</v>
      </c>
      <c r="K575" t="s">
        <v>2426</v>
      </c>
      <c r="L575" t="s">
        <v>2427</v>
      </c>
      <c r="M575" t="s">
        <v>165</v>
      </c>
      <c r="N575" t="s">
        <v>125</v>
      </c>
      <c r="O575" t="s">
        <v>167</v>
      </c>
      <c r="P575" t="s">
        <v>2256</v>
      </c>
      <c r="Q575" t="s">
        <v>168</v>
      </c>
      <c r="R575" t="s">
        <v>165</v>
      </c>
      <c r="S575" t="s">
        <v>2257</v>
      </c>
      <c r="T575" t="s">
        <v>2234</v>
      </c>
      <c r="U575" t="s">
        <v>135</v>
      </c>
      <c r="V575" t="s">
        <v>2258</v>
      </c>
      <c r="W575" t="s">
        <v>2259</v>
      </c>
      <c r="X575" s="51" t="str">
        <f t="shared" si="16"/>
        <v>3</v>
      </c>
      <c r="Y575" s="51" t="str">
        <f>IF(T575="","",IF(AND(T575&lt;&gt;'Tabelas auxiliares'!$B$236,T575&lt;&gt;'Tabelas auxiliares'!$B$237,T575&lt;&gt;'Tabelas auxiliares'!$C$236,T575&lt;&gt;'Tabelas auxiliares'!$C$237,T575&lt;&gt;'Tabelas auxiliares'!$D$236),"FOLHA DE PESSOAL",IF(X575='Tabelas auxiliares'!$A$237,"CUSTEIO",IF(X575='Tabelas auxiliares'!$A$236,"INVESTIMENTO","ERRO - VERIFICAR"))))</f>
        <v>FOLHA DE PESSOAL</v>
      </c>
      <c r="Z575" s="64">
        <f t="shared" si="17"/>
        <v>422651.38</v>
      </c>
      <c r="AC575" s="44">
        <v>422651.38</v>
      </c>
    </row>
    <row r="576" spans="1:29" x14ac:dyDescent="0.25">
      <c r="A576" t="s">
        <v>594</v>
      </c>
      <c r="B576" t="s">
        <v>302</v>
      </c>
      <c r="C576" t="s">
        <v>595</v>
      </c>
      <c r="D576" t="s">
        <v>90</v>
      </c>
      <c r="E576" t="s">
        <v>117</v>
      </c>
      <c r="F576" s="51" t="str">
        <f>IFERROR(VLOOKUP(D576,'Tabelas auxiliares'!$A$3:$B$61,2,FALSE),"")</f>
        <v>SUGEPE-FOLHA - PASEP + AUX. MORADIA</v>
      </c>
      <c r="G576" s="51" t="str">
        <f>IFERROR(VLOOKUP($B576,'Tabelas auxiliares'!$A$65:$C$102,2,FALSE),"")</f>
        <v>Folha de pagamento - Ativos, Previdência, PASEP</v>
      </c>
      <c r="H576" s="51" t="str">
        <f>IFERROR(VLOOKUP($B576,'Tabelas auxiliares'!$A$65:$C$102,3,FALSE),"")</f>
        <v>FOLHA DE PAGAMENTO / CONTRIBUICAO PARA O PSS / SUBSTITUICOES / INSS PATRONAL / PASEP</v>
      </c>
      <c r="I576" t="s">
        <v>1337</v>
      </c>
      <c r="J576" t="s">
        <v>2425</v>
      </c>
      <c r="K576" t="s">
        <v>2426</v>
      </c>
      <c r="L576" t="s">
        <v>2427</v>
      </c>
      <c r="M576" t="s">
        <v>165</v>
      </c>
      <c r="N576" t="s">
        <v>125</v>
      </c>
      <c r="O576" t="s">
        <v>167</v>
      </c>
      <c r="P576" t="s">
        <v>2256</v>
      </c>
      <c r="Q576" t="s">
        <v>168</v>
      </c>
      <c r="R576" t="s">
        <v>165</v>
      </c>
      <c r="S576" t="s">
        <v>2257</v>
      </c>
      <c r="T576" t="s">
        <v>2234</v>
      </c>
      <c r="U576" t="s">
        <v>135</v>
      </c>
      <c r="V576" t="s">
        <v>2260</v>
      </c>
      <c r="W576" t="s">
        <v>2261</v>
      </c>
      <c r="X576" s="51" t="str">
        <f t="shared" si="16"/>
        <v>3</v>
      </c>
      <c r="Y576" s="51" t="str">
        <f>IF(T576="","",IF(AND(T576&lt;&gt;'Tabelas auxiliares'!$B$236,T576&lt;&gt;'Tabelas auxiliares'!$B$237,T576&lt;&gt;'Tabelas auxiliares'!$C$236,T576&lt;&gt;'Tabelas auxiliares'!$C$237,T576&lt;&gt;'Tabelas auxiliares'!$D$236),"FOLHA DE PESSOAL",IF(X576='Tabelas auxiliares'!$A$237,"CUSTEIO",IF(X576='Tabelas auxiliares'!$A$236,"INVESTIMENTO","ERRO - VERIFICAR"))))</f>
        <v>FOLHA DE PESSOAL</v>
      </c>
      <c r="Z576" s="64">
        <f t="shared" si="17"/>
        <v>9057.2800000000007</v>
      </c>
      <c r="AC576" s="44">
        <v>9057.2800000000007</v>
      </c>
    </row>
    <row r="577" spans="1:29" x14ac:dyDescent="0.25">
      <c r="A577" t="s">
        <v>594</v>
      </c>
      <c r="B577" t="s">
        <v>302</v>
      </c>
      <c r="C577" t="s">
        <v>595</v>
      </c>
      <c r="D577" t="s">
        <v>90</v>
      </c>
      <c r="E577" t="s">
        <v>117</v>
      </c>
      <c r="F577" s="51" t="str">
        <f>IFERROR(VLOOKUP(D577,'Tabelas auxiliares'!$A$3:$B$61,2,FALSE),"")</f>
        <v>SUGEPE-FOLHA - PASEP + AUX. MORADIA</v>
      </c>
      <c r="G577" s="51" t="str">
        <f>IFERROR(VLOOKUP($B577,'Tabelas auxiliares'!$A$65:$C$102,2,FALSE),"")</f>
        <v>Folha de pagamento - Ativos, Previdência, PASEP</v>
      </c>
      <c r="H577" s="51" t="str">
        <f>IFERROR(VLOOKUP($B577,'Tabelas auxiliares'!$A$65:$C$102,3,FALSE),"")</f>
        <v>FOLHA DE PAGAMENTO / CONTRIBUICAO PARA O PSS / SUBSTITUICOES / INSS PATRONAL / PASEP</v>
      </c>
      <c r="I577" t="s">
        <v>1337</v>
      </c>
      <c r="J577" t="s">
        <v>2425</v>
      </c>
      <c r="K577" t="s">
        <v>2426</v>
      </c>
      <c r="L577" t="s">
        <v>2427</v>
      </c>
      <c r="M577" t="s">
        <v>165</v>
      </c>
      <c r="N577" t="s">
        <v>125</v>
      </c>
      <c r="O577" t="s">
        <v>167</v>
      </c>
      <c r="P577" t="s">
        <v>2256</v>
      </c>
      <c r="Q577" t="s">
        <v>168</v>
      </c>
      <c r="R577" t="s">
        <v>165</v>
      </c>
      <c r="S577" t="s">
        <v>2257</v>
      </c>
      <c r="T577" t="s">
        <v>2234</v>
      </c>
      <c r="U577" t="s">
        <v>135</v>
      </c>
      <c r="V577" t="s">
        <v>2262</v>
      </c>
      <c r="W577" t="s">
        <v>2263</v>
      </c>
      <c r="X577" s="51" t="str">
        <f t="shared" si="16"/>
        <v>3</v>
      </c>
      <c r="Y577" s="51" t="str">
        <f>IF(T577="","",IF(AND(T577&lt;&gt;'Tabelas auxiliares'!$B$236,T577&lt;&gt;'Tabelas auxiliares'!$B$237,T577&lt;&gt;'Tabelas auxiliares'!$C$236,T577&lt;&gt;'Tabelas auxiliares'!$C$237,T577&lt;&gt;'Tabelas auxiliares'!$D$236),"FOLHA DE PESSOAL",IF(X577='Tabelas auxiliares'!$A$237,"CUSTEIO",IF(X577='Tabelas auxiliares'!$A$236,"INVESTIMENTO","ERRO - VERIFICAR"))))</f>
        <v>FOLHA DE PESSOAL</v>
      </c>
      <c r="Z577" s="64">
        <f t="shared" si="17"/>
        <v>252.37</v>
      </c>
      <c r="AC577" s="44">
        <v>252.37</v>
      </c>
    </row>
    <row r="578" spans="1:29" x14ac:dyDescent="0.25">
      <c r="A578" t="s">
        <v>594</v>
      </c>
      <c r="B578" t="s">
        <v>302</v>
      </c>
      <c r="C578" t="s">
        <v>595</v>
      </c>
      <c r="D578" t="s">
        <v>90</v>
      </c>
      <c r="E578" t="s">
        <v>117</v>
      </c>
      <c r="F578" s="51" t="str">
        <f>IFERROR(VLOOKUP(D578,'Tabelas auxiliares'!$A$3:$B$61,2,FALSE),"")</f>
        <v>SUGEPE-FOLHA - PASEP + AUX. MORADIA</v>
      </c>
      <c r="G578" s="51" t="str">
        <f>IFERROR(VLOOKUP($B578,'Tabelas auxiliares'!$A$65:$C$102,2,FALSE),"")</f>
        <v>Folha de pagamento - Ativos, Previdência, PASEP</v>
      </c>
      <c r="H578" s="51" t="str">
        <f>IFERROR(VLOOKUP($B578,'Tabelas auxiliares'!$A$65:$C$102,3,FALSE),"")</f>
        <v>FOLHA DE PAGAMENTO / CONTRIBUICAO PARA O PSS / SUBSTITUICOES / INSS PATRONAL / PASEP</v>
      </c>
      <c r="I578" t="s">
        <v>1337</v>
      </c>
      <c r="J578" t="s">
        <v>2425</v>
      </c>
      <c r="K578" t="s">
        <v>2428</v>
      </c>
      <c r="L578" t="s">
        <v>2427</v>
      </c>
      <c r="M578" t="s">
        <v>165</v>
      </c>
      <c r="N578" t="s">
        <v>125</v>
      </c>
      <c r="O578" t="s">
        <v>167</v>
      </c>
      <c r="P578" t="s">
        <v>2256</v>
      </c>
      <c r="Q578" t="s">
        <v>168</v>
      </c>
      <c r="R578" t="s">
        <v>165</v>
      </c>
      <c r="S578" t="s">
        <v>2257</v>
      </c>
      <c r="T578" t="s">
        <v>2234</v>
      </c>
      <c r="U578" t="s">
        <v>135</v>
      </c>
      <c r="V578" t="s">
        <v>2265</v>
      </c>
      <c r="W578" t="s">
        <v>2266</v>
      </c>
      <c r="X578" s="51" t="str">
        <f t="shared" si="16"/>
        <v>3</v>
      </c>
      <c r="Y578" s="51" t="str">
        <f>IF(T578="","",IF(AND(T578&lt;&gt;'Tabelas auxiliares'!$B$236,T578&lt;&gt;'Tabelas auxiliares'!$B$237,T578&lt;&gt;'Tabelas auxiliares'!$C$236,T578&lt;&gt;'Tabelas auxiliares'!$C$237,T578&lt;&gt;'Tabelas auxiliares'!$D$236),"FOLHA DE PESSOAL",IF(X578='Tabelas auxiliares'!$A$237,"CUSTEIO",IF(X578='Tabelas auxiliares'!$A$236,"INVESTIMENTO","ERRO - VERIFICAR"))))</f>
        <v>FOLHA DE PESSOAL</v>
      </c>
      <c r="Z578" s="64">
        <f t="shared" si="17"/>
        <v>67072.06</v>
      </c>
      <c r="AC578" s="44">
        <v>67072.06</v>
      </c>
    </row>
    <row r="579" spans="1:29" x14ac:dyDescent="0.25">
      <c r="A579" t="s">
        <v>594</v>
      </c>
      <c r="B579" t="s">
        <v>302</v>
      </c>
      <c r="C579" t="s">
        <v>595</v>
      </c>
      <c r="D579" t="s">
        <v>90</v>
      </c>
      <c r="E579" t="s">
        <v>117</v>
      </c>
      <c r="F579" s="51" t="str">
        <f>IFERROR(VLOOKUP(D579,'Tabelas auxiliares'!$A$3:$B$61,2,FALSE),"")</f>
        <v>SUGEPE-FOLHA - PASEP + AUX. MORADIA</v>
      </c>
      <c r="G579" s="51" t="str">
        <f>IFERROR(VLOOKUP($B579,'Tabelas auxiliares'!$A$65:$C$102,2,FALSE),"")</f>
        <v>Folha de pagamento - Ativos, Previdência, PASEP</v>
      </c>
      <c r="H579" s="51" t="str">
        <f>IFERROR(VLOOKUP($B579,'Tabelas auxiliares'!$A$65:$C$102,3,FALSE),"")</f>
        <v>FOLHA DE PAGAMENTO / CONTRIBUICAO PARA O PSS / SUBSTITUICOES / INSS PATRONAL / PASEP</v>
      </c>
      <c r="I579" t="s">
        <v>1337</v>
      </c>
      <c r="J579" t="s">
        <v>2425</v>
      </c>
      <c r="K579" t="s">
        <v>2429</v>
      </c>
      <c r="L579" t="s">
        <v>2427</v>
      </c>
      <c r="M579" t="s">
        <v>165</v>
      </c>
      <c r="N579" t="s">
        <v>127</v>
      </c>
      <c r="O579" t="s">
        <v>167</v>
      </c>
      <c r="P579" t="s">
        <v>2233</v>
      </c>
      <c r="Q579" t="s">
        <v>168</v>
      </c>
      <c r="R579" t="s">
        <v>165</v>
      </c>
      <c r="S579" t="s">
        <v>119</v>
      </c>
      <c r="T579" t="s">
        <v>2234</v>
      </c>
      <c r="U579" t="s">
        <v>136</v>
      </c>
      <c r="V579" t="s">
        <v>2268</v>
      </c>
      <c r="W579" t="s">
        <v>2269</v>
      </c>
      <c r="X579" s="51" t="str">
        <f t="shared" si="16"/>
        <v>3</v>
      </c>
      <c r="Y579" s="51" t="str">
        <f>IF(T579="","",IF(AND(T579&lt;&gt;'Tabelas auxiliares'!$B$236,T579&lt;&gt;'Tabelas auxiliares'!$B$237,T579&lt;&gt;'Tabelas auxiliares'!$C$236,T579&lt;&gt;'Tabelas auxiliares'!$C$237,T579&lt;&gt;'Tabelas auxiliares'!$D$236),"FOLHA DE PESSOAL",IF(X579='Tabelas auxiliares'!$A$237,"CUSTEIO",IF(X579='Tabelas auxiliares'!$A$236,"INVESTIMENTO","ERRO - VERIFICAR"))))</f>
        <v>FOLHA DE PESSOAL</v>
      </c>
      <c r="Z579" s="64">
        <f t="shared" si="17"/>
        <v>722925.32</v>
      </c>
      <c r="AA579" s="44">
        <v>1014.36</v>
      </c>
      <c r="AC579" s="44">
        <v>721910.96</v>
      </c>
    </row>
    <row r="580" spans="1:29" x14ac:dyDescent="0.25">
      <c r="A580" t="s">
        <v>594</v>
      </c>
      <c r="B580" t="s">
        <v>302</v>
      </c>
      <c r="C580" t="s">
        <v>595</v>
      </c>
      <c r="D580" t="s">
        <v>90</v>
      </c>
      <c r="E580" t="s">
        <v>117</v>
      </c>
      <c r="F580" s="51" t="str">
        <f>IFERROR(VLOOKUP(D580,'Tabelas auxiliares'!$A$3:$B$61,2,FALSE),"")</f>
        <v>SUGEPE-FOLHA - PASEP + AUX. MORADIA</v>
      </c>
      <c r="G580" s="51" t="str">
        <f>IFERROR(VLOOKUP($B580,'Tabelas auxiliares'!$A$65:$C$102,2,FALSE),"")</f>
        <v>Folha de pagamento - Ativos, Previdência, PASEP</v>
      </c>
      <c r="H580" s="51" t="str">
        <f>IFERROR(VLOOKUP($B580,'Tabelas auxiliares'!$A$65:$C$102,3,FALSE),"")</f>
        <v>FOLHA DE PAGAMENTO / CONTRIBUICAO PARA O PSS / SUBSTITUICOES / INSS PATRONAL / PASEP</v>
      </c>
      <c r="I580" t="s">
        <v>1337</v>
      </c>
      <c r="J580" t="s">
        <v>2425</v>
      </c>
      <c r="K580" t="s">
        <v>2429</v>
      </c>
      <c r="L580" t="s">
        <v>2427</v>
      </c>
      <c r="M580" t="s">
        <v>165</v>
      </c>
      <c r="N580" t="s">
        <v>127</v>
      </c>
      <c r="O580" t="s">
        <v>167</v>
      </c>
      <c r="P580" t="s">
        <v>2233</v>
      </c>
      <c r="Q580" t="s">
        <v>168</v>
      </c>
      <c r="R580" t="s">
        <v>165</v>
      </c>
      <c r="S580" t="s">
        <v>119</v>
      </c>
      <c r="T580" t="s">
        <v>2234</v>
      </c>
      <c r="U580" t="s">
        <v>136</v>
      </c>
      <c r="V580" t="s">
        <v>2270</v>
      </c>
      <c r="W580" t="s">
        <v>2271</v>
      </c>
      <c r="X580" s="51" t="str">
        <f t="shared" ref="X580:X643" si="18">LEFT(V580,1)</f>
        <v>3</v>
      </c>
      <c r="Y580" s="51" t="str">
        <f>IF(T580="","",IF(AND(T580&lt;&gt;'Tabelas auxiliares'!$B$236,T580&lt;&gt;'Tabelas auxiliares'!$B$237,T580&lt;&gt;'Tabelas auxiliares'!$C$236,T580&lt;&gt;'Tabelas auxiliares'!$C$237,T580&lt;&gt;'Tabelas auxiliares'!$D$236),"FOLHA DE PESSOAL",IF(X580='Tabelas auxiliares'!$A$237,"CUSTEIO",IF(X580='Tabelas auxiliares'!$A$236,"INVESTIMENTO","ERRO - VERIFICAR"))))</f>
        <v>FOLHA DE PESSOAL</v>
      </c>
      <c r="Z580" s="64">
        <f t="shared" si="17"/>
        <v>184195.03</v>
      </c>
      <c r="AC580" s="44">
        <v>184195.03</v>
      </c>
    </row>
    <row r="581" spans="1:29" x14ac:dyDescent="0.25">
      <c r="A581" t="s">
        <v>594</v>
      </c>
      <c r="B581" t="s">
        <v>302</v>
      </c>
      <c r="C581" t="s">
        <v>595</v>
      </c>
      <c r="D581" t="s">
        <v>90</v>
      </c>
      <c r="E581" t="s">
        <v>117</v>
      </c>
      <c r="F581" s="51" t="str">
        <f>IFERROR(VLOOKUP(D581,'Tabelas auxiliares'!$A$3:$B$61,2,FALSE),"")</f>
        <v>SUGEPE-FOLHA - PASEP + AUX. MORADIA</v>
      </c>
      <c r="G581" s="51" t="str">
        <f>IFERROR(VLOOKUP($B581,'Tabelas auxiliares'!$A$65:$C$102,2,FALSE),"")</f>
        <v>Folha de pagamento - Ativos, Previdência, PASEP</v>
      </c>
      <c r="H581" s="51" t="str">
        <f>IFERROR(VLOOKUP($B581,'Tabelas auxiliares'!$A$65:$C$102,3,FALSE),"")</f>
        <v>FOLHA DE PAGAMENTO / CONTRIBUICAO PARA O PSS / SUBSTITUICOES / INSS PATRONAL / PASEP</v>
      </c>
      <c r="I581" t="s">
        <v>1337</v>
      </c>
      <c r="J581" t="s">
        <v>2425</v>
      </c>
      <c r="K581" t="s">
        <v>2429</v>
      </c>
      <c r="L581" t="s">
        <v>2427</v>
      </c>
      <c r="M581" t="s">
        <v>165</v>
      </c>
      <c r="N581" t="s">
        <v>127</v>
      </c>
      <c r="O581" t="s">
        <v>167</v>
      </c>
      <c r="P581" t="s">
        <v>2233</v>
      </c>
      <c r="Q581" t="s">
        <v>168</v>
      </c>
      <c r="R581" t="s">
        <v>165</v>
      </c>
      <c r="S581" t="s">
        <v>119</v>
      </c>
      <c r="T581" t="s">
        <v>2234</v>
      </c>
      <c r="U581" t="s">
        <v>136</v>
      </c>
      <c r="V581" t="s">
        <v>2337</v>
      </c>
      <c r="W581" t="s">
        <v>2338</v>
      </c>
      <c r="X581" s="51" t="str">
        <f t="shared" si="18"/>
        <v>3</v>
      </c>
      <c r="Y581" s="51" t="str">
        <f>IF(T581="","",IF(AND(T581&lt;&gt;'Tabelas auxiliares'!$B$236,T581&lt;&gt;'Tabelas auxiliares'!$B$237,T581&lt;&gt;'Tabelas auxiliares'!$C$236,T581&lt;&gt;'Tabelas auxiliares'!$C$237,T581&lt;&gt;'Tabelas auxiliares'!$D$236),"FOLHA DE PESSOAL",IF(X581='Tabelas auxiliares'!$A$237,"CUSTEIO",IF(X581='Tabelas auxiliares'!$A$236,"INVESTIMENTO","ERRO - VERIFICAR"))))</f>
        <v>FOLHA DE PESSOAL</v>
      </c>
      <c r="Z581" s="64">
        <f t="shared" ref="Z581:Z644" si="19">IF(AA581+AB581+AC581&lt;&gt;0,AA581+AB581+AC581,"")</f>
        <v>56678.79</v>
      </c>
      <c r="AA581" s="44">
        <v>48581.82</v>
      </c>
      <c r="AC581" s="44">
        <v>8096.97</v>
      </c>
    </row>
    <row r="582" spans="1:29" x14ac:dyDescent="0.25">
      <c r="A582" t="s">
        <v>594</v>
      </c>
      <c r="B582" t="s">
        <v>302</v>
      </c>
      <c r="C582" t="s">
        <v>595</v>
      </c>
      <c r="D582" t="s">
        <v>90</v>
      </c>
      <c r="E582" t="s">
        <v>117</v>
      </c>
      <c r="F582" s="51" t="str">
        <f>IFERROR(VLOOKUP(D582,'Tabelas auxiliares'!$A$3:$B$61,2,FALSE),"")</f>
        <v>SUGEPE-FOLHA - PASEP + AUX. MORADIA</v>
      </c>
      <c r="G582" s="51" t="str">
        <f>IFERROR(VLOOKUP($B582,'Tabelas auxiliares'!$A$65:$C$102,2,FALSE),"")</f>
        <v>Folha de pagamento - Ativos, Previdência, PASEP</v>
      </c>
      <c r="H582" s="51" t="str">
        <f>IFERROR(VLOOKUP($B582,'Tabelas auxiliares'!$A$65:$C$102,3,FALSE),"")</f>
        <v>FOLHA DE PAGAMENTO / CONTRIBUICAO PARA O PSS / SUBSTITUICOES / INSS PATRONAL / PASEP</v>
      </c>
      <c r="I582" t="s">
        <v>1337</v>
      </c>
      <c r="J582" t="s">
        <v>2425</v>
      </c>
      <c r="K582" t="s">
        <v>2429</v>
      </c>
      <c r="L582" t="s">
        <v>2427</v>
      </c>
      <c r="M582" t="s">
        <v>165</v>
      </c>
      <c r="N582" t="s">
        <v>127</v>
      </c>
      <c r="O582" t="s">
        <v>167</v>
      </c>
      <c r="P582" t="s">
        <v>2233</v>
      </c>
      <c r="Q582" t="s">
        <v>168</v>
      </c>
      <c r="R582" t="s">
        <v>165</v>
      </c>
      <c r="S582" t="s">
        <v>119</v>
      </c>
      <c r="T582" t="s">
        <v>2234</v>
      </c>
      <c r="U582" t="s">
        <v>136</v>
      </c>
      <c r="V582" t="s">
        <v>2272</v>
      </c>
      <c r="W582" t="s">
        <v>2273</v>
      </c>
      <c r="X582" s="51" t="str">
        <f t="shared" si="18"/>
        <v>3</v>
      </c>
      <c r="Y582" s="51" t="str">
        <f>IF(T582="","",IF(AND(T582&lt;&gt;'Tabelas auxiliares'!$B$236,T582&lt;&gt;'Tabelas auxiliares'!$B$237,T582&lt;&gt;'Tabelas auxiliares'!$C$236,T582&lt;&gt;'Tabelas auxiliares'!$C$237,T582&lt;&gt;'Tabelas auxiliares'!$D$236),"FOLHA DE PESSOAL",IF(X582='Tabelas auxiliares'!$A$237,"CUSTEIO",IF(X582='Tabelas auxiliares'!$A$236,"INVESTIMENTO","ERRO - VERIFICAR"))))</f>
        <v>FOLHA DE PESSOAL</v>
      </c>
      <c r="Z582" s="64">
        <f t="shared" si="19"/>
        <v>83181.820000000007</v>
      </c>
      <c r="AC582" s="44">
        <v>83181.820000000007</v>
      </c>
    </row>
    <row r="583" spans="1:29" x14ac:dyDescent="0.25">
      <c r="A583" t="s">
        <v>594</v>
      </c>
      <c r="B583" t="s">
        <v>302</v>
      </c>
      <c r="C583" t="s">
        <v>595</v>
      </c>
      <c r="D583" t="s">
        <v>90</v>
      </c>
      <c r="E583" t="s">
        <v>117</v>
      </c>
      <c r="F583" s="51" t="str">
        <f>IFERROR(VLOOKUP(D583,'Tabelas auxiliares'!$A$3:$B$61,2,FALSE),"")</f>
        <v>SUGEPE-FOLHA - PASEP + AUX. MORADIA</v>
      </c>
      <c r="G583" s="51" t="str">
        <f>IFERROR(VLOOKUP($B583,'Tabelas auxiliares'!$A$65:$C$102,2,FALSE),"")</f>
        <v>Folha de pagamento - Ativos, Previdência, PASEP</v>
      </c>
      <c r="H583" s="51" t="str">
        <f>IFERROR(VLOOKUP($B583,'Tabelas auxiliares'!$A$65:$C$102,3,FALSE),"")</f>
        <v>FOLHA DE PAGAMENTO / CONTRIBUICAO PARA O PSS / SUBSTITUICOES / INSS PATRONAL / PASEP</v>
      </c>
      <c r="I583" t="s">
        <v>1337</v>
      </c>
      <c r="J583" t="s">
        <v>2425</v>
      </c>
      <c r="K583" t="s">
        <v>2429</v>
      </c>
      <c r="L583" t="s">
        <v>2427</v>
      </c>
      <c r="M583" t="s">
        <v>165</v>
      </c>
      <c r="N583" t="s">
        <v>127</v>
      </c>
      <c r="O583" t="s">
        <v>167</v>
      </c>
      <c r="P583" t="s">
        <v>2233</v>
      </c>
      <c r="Q583" t="s">
        <v>168</v>
      </c>
      <c r="R583" t="s">
        <v>165</v>
      </c>
      <c r="S583" t="s">
        <v>119</v>
      </c>
      <c r="T583" t="s">
        <v>2234</v>
      </c>
      <c r="U583" t="s">
        <v>136</v>
      </c>
      <c r="V583" t="s">
        <v>2370</v>
      </c>
      <c r="W583" t="s">
        <v>2371</v>
      </c>
      <c r="X583" s="51" t="str">
        <f t="shared" si="18"/>
        <v>3</v>
      </c>
      <c r="Y583" s="51" t="str">
        <f>IF(T583="","",IF(AND(T583&lt;&gt;'Tabelas auxiliares'!$B$236,T583&lt;&gt;'Tabelas auxiliares'!$B$237,T583&lt;&gt;'Tabelas auxiliares'!$C$236,T583&lt;&gt;'Tabelas auxiliares'!$C$237,T583&lt;&gt;'Tabelas auxiliares'!$D$236),"FOLHA DE PESSOAL",IF(X583='Tabelas auxiliares'!$A$237,"CUSTEIO",IF(X583='Tabelas auxiliares'!$A$236,"INVESTIMENTO","ERRO - VERIFICAR"))))</f>
        <v>FOLHA DE PESSOAL</v>
      </c>
      <c r="Z583" s="64">
        <f t="shared" si="19"/>
        <v>3668.57</v>
      </c>
      <c r="AC583" s="44">
        <v>3668.57</v>
      </c>
    </row>
    <row r="584" spans="1:29" x14ac:dyDescent="0.25">
      <c r="A584" t="s">
        <v>594</v>
      </c>
      <c r="B584" t="s">
        <v>302</v>
      </c>
      <c r="C584" t="s">
        <v>595</v>
      </c>
      <c r="D584" t="s">
        <v>90</v>
      </c>
      <c r="E584" t="s">
        <v>117</v>
      </c>
      <c r="F584" s="51" t="str">
        <f>IFERROR(VLOOKUP(D584,'Tabelas auxiliares'!$A$3:$B$61,2,FALSE),"")</f>
        <v>SUGEPE-FOLHA - PASEP + AUX. MORADIA</v>
      </c>
      <c r="G584" s="51" t="str">
        <f>IFERROR(VLOOKUP($B584,'Tabelas auxiliares'!$A$65:$C$102,2,FALSE),"")</f>
        <v>Folha de pagamento - Ativos, Previdência, PASEP</v>
      </c>
      <c r="H584" s="51" t="str">
        <f>IFERROR(VLOOKUP($B584,'Tabelas auxiliares'!$A$65:$C$102,3,FALSE),"")</f>
        <v>FOLHA DE PAGAMENTO / CONTRIBUICAO PARA O PSS / SUBSTITUICOES / INSS PATRONAL / PASEP</v>
      </c>
      <c r="I584" t="s">
        <v>1337</v>
      </c>
      <c r="J584" t="s">
        <v>2425</v>
      </c>
      <c r="K584" t="s">
        <v>2430</v>
      </c>
      <c r="L584" t="s">
        <v>2427</v>
      </c>
      <c r="M584" t="s">
        <v>165</v>
      </c>
      <c r="N584" t="s">
        <v>127</v>
      </c>
      <c r="O584" t="s">
        <v>167</v>
      </c>
      <c r="P584" t="s">
        <v>2233</v>
      </c>
      <c r="Q584" t="s">
        <v>168</v>
      </c>
      <c r="R584" t="s">
        <v>165</v>
      </c>
      <c r="S584" t="s">
        <v>119</v>
      </c>
      <c r="T584" t="s">
        <v>2234</v>
      </c>
      <c r="U584" t="s">
        <v>136</v>
      </c>
      <c r="V584" t="s">
        <v>2275</v>
      </c>
      <c r="W584" t="s">
        <v>2276</v>
      </c>
      <c r="X584" s="51" t="str">
        <f t="shared" si="18"/>
        <v>3</v>
      </c>
      <c r="Y584" s="51" t="str">
        <f>IF(T584="","",IF(AND(T584&lt;&gt;'Tabelas auxiliares'!$B$236,T584&lt;&gt;'Tabelas auxiliares'!$B$237,T584&lt;&gt;'Tabelas auxiliares'!$C$236,T584&lt;&gt;'Tabelas auxiliares'!$C$237,T584&lt;&gt;'Tabelas auxiliares'!$D$236),"FOLHA DE PESSOAL",IF(X584='Tabelas auxiliares'!$A$237,"CUSTEIO",IF(X584='Tabelas auxiliares'!$A$236,"INVESTIMENTO","ERRO - VERIFICAR"))))</f>
        <v>FOLHA DE PESSOAL</v>
      </c>
      <c r="Z584" s="64">
        <f t="shared" si="19"/>
        <v>9099167.1100000013</v>
      </c>
      <c r="AA584" s="44">
        <v>23261.97</v>
      </c>
      <c r="AC584" s="44">
        <v>9075905.1400000006</v>
      </c>
    </row>
    <row r="585" spans="1:29" x14ac:dyDescent="0.25">
      <c r="A585" t="s">
        <v>594</v>
      </c>
      <c r="B585" t="s">
        <v>302</v>
      </c>
      <c r="C585" t="s">
        <v>595</v>
      </c>
      <c r="D585" t="s">
        <v>90</v>
      </c>
      <c r="E585" t="s">
        <v>117</v>
      </c>
      <c r="F585" s="51" t="str">
        <f>IFERROR(VLOOKUP(D585,'Tabelas auxiliares'!$A$3:$B$61,2,FALSE),"")</f>
        <v>SUGEPE-FOLHA - PASEP + AUX. MORADIA</v>
      </c>
      <c r="G585" s="51" t="str">
        <f>IFERROR(VLOOKUP($B585,'Tabelas auxiliares'!$A$65:$C$102,2,FALSE),"")</f>
        <v>Folha de pagamento - Ativos, Previdência, PASEP</v>
      </c>
      <c r="H585" s="51" t="str">
        <f>IFERROR(VLOOKUP($B585,'Tabelas auxiliares'!$A$65:$C$102,3,FALSE),"")</f>
        <v>FOLHA DE PAGAMENTO / CONTRIBUICAO PARA O PSS / SUBSTITUICOES / INSS PATRONAL / PASEP</v>
      </c>
      <c r="I585" t="s">
        <v>1337</v>
      </c>
      <c r="J585" t="s">
        <v>2425</v>
      </c>
      <c r="K585" t="s">
        <v>2430</v>
      </c>
      <c r="L585" t="s">
        <v>2427</v>
      </c>
      <c r="M585" t="s">
        <v>165</v>
      </c>
      <c r="N585" t="s">
        <v>127</v>
      </c>
      <c r="O585" t="s">
        <v>167</v>
      </c>
      <c r="P585" t="s">
        <v>2233</v>
      </c>
      <c r="Q585" t="s">
        <v>168</v>
      </c>
      <c r="R585" t="s">
        <v>165</v>
      </c>
      <c r="S585" t="s">
        <v>119</v>
      </c>
      <c r="T585" t="s">
        <v>2234</v>
      </c>
      <c r="U585" t="s">
        <v>136</v>
      </c>
      <c r="V585" t="s">
        <v>2277</v>
      </c>
      <c r="W585" t="s">
        <v>2278</v>
      </c>
      <c r="X585" s="51" t="str">
        <f t="shared" si="18"/>
        <v>3</v>
      </c>
      <c r="Y585" s="51" t="str">
        <f>IF(T585="","",IF(AND(T585&lt;&gt;'Tabelas auxiliares'!$B$236,T585&lt;&gt;'Tabelas auxiliares'!$B$237,T585&lt;&gt;'Tabelas auxiliares'!$C$236,T585&lt;&gt;'Tabelas auxiliares'!$C$237,T585&lt;&gt;'Tabelas auxiliares'!$D$236),"FOLHA DE PESSOAL",IF(X585='Tabelas auxiliares'!$A$237,"CUSTEIO",IF(X585='Tabelas auxiliares'!$A$236,"INVESTIMENTO","ERRO - VERIFICAR"))))</f>
        <v>FOLHA DE PESSOAL</v>
      </c>
      <c r="Z585" s="64">
        <f t="shared" si="19"/>
        <v>3505.08</v>
      </c>
      <c r="AC585" s="44">
        <v>3505.08</v>
      </c>
    </row>
    <row r="586" spans="1:29" x14ac:dyDescent="0.25">
      <c r="A586" t="s">
        <v>594</v>
      </c>
      <c r="B586" t="s">
        <v>302</v>
      </c>
      <c r="C586" t="s">
        <v>595</v>
      </c>
      <c r="D586" t="s">
        <v>90</v>
      </c>
      <c r="E586" t="s">
        <v>117</v>
      </c>
      <c r="F586" s="51" t="str">
        <f>IFERROR(VLOOKUP(D586,'Tabelas auxiliares'!$A$3:$B$61,2,FALSE),"")</f>
        <v>SUGEPE-FOLHA - PASEP + AUX. MORADIA</v>
      </c>
      <c r="G586" s="51" t="str">
        <f>IFERROR(VLOOKUP($B586,'Tabelas auxiliares'!$A$65:$C$102,2,FALSE),"")</f>
        <v>Folha de pagamento - Ativos, Previdência, PASEP</v>
      </c>
      <c r="H586" s="51" t="str">
        <f>IFERROR(VLOOKUP($B586,'Tabelas auxiliares'!$A$65:$C$102,3,FALSE),"")</f>
        <v>FOLHA DE PAGAMENTO / CONTRIBUICAO PARA O PSS / SUBSTITUICOES / INSS PATRONAL / PASEP</v>
      </c>
      <c r="I586" t="s">
        <v>1337</v>
      </c>
      <c r="J586" t="s">
        <v>2425</v>
      </c>
      <c r="K586" t="s">
        <v>2430</v>
      </c>
      <c r="L586" t="s">
        <v>2427</v>
      </c>
      <c r="M586" t="s">
        <v>165</v>
      </c>
      <c r="N586" t="s">
        <v>127</v>
      </c>
      <c r="O586" t="s">
        <v>167</v>
      </c>
      <c r="P586" t="s">
        <v>2233</v>
      </c>
      <c r="Q586" t="s">
        <v>168</v>
      </c>
      <c r="R586" t="s">
        <v>165</v>
      </c>
      <c r="S586" t="s">
        <v>119</v>
      </c>
      <c r="T586" t="s">
        <v>2234</v>
      </c>
      <c r="U586" t="s">
        <v>136</v>
      </c>
      <c r="V586" t="s">
        <v>2279</v>
      </c>
      <c r="W586" t="s">
        <v>2280</v>
      </c>
      <c r="X586" s="51" t="str">
        <f t="shared" si="18"/>
        <v>3</v>
      </c>
      <c r="Y586" s="51" t="str">
        <f>IF(T586="","",IF(AND(T586&lt;&gt;'Tabelas auxiliares'!$B$236,T586&lt;&gt;'Tabelas auxiliares'!$B$237,T586&lt;&gt;'Tabelas auxiliares'!$C$236,T586&lt;&gt;'Tabelas auxiliares'!$C$237,T586&lt;&gt;'Tabelas auxiliares'!$D$236),"FOLHA DE PESSOAL",IF(X586='Tabelas auxiliares'!$A$237,"CUSTEIO",IF(X586='Tabelas auxiliares'!$A$236,"INVESTIMENTO","ERRO - VERIFICAR"))))</f>
        <v>FOLHA DE PESSOAL</v>
      </c>
      <c r="Z586" s="64">
        <f t="shared" si="19"/>
        <v>582.34</v>
      </c>
      <c r="AC586" s="44">
        <v>582.34</v>
      </c>
    </row>
    <row r="587" spans="1:29" x14ac:dyDescent="0.25">
      <c r="A587" t="s">
        <v>594</v>
      </c>
      <c r="B587" t="s">
        <v>302</v>
      </c>
      <c r="C587" t="s">
        <v>595</v>
      </c>
      <c r="D587" t="s">
        <v>90</v>
      </c>
      <c r="E587" t="s">
        <v>117</v>
      </c>
      <c r="F587" s="51" t="str">
        <f>IFERROR(VLOOKUP(D587,'Tabelas auxiliares'!$A$3:$B$61,2,FALSE),"")</f>
        <v>SUGEPE-FOLHA - PASEP + AUX. MORADIA</v>
      </c>
      <c r="G587" s="51" t="str">
        <f>IFERROR(VLOOKUP($B587,'Tabelas auxiliares'!$A$65:$C$102,2,FALSE),"")</f>
        <v>Folha de pagamento - Ativos, Previdência, PASEP</v>
      </c>
      <c r="H587" s="51" t="str">
        <f>IFERROR(VLOOKUP($B587,'Tabelas auxiliares'!$A$65:$C$102,3,FALSE),"")</f>
        <v>FOLHA DE PAGAMENTO / CONTRIBUICAO PARA O PSS / SUBSTITUICOES / INSS PATRONAL / PASEP</v>
      </c>
      <c r="I587" t="s">
        <v>1337</v>
      </c>
      <c r="J587" t="s">
        <v>2425</v>
      </c>
      <c r="K587" t="s">
        <v>2430</v>
      </c>
      <c r="L587" t="s">
        <v>2427</v>
      </c>
      <c r="M587" t="s">
        <v>165</v>
      </c>
      <c r="N587" t="s">
        <v>127</v>
      </c>
      <c r="O587" t="s">
        <v>167</v>
      </c>
      <c r="P587" t="s">
        <v>2233</v>
      </c>
      <c r="Q587" t="s">
        <v>168</v>
      </c>
      <c r="R587" t="s">
        <v>165</v>
      </c>
      <c r="S587" t="s">
        <v>119</v>
      </c>
      <c r="T587" t="s">
        <v>2234</v>
      </c>
      <c r="U587" t="s">
        <v>136</v>
      </c>
      <c r="V587" t="s">
        <v>2281</v>
      </c>
      <c r="W587" t="s">
        <v>2282</v>
      </c>
      <c r="X587" s="51" t="str">
        <f t="shared" si="18"/>
        <v>3</v>
      </c>
      <c r="Y587" s="51" t="str">
        <f>IF(T587="","",IF(AND(T587&lt;&gt;'Tabelas auxiliares'!$B$236,T587&lt;&gt;'Tabelas auxiliares'!$B$237,T587&lt;&gt;'Tabelas auxiliares'!$C$236,T587&lt;&gt;'Tabelas auxiliares'!$C$237,T587&lt;&gt;'Tabelas auxiliares'!$D$236),"FOLHA DE PESSOAL",IF(X587='Tabelas auxiliares'!$A$237,"CUSTEIO",IF(X587='Tabelas auxiliares'!$A$236,"INVESTIMENTO","ERRO - VERIFICAR"))))</f>
        <v>FOLHA DE PESSOAL</v>
      </c>
      <c r="Z587" s="64">
        <f t="shared" si="19"/>
        <v>9483.19</v>
      </c>
      <c r="AC587" s="44">
        <v>9483.19</v>
      </c>
    </row>
    <row r="588" spans="1:29" x14ac:dyDescent="0.25">
      <c r="A588" t="s">
        <v>594</v>
      </c>
      <c r="B588" t="s">
        <v>302</v>
      </c>
      <c r="C588" t="s">
        <v>595</v>
      </c>
      <c r="D588" t="s">
        <v>90</v>
      </c>
      <c r="E588" t="s">
        <v>117</v>
      </c>
      <c r="F588" s="51" t="str">
        <f>IFERROR(VLOOKUP(D588,'Tabelas auxiliares'!$A$3:$B$61,2,FALSE),"")</f>
        <v>SUGEPE-FOLHA - PASEP + AUX. MORADIA</v>
      </c>
      <c r="G588" s="51" t="str">
        <f>IFERROR(VLOOKUP($B588,'Tabelas auxiliares'!$A$65:$C$102,2,FALSE),"")</f>
        <v>Folha de pagamento - Ativos, Previdência, PASEP</v>
      </c>
      <c r="H588" s="51" t="str">
        <f>IFERROR(VLOOKUP($B588,'Tabelas auxiliares'!$A$65:$C$102,3,FALSE),"")</f>
        <v>FOLHA DE PAGAMENTO / CONTRIBUICAO PARA O PSS / SUBSTITUICOES / INSS PATRONAL / PASEP</v>
      </c>
      <c r="I588" t="s">
        <v>1337</v>
      </c>
      <c r="J588" t="s">
        <v>2425</v>
      </c>
      <c r="K588" t="s">
        <v>2430</v>
      </c>
      <c r="L588" t="s">
        <v>2427</v>
      </c>
      <c r="M588" t="s">
        <v>165</v>
      </c>
      <c r="N588" t="s">
        <v>127</v>
      </c>
      <c r="O588" t="s">
        <v>167</v>
      </c>
      <c r="P588" t="s">
        <v>2233</v>
      </c>
      <c r="Q588" t="s">
        <v>168</v>
      </c>
      <c r="R588" t="s">
        <v>165</v>
      </c>
      <c r="S588" t="s">
        <v>119</v>
      </c>
      <c r="T588" t="s">
        <v>2234</v>
      </c>
      <c r="U588" t="s">
        <v>136</v>
      </c>
      <c r="V588" t="s">
        <v>2283</v>
      </c>
      <c r="W588" t="s">
        <v>2284</v>
      </c>
      <c r="X588" s="51" t="str">
        <f t="shared" si="18"/>
        <v>3</v>
      </c>
      <c r="Y588" s="51" t="str">
        <f>IF(T588="","",IF(AND(T588&lt;&gt;'Tabelas auxiliares'!$B$236,T588&lt;&gt;'Tabelas auxiliares'!$B$237,T588&lt;&gt;'Tabelas auxiliares'!$C$236,T588&lt;&gt;'Tabelas auxiliares'!$C$237,T588&lt;&gt;'Tabelas auxiliares'!$D$236),"FOLHA DE PESSOAL",IF(X588='Tabelas auxiliares'!$A$237,"CUSTEIO",IF(X588='Tabelas auxiliares'!$A$236,"INVESTIMENTO","ERRO - VERIFICAR"))))</f>
        <v>FOLHA DE PESSOAL</v>
      </c>
      <c r="Z588" s="64">
        <f t="shared" si="19"/>
        <v>36626.33</v>
      </c>
      <c r="AC588" s="44">
        <v>36626.33</v>
      </c>
    </row>
    <row r="589" spans="1:29" x14ac:dyDescent="0.25">
      <c r="A589" t="s">
        <v>594</v>
      </c>
      <c r="B589" t="s">
        <v>302</v>
      </c>
      <c r="C589" t="s">
        <v>595</v>
      </c>
      <c r="D589" t="s">
        <v>90</v>
      </c>
      <c r="E589" t="s">
        <v>117</v>
      </c>
      <c r="F589" s="51" t="str">
        <f>IFERROR(VLOOKUP(D589,'Tabelas auxiliares'!$A$3:$B$61,2,FALSE),"")</f>
        <v>SUGEPE-FOLHA - PASEP + AUX. MORADIA</v>
      </c>
      <c r="G589" s="51" t="str">
        <f>IFERROR(VLOOKUP($B589,'Tabelas auxiliares'!$A$65:$C$102,2,FALSE),"")</f>
        <v>Folha de pagamento - Ativos, Previdência, PASEP</v>
      </c>
      <c r="H589" s="51" t="str">
        <f>IFERROR(VLOOKUP($B589,'Tabelas auxiliares'!$A$65:$C$102,3,FALSE),"")</f>
        <v>FOLHA DE PAGAMENTO / CONTRIBUICAO PARA O PSS / SUBSTITUICOES / INSS PATRONAL / PASEP</v>
      </c>
      <c r="I589" t="s">
        <v>1337</v>
      </c>
      <c r="J589" t="s">
        <v>2425</v>
      </c>
      <c r="K589" t="s">
        <v>2430</v>
      </c>
      <c r="L589" t="s">
        <v>2427</v>
      </c>
      <c r="M589" t="s">
        <v>165</v>
      </c>
      <c r="N589" t="s">
        <v>127</v>
      </c>
      <c r="O589" t="s">
        <v>167</v>
      </c>
      <c r="P589" t="s">
        <v>2233</v>
      </c>
      <c r="Q589" t="s">
        <v>168</v>
      </c>
      <c r="R589" t="s">
        <v>165</v>
      </c>
      <c r="S589" t="s">
        <v>119</v>
      </c>
      <c r="T589" t="s">
        <v>2234</v>
      </c>
      <c r="U589" t="s">
        <v>136</v>
      </c>
      <c r="V589" t="s">
        <v>2285</v>
      </c>
      <c r="W589" t="s">
        <v>2286</v>
      </c>
      <c r="X589" s="51" t="str">
        <f t="shared" si="18"/>
        <v>3</v>
      </c>
      <c r="Y589" s="51" t="str">
        <f>IF(T589="","",IF(AND(T589&lt;&gt;'Tabelas auxiliares'!$B$236,T589&lt;&gt;'Tabelas auxiliares'!$B$237,T589&lt;&gt;'Tabelas auxiliares'!$C$236,T589&lt;&gt;'Tabelas auxiliares'!$C$237,T589&lt;&gt;'Tabelas auxiliares'!$D$236),"FOLHA DE PESSOAL",IF(X589='Tabelas auxiliares'!$A$237,"CUSTEIO",IF(X589='Tabelas auxiliares'!$A$236,"INVESTIMENTO","ERRO - VERIFICAR"))))</f>
        <v>FOLHA DE PESSOAL</v>
      </c>
      <c r="Z589" s="64">
        <f t="shared" si="19"/>
        <v>9890.66</v>
      </c>
      <c r="AA589" s="44">
        <v>857.69</v>
      </c>
      <c r="AC589" s="44">
        <v>9032.9699999999993</v>
      </c>
    </row>
    <row r="590" spans="1:29" x14ac:dyDescent="0.25">
      <c r="A590" t="s">
        <v>594</v>
      </c>
      <c r="B590" t="s">
        <v>302</v>
      </c>
      <c r="C590" t="s">
        <v>595</v>
      </c>
      <c r="D590" t="s">
        <v>90</v>
      </c>
      <c r="E590" t="s">
        <v>117</v>
      </c>
      <c r="F590" s="51" t="str">
        <f>IFERROR(VLOOKUP(D590,'Tabelas auxiliares'!$A$3:$B$61,2,FALSE),"")</f>
        <v>SUGEPE-FOLHA - PASEP + AUX. MORADIA</v>
      </c>
      <c r="G590" s="51" t="str">
        <f>IFERROR(VLOOKUP($B590,'Tabelas auxiliares'!$A$65:$C$102,2,FALSE),"")</f>
        <v>Folha de pagamento - Ativos, Previdência, PASEP</v>
      </c>
      <c r="H590" s="51" t="str">
        <f>IFERROR(VLOOKUP($B590,'Tabelas auxiliares'!$A$65:$C$102,3,FALSE),"")</f>
        <v>FOLHA DE PAGAMENTO / CONTRIBUICAO PARA O PSS / SUBSTITUICOES / INSS PATRONAL / PASEP</v>
      </c>
      <c r="I590" t="s">
        <v>1337</v>
      </c>
      <c r="J590" t="s">
        <v>2425</v>
      </c>
      <c r="K590" t="s">
        <v>2430</v>
      </c>
      <c r="L590" t="s">
        <v>2427</v>
      </c>
      <c r="M590" t="s">
        <v>165</v>
      </c>
      <c r="N590" t="s">
        <v>127</v>
      </c>
      <c r="O590" t="s">
        <v>167</v>
      </c>
      <c r="P590" t="s">
        <v>2233</v>
      </c>
      <c r="Q590" t="s">
        <v>168</v>
      </c>
      <c r="R590" t="s">
        <v>165</v>
      </c>
      <c r="S590" t="s">
        <v>119</v>
      </c>
      <c r="T590" t="s">
        <v>2234</v>
      </c>
      <c r="U590" t="s">
        <v>136</v>
      </c>
      <c r="V590" t="s">
        <v>2287</v>
      </c>
      <c r="W590" t="s">
        <v>2288</v>
      </c>
      <c r="X590" s="51" t="str">
        <f t="shared" si="18"/>
        <v>3</v>
      </c>
      <c r="Y590" s="51" t="str">
        <f>IF(T590="","",IF(AND(T590&lt;&gt;'Tabelas auxiliares'!$B$236,T590&lt;&gt;'Tabelas auxiliares'!$B$237,T590&lt;&gt;'Tabelas auxiliares'!$C$236,T590&lt;&gt;'Tabelas auxiliares'!$C$237,T590&lt;&gt;'Tabelas auxiliares'!$D$236),"FOLHA DE PESSOAL",IF(X590='Tabelas auxiliares'!$A$237,"CUSTEIO",IF(X590='Tabelas auxiliares'!$A$236,"INVESTIMENTO","ERRO - VERIFICAR"))))</f>
        <v>FOLHA DE PESSOAL</v>
      </c>
      <c r="Z590" s="64">
        <f t="shared" si="19"/>
        <v>7798614.4700000007</v>
      </c>
      <c r="AA590" s="44">
        <v>11161.61</v>
      </c>
      <c r="AC590" s="44">
        <v>7787452.8600000003</v>
      </c>
    </row>
    <row r="591" spans="1:29" x14ac:dyDescent="0.25">
      <c r="A591" t="s">
        <v>594</v>
      </c>
      <c r="B591" t="s">
        <v>302</v>
      </c>
      <c r="C591" t="s">
        <v>595</v>
      </c>
      <c r="D591" t="s">
        <v>90</v>
      </c>
      <c r="E591" t="s">
        <v>117</v>
      </c>
      <c r="F591" s="51" t="str">
        <f>IFERROR(VLOOKUP(D591,'Tabelas auxiliares'!$A$3:$B$61,2,FALSE),"")</f>
        <v>SUGEPE-FOLHA - PASEP + AUX. MORADIA</v>
      </c>
      <c r="G591" s="51" t="str">
        <f>IFERROR(VLOOKUP($B591,'Tabelas auxiliares'!$A$65:$C$102,2,FALSE),"")</f>
        <v>Folha de pagamento - Ativos, Previdência, PASEP</v>
      </c>
      <c r="H591" s="51" t="str">
        <f>IFERROR(VLOOKUP($B591,'Tabelas auxiliares'!$A$65:$C$102,3,FALSE),"")</f>
        <v>FOLHA DE PAGAMENTO / CONTRIBUICAO PARA O PSS / SUBSTITUICOES / INSS PATRONAL / PASEP</v>
      </c>
      <c r="I591" t="s">
        <v>1337</v>
      </c>
      <c r="J591" t="s">
        <v>2425</v>
      </c>
      <c r="K591" t="s">
        <v>2430</v>
      </c>
      <c r="L591" t="s">
        <v>2427</v>
      </c>
      <c r="M591" t="s">
        <v>165</v>
      </c>
      <c r="N591" t="s">
        <v>127</v>
      </c>
      <c r="O591" t="s">
        <v>167</v>
      </c>
      <c r="P591" t="s">
        <v>2233</v>
      </c>
      <c r="Q591" t="s">
        <v>168</v>
      </c>
      <c r="R591" t="s">
        <v>165</v>
      </c>
      <c r="S591" t="s">
        <v>119</v>
      </c>
      <c r="T591" t="s">
        <v>2234</v>
      </c>
      <c r="U591" t="s">
        <v>136</v>
      </c>
      <c r="V591" t="s">
        <v>2289</v>
      </c>
      <c r="W591" t="s">
        <v>2290</v>
      </c>
      <c r="X591" s="51" t="str">
        <f t="shared" si="18"/>
        <v>3</v>
      </c>
      <c r="Y591" s="51" t="str">
        <f>IF(T591="","",IF(AND(T591&lt;&gt;'Tabelas auxiliares'!$B$236,T591&lt;&gt;'Tabelas auxiliares'!$B$237,T591&lt;&gt;'Tabelas auxiliares'!$C$236,T591&lt;&gt;'Tabelas auxiliares'!$C$237,T591&lt;&gt;'Tabelas auxiliares'!$D$236),"FOLHA DE PESSOAL",IF(X591='Tabelas auxiliares'!$A$237,"CUSTEIO",IF(X591='Tabelas auxiliares'!$A$236,"INVESTIMENTO","ERRO - VERIFICAR"))))</f>
        <v>FOLHA DE PESSOAL</v>
      </c>
      <c r="Z591" s="64">
        <f t="shared" si="19"/>
        <v>116633.36</v>
      </c>
      <c r="AC591" s="44">
        <v>116633.36</v>
      </c>
    </row>
    <row r="592" spans="1:29" x14ac:dyDescent="0.25">
      <c r="A592" t="s">
        <v>594</v>
      </c>
      <c r="B592" t="s">
        <v>302</v>
      </c>
      <c r="C592" t="s">
        <v>595</v>
      </c>
      <c r="D592" t="s">
        <v>90</v>
      </c>
      <c r="E592" t="s">
        <v>117</v>
      </c>
      <c r="F592" s="51" t="str">
        <f>IFERROR(VLOOKUP(D592,'Tabelas auxiliares'!$A$3:$B$61,2,FALSE),"")</f>
        <v>SUGEPE-FOLHA - PASEP + AUX. MORADIA</v>
      </c>
      <c r="G592" s="51" t="str">
        <f>IFERROR(VLOOKUP($B592,'Tabelas auxiliares'!$A$65:$C$102,2,FALSE),"")</f>
        <v>Folha de pagamento - Ativos, Previdência, PASEP</v>
      </c>
      <c r="H592" s="51" t="str">
        <f>IFERROR(VLOOKUP($B592,'Tabelas auxiliares'!$A$65:$C$102,3,FALSE),"")</f>
        <v>FOLHA DE PAGAMENTO / CONTRIBUICAO PARA O PSS / SUBSTITUICOES / INSS PATRONAL / PASEP</v>
      </c>
      <c r="I592" t="s">
        <v>1337</v>
      </c>
      <c r="J592" t="s">
        <v>2425</v>
      </c>
      <c r="K592" t="s">
        <v>2430</v>
      </c>
      <c r="L592" t="s">
        <v>2427</v>
      </c>
      <c r="M592" t="s">
        <v>165</v>
      </c>
      <c r="N592" t="s">
        <v>127</v>
      </c>
      <c r="O592" t="s">
        <v>167</v>
      </c>
      <c r="P592" t="s">
        <v>2233</v>
      </c>
      <c r="Q592" t="s">
        <v>168</v>
      </c>
      <c r="R592" t="s">
        <v>165</v>
      </c>
      <c r="S592" t="s">
        <v>119</v>
      </c>
      <c r="T592" t="s">
        <v>2234</v>
      </c>
      <c r="U592" t="s">
        <v>136</v>
      </c>
      <c r="V592" t="s">
        <v>2291</v>
      </c>
      <c r="W592" t="s">
        <v>2292</v>
      </c>
      <c r="X592" s="51" t="str">
        <f t="shared" si="18"/>
        <v>3</v>
      </c>
      <c r="Y592" s="51" t="str">
        <f>IF(T592="","",IF(AND(T592&lt;&gt;'Tabelas auxiliares'!$B$236,T592&lt;&gt;'Tabelas auxiliares'!$B$237,T592&lt;&gt;'Tabelas auxiliares'!$C$236,T592&lt;&gt;'Tabelas auxiliares'!$C$237,T592&lt;&gt;'Tabelas auxiliares'!$D$236),"FOLHA DE PESSOAL",IF(X592='Tabelas auxiliares'!$A$237,"CUSTEIO",IF(X592='Tabelas auxiliares'!$A$236,"INVESTIMENTO","ERRO - VERIFICAR"))))</f>
        <v>FOLHA DE PESSOAL</v>
      </c>
      <c r="Z592" s="64">
        <f t="shared" si="19"/>
        <v>218511.96</v>
      </c>
      <c r="AC592" s="44">
        <v>218511.96</v>
      </c>
    </row>
    <row r="593" spans="1:29" x14ac:dyDescent="0.25">
      <c r="A593" t="s">
        <v>594</v>
      </c>
      <c r="B593" t="s">
        <v>302</v>
      </c>
      <c r="C593" t="s">
        <v>595</v>
      </c>
      <c r="D593" t="s">
        <v>90</v>
      </c>
      <c r="E593" t="s">
        <v>117</v>
      </c>
      <c r="F593" s="51" t="str">
        <f>IFERROR(VLOOKUP(D593,'Tabelas auxiliares'!$A$3:$B$61,2,FALSE),"")</f>
        <v>SUGEPE-FOLHA - PASEP + AUX. MORADIA</v>
      </c>
      <c r="G593" s="51" t="str">
        <f>IFERROR(VLOOKUP($B593,'Tabelas auxiliares'!$A$65:$C$102,2,FALSE),"")</f>
        <v>Folha de pagamento - Ativos, Previdência, PASEP</v>
      </c>
      <c r="H593" s="51" t="str">
        <f>IFERROR(VLOOKUP($B593,'Tabelas auxiliares'!$A$65:$C$102,3,FALSE),"")</f>
        <v>FOLHA DE PAGAMENTO / CONTRIBUICAO PARA O PSS / SUBSTITUICOES / INSS PATRONAL / PASEP</v>
      </c>
      <c r="I593" t="s">
        <v>1337</v>
      </c>
      <c r="J593" t="s">
        <v>2425</v>
      </c>
      <c r="K593" t="s">
        <v>2430</v>
      </c>
      <c r="L593" t="s">
        <v>2427</v>
      </c>
      <c r="M593" t="s">
        <v>165</v>
      </c>
      <c r="N593" t="s">
        <v>127</v>
      </c>
      <c r="O593" t="s">
        <v>167</v>
      </c>
      <c r="P593" t="s">
        <v>2233</v>
      </c>
      <c r="Q593" t="s">
        <v>168</v>
      </c>
      <c r="R593" t="s">
        <v>165</v>
      </c>
      <c r="S593" t="s">
        <v>119</v>
      </c>
      <c r="T593" t="s">
        <v>2234</v>
      </c>
      <c r="U593" t="s">
        <v>136</v>
      </c>
      <c r="V593" t="s">
        <v>2293</v>
      </c>
      <c r="W593" t="s">
        <v>2294</v>
      </c>
      <c r="X593" s="51" t="str">
        <f t="shared" si="18"/>
        <v>3</v>
      </c>
      <c r="Y593" s="51" t="str">
        <f>IF(T593="","",IF(AND(T593&lt;&gt;'Tabelas auxiliares'!$B$236,T593&lt;&gt;'Tabelas auxiliares'!$B$237,T593&lt;&gt;'Tabelas auxiliares'!$C$236,T593&lt;&gt;'Tabelas auxiliares'!$C$237,T593&lt;&gt;'Tabelas auxiliares'!$D$236),"FOLHA DE PESSOAL",IF(X593='Tabelas auxiliares'!$A$237,"CUSTEIO",IF(X593='Tabelas auxiliares'!$A$236,"INVESTIMENTO","ERRO - VERIFICAR"))))</f>
        <v>FOLHA DE PESSOAL</v>
      </c>
      <c r="Z593" s="64">
        <f t="shared" si="19"/>
        <v>4583.0200000000004</v>
      </c>
      <c r="AC593" s="44">
        <v>4583.0200000000004</v>
      </c>
    </row>
    <row r="594" spans="1:29" x14ac:dyDescent="0.25">
      <c r="A594" t="s">
        <v>594</v>
      </c>
      <c r="B594" t="s">
        <v>302</v>
      </c>
      <c r="C594" t="s">
        <v>595</v>
      </c>
      <c r="D594" t="s">
        <v>90</v>
      </c>
      <c r="E594" t="s">
        <v>117</v>
      </c>
      <c r="F594" s="51" t="str">
        <f>IFERROR(VLOOKUP(D594,'Tabelas auxiliares'!$A$3:$B$61,2,FALSE),"")</f>
        <v>SUGEPE-FOLHA - PASEP + AUX. MORADIA</v>
      </c>
      <c r="G594" s="51" t="str">
        <f>IFERROR(VLOOKUP($B594,'Tabelas auxiliares'!$A$65:$C$102,2,FALSE),"")</f>
        <v>Folha de pagamento - Ativos, Previdência, PASEP</v>
      </c>
      <c r="H594" s="51" t="str">
        <f>IFERROR(VLOOKUP($B594,'Tabelas auxiliares'!$A$65:$C$102,3,FALSE),"")</f>
        <v>FOLHA DE PAGAMENTO / CONTRIBUICAO PARA O PSS / SUBSTITUICOES / INSS PATRONAL / PASEP</v>
      </c>
      <c r="I594" t="s">
        <v>1337</v>
      </c>
      <c r="J594" t="s">
        <v>2425</v>
      </c>
      <c r="K594" t="s">
        <v>2430</v>
      </c>
      <c r="L594" t="s">
        <v>2427</v>
      </c>
      <c r="M594" t="s">
        <v>165</v>
      </c>
      <c r="N594" t="s">
        <v>127</v>
      </c>
      <c r="O594" t="s">
        <v>167</v>
      </c>
      <c r="P594" t="s">
        <v>2233</v>
      </c>
      <c r="Q594" t="s">
        <v>168</v>
      </c>
      <c r="R594" t="s">
        <v>165</v>
      </c>
      <c r="S594" t="s">
        <v>119</v>
      </c>
      <c r="T594" t="s">
        <v>2234</v>
      </c>
      <c r="U594" t="s">
        <v>136</v>
      </c>
      <c r="V594" t="s">
        <v>2295</v>
      </c>
      <c r="W594" t="s">
        <v>2296</v>
      </c>
      <c r="X594" s="51" t="str">
        <f t="shared" si="18"/>
        <v>3</v>
      </c>
      <c r="Y594" s="51" t="str">
        <f>IF(T594="","",IF(AND(T594&lt;&gt;'Tabelas auxiliares'!$B$236,T594&lt;&gt;'Tabelas auxiliares'!$B$237,T594&lt;&gt;'Tabelas auxiliares'!$C$236,T594&lt;&gt;'Tabelas auxiliares'!$C$237,T594&lt;&gt;'Tabelas auxiliares'!$D$236),"FOLHA DE PESSOAL",IF(X594='Tabelas auxiliares'!$A$237,"CUSTEIO",IF(X594='Tabelas auxiliares'!$A$236,"INVESTIMENTO","ERRO - VERIFICAR"))))</f>
        <v>FOLHA DE PESSOAL</v>
      </c>
      <c r="Z594" s="64">
        <f t="shared" si="19"/>
        <v>97810.58</v>
      </c>
      <c r="AA594" s="44">
        <v>1615.2</v>
      </c>
      <c r="AC594" s="44">
        <v>96195.38</v>
      </c>
    </row>
    <row r="595" spans="1:29" x14ac:dyDescent="0.25">
      <c r="A595" t="s">
        <v>594</v>
      </c>
      <c r="B595" t="s">
        <v>302</v>
      </c>
      <c r="C595" t="s">
        <v>595</v>
      </c>
      <c r="D595" t="s">
        <v>90</v>
      </c>
      <c r="E595" t="s">
        <v>117</v>
      </c>
      <c r="F595" s="51" t="str">
        <f>IFERROR(VLOOKUP(D595,'Tabelas auxiliares'!$A$3:$B$61,2,FALSE),"")</f>
        <v>SUGEPE-FOLHA - PASEP + AUX. MORADIA</v>
      </c>
      <c r="G595" s="51" t="str">
        <f>IFERROR(VLOOKUP($B595,'Tabelas auxiliares'!$A$65:$C$102,2,FALSE),"")</f>
        <v>Folha de pagamento - Ativos, Previdência, PASEP</v>
      </c>
      <c r="H595" s="51" t="str">
        <f>IFERROR(VLOOKUP($B595,'Tabelas auxiliares'!$A$65:$C$102,3,FALSE),"")</f>
        <v>FOLHA DE PAGAMENTO / CONTRIBUICAO PARA O PSS / SUBSTITUICOES / INSS PATRONAL / PASEP</v>
      </c>
      <c r="I595" t="s">
        <v>1337</v>
      </c>
      <c r="J595" t="s">
        <v>2425</v>
      </c>
      <c r="K595" t="s">
        <v>2430</v>
      </c>
      <c r="L595" t="s">
        <v>2427</v>
      </c>
      <c r="M595" t="s">
        <v>165</v>
      </c>
      <c r="N595" t="s">
        <v>127</v>
      </c>
      <c r="O595" t="s">
        <v>167</v>
      </c>
      <c r="P595" t="s">
        <v>2233</v>
      </c>
      <c r="Q595" t="s">
        <v>168</v>
      </c>
      <c r="R595" t="s">
        <v>165</v>
      </c>
      <c r="S595" t="s">
        <v>119</v>
      </c>
      <c r="T595" t="s">
        <v>2234</v>
      </c>
      <c r="U595" t="s">
        <v>136</v>
      </c>
      <c r="V595" t="s">
        <v>2297</v>
      </c>
      <c r="W595" t="s">
        <v>2298</v>
      </c>
      <c r="X595" s="51" t="str">
        <f t="shared" si="18"/>
        <v>3</v>
      </c>
      <c r="Y595" s="51" t="str">
        <f>IF(T595="","",IF(AND(T595&lt;&gt;'Tabelas auxiliares'!$B$236,T595&lt;&gt;'Tabelas auxiliares'!$B$237,T595&lt;&gt;'Tabelas auxiliares'!$C$236,T595&lt;&gt;'Tabelas auxiliares'!$C$237,T595&lt;&gt;'Tabelas auxiliares'!$D$236),"FOLHA DE PESSOAL",IF(X595='Tabelas auxiliares'!$A$237,"CUSTEIO",IF(X595='Tabelas auxiliares'!$A$236,"INVESTIMENTO","ERRO - VERIFICAR"))))</f>
        <v>FOLHA DE PESSOAL</v>
      </c>
      <c r="Z595" s="64">
        <f t="shared" si="19"/>
        <v>16588.05</v>
      </c>
      <c r="AA595" s="44">
        <v>5323.34</v>
      </c>
      <c r="AC595" s="44">
        <v>11264.71</v>
      </c>
    </row>
    <row r="596" spans="1:29" x14ac:dyDescent="0.25">
      <c r="A596" t="s">
        <v>594</v>
      </c>
      <c r="B596" t="s">
        <v>302</v>
      </c>
      <c r="C596" t="s">
        <v>595</v>
      </c>
      <c r="D596" t="s">
        <v>90</v>
      </c>
      <c r="E596" t="s">
        <v>117</v>
      </c>
      <c r="F596" s="51" t="str">
        <f>IFERROR(VLOOKUP(D596,'Tabelas auxiliares'!$A$3:$B$61,2,FALSE),"")</f>
        <v>SUGEPE-FOLHA - PASEP + AUX. MORADIA</v>
      </c>
      <c r="G596" s="51" t="str">
        <f>IFERROR(VLOOKUP($B596,'Tabelas auxiliares'!$A$65:$C$102,2,FALSE),"")</f>
        <v>Folha de pagamento - Ativos, Previdência, PASEP</v>
      </c>
      <c r="H596" s="51" t="str">
        <f>IFERROR(VLOOKUP($B596,'Tabelas auxiliares'!$A$65:$C$102,3,FALSE),"")</f>
        <v>FOLHA DE PAGAMENTO / CONTRIBUICAO PARA O PSS / SUBSTITUICOES / INSS PATRONAL / PASEP</v>
      </c>
      <c r="I596" t="s">
        <v>1337</v>
      </c>
      <c r="J596" t="s">
        <v>2425</v>
      </c>
      <c r="K596" t="s">
        <v>2430</v>
      </c>
      <c r="L596" t="s">
        <v>2427</v>
      </c>
      <c r="M596" t="s">
        <v>165</v>
      </c>
      <c r="N596" t="s">
        <v>127</v>
      </c>
      <c r="O596" t="s">
        <v>167</v>
      </c>
      <c r="P596" t="s">
        <v>2233</v>
      </c>
      <c r="Q596" t="s">
        <v>168</v>
      </c>
      <c r="R596" t="s">
        <v>165</v>
      </c>
      <c r="S596" t="s">
        <v>119</v>
      </c>
      <c r="T596" t="s">
        <v>2234</v>
      </c>
      <c r="U596" t="s">
        <v>136</v>
      </c>
      <c r="V596" t="s">
        <v>2299</v>
      </c>
      <c r="W596" t="s">
        <v>2300</v>
      </c>
      <c r="X596" s="51" t="str">
        <f t="shared" si="18"/>
        <v>3</v>
      </c>
      <c r="Y596" s="51" t="str">
        <f>IF(T596="","",IF(AND(T596&lt;&gt;'Tabelas auxiliares'!$B$236,T596&lt;&gt;'Tabelas auxiliares'!$B$237,T596&lt;&gt;'Tabelas auxiliares'!$C$236,T596&lt;&gt;'Tabelas auxiliares'!$C$237,T596&lt;&gt;'Tabelas auxiliares'!$D$236),"FOLHA DE PESSOAL",IF(X596='Tabelas auxiliares'!$A$237,"CUSTEIO",IF(X596='Tabelas auxiliares'!$A$236,"INVESTIMENTO","ERRO - VERIFICAR"))))</f>
        <v>FOLHA DE PESSOAL</v>
      </c>
      <c r="Z596" s="64">
        <f t="shared" si="19"/>
        <v>468055.03</v>
      </c>
      <c r="AA596" s="44">
        <v>103505.01</v>
      </c>
      <c r="AC596" s="44">
        <v>364550.02</v>
      </c>
    </row>
    <row r="597" spans="1:29" x14ac:dyDescent="0.25">
      <c r="A597" t="s">
        <v>594</v>
      </c>
      <c r="B597" t="s">
        <v>302</v>
      </c>
      <c r="C597" t="s">
        <v>595</v>
      </c>
      <c r="D597" t="s">
        <v>90</v>
      </c>
      <c r="E597" t="s">
        <v>117</v>
      </c>
      <c r="F597" s="51" t="str">
        <f>IFERROR(VLOOKUP(D597,'Tabelas auxiliares'!$A$3:$B$61,2,FALSE),"")</f>
        <v>SUGEPE-FOLHA - PASEP + AUX. MORADIA</v>
      </c>
      <c r="G597" s="51" t="str">
        <f>IFERROR(VLOOKUP($B597,'Tabelas auxiliares'!$A$65:$C$102,2,FALSE),"")</f>
        <v>Folha de pagamento - Ativos, Previdência, PASEP</v>
      </c>
      <c r="H597" s="51" t="str">
        <f>IFERROR(VLOOKUP($B597,'Tabelas auxiliares'!$A$65:$C$102,3,FALSE),"")</f>
        <v>FOLHA DE PAGAMENTO / CONTRIBUICAO PARA O PSS / SUBSTITUICOES / INSS PATRONAL / PASEP</v>
      </c>
      <c r="I597" t="s">
        <v>1337</v>
      </c>
      <c r="J597" t="s">
        <v>2425</v>
      </c>
      <c r="K597" t="s">
        <v>2430</v>
      </c>
      <c r="L597" t="s">
        <v>2427</v>
      </c>
      <c r="M597" t="s">
        <v>165</v>
      </c>
      <c r="N597" t="s">
        <v>127</v>
      </c>
      <c r="O597" t="s">
        <v>167</v>
      </c>
      <c r="P597" t="s">
        <v>2233</v>
      </c>
      <c r="Q597" t="s">
        <v>168</v>
      </c>
      <c r="R597" t="s">
        <v>165</v>
      </c>
      <c r="S597" t="s">
        <v>119</v>
      </c>
      <c r="T597" t="s">
        <v>2234</v>
      </c>
      <c r="U597" t="s">
        <v>136</v>
      </c>
      <c r="V597" t="s">
        <v>2301</v>
      </c>
      <c r="W597" t="s">
        <v>2302</v>
      </c>
      <c r="X597" s="51" t="str">
        <f t="shared" si="18"/>
        <v>3</v>
      </c>
      <c r="Y597" s="51" t="str">
        <f>IF(T597="","",IF(AND(T597&lt;&gt;'Tabelas auxiliares'!$B$236,T597&lt;&gt;'Tabelas auxiliares'!$B$237,T597&lt;&gt;'Tabelas auxiliares'!$C$236,T597&lt;&gt;'Tabelas auxiliares'!$C$237,T597&lt;&gt;'Tabelas auxiliares'!$D$236),"FOLHA DE PESSOAL",IF(X597='Tabelas auxiliares'!$A$237,"CUSTEIO",IF(X597='Tabelas auxiliares'!$A$236,"INVESTIMENTO","ERRO - VERIFICAR"))))</f>
        <v>FOLHA DE PESSOAL</v>
      </c>
      <c r="Z597" s="64">
        <f t="shared" si="19"/>
        <v>45969.09</v>
      </c>
      <c r="AA597" s="44">
        <v>23741.41</v>
      </c>
      <c r="AC597" s="44">
        <v>22227.68</v>
      </c>
    </row>
    <row r="598" spans="1:29" x14ac:dyDescent="0.25">
      <c r="A598" t="s">
        <v>594</v>
      </c>
      <c r="B598" t="s">
        <v>302</v>
      </c>
      <c r="C598" t="s">
        <v>595</v>
      </c>
      <c r="D598" t="s">
        <v>90</v>
      </c>
      <c r="E598" t="s">
        <v>117</v>
      </c>
      <c r="F598" s="51" t="str">
        <f>IFERROR(VLOOKUP(D598,'Tabelas auxiliares'!$A$3:$B$61,2,FALSE),"")</f>
        <v>SUGEPE-FOLHA - PASEP + AUX. MORADIA</v>
      </c>
      <c r="G598" s="51" t="str">
        <f>IFERROR(VLOOKUP($B598,'Tabelas auxiliares'!$A$65:$C$102,2,FALSE),"")</f>
        <v>Folha de pagamento - Ativos, Previdência, PASEP</v>
      </c>
      <c r="H598" s="51" t="str">
        <f>IFERROR(VLOOKUP($B598,'Tabelas auxiliares'!$A$65:$C$102,3,FALSE),"")</f>
        <v>FOLHA DE PAGAMENTO / CONTRIBUICAO PARA O PSS / SUBSTITUICOES / INSS PATRONAL / PASEP</v>
      </c>
      <c r="I598" t="s">
        <v>1337</v>
      </c>
      <c r="J598" t="s">
        <v>2425</v>
      </c>
      <c r="K598" t="s">
        <v>2431</v>
      </c>
      <c r="L598" t="s">
        <v>2427</v>
      </c>
      <c r="M598" t="s">
        <v>165</v>
      </c>
      <c r="N598" t="s">
        <v>127</v>
      </c>
      <c r="O598" t="s">
        <v>167</v>
      </c>
      <c r="P598" t="s">
        <v>2233</v>
      </c>
      <c r="Q598" t="s">
        <v>168</v>
      </c>
      <c r="R598" t="s">
        <v>165</v>
      </c>
      <c r="S598" t="s">
        <v>119</v>
      </c>
      <c r="T598" t="s">
        <v>2234</v>
      </c>
      <c r="U598" t="s">
        <v>136</v>
      </c>
      <c r="V598" t="s">
        <v>2304</v>
      </c>
      <c r="W598" t="s">
        <v>2305</v>
      </c>
      <c r="X598" s="51" t="str">
        <f t="shared" si="18"/>
        <v>3</v>
      </c>
      <c r="Y598" s="51" t="str">
        <f>IF(T598="","",IF(AND(T598&lt;&gt;'Tabelas auxiliares'!$B$236,T598&lt;&gt;'Tabelas auxiliares'!$B$237,T598&lt;&gt;'Tabelas auxiliares'!$C$236,T598&lt;&gt;'Tabelas auxiliares'!$C$237,T598&lt;&gt;'Tabelas auxiliares'!$D$236),"FOLHA DE PESSOAL",IF(X598='Tabelas auxiliares'!$A$237,"CUSTEIO",IF(X598='Tabelas auxiliares'!$A$236,"INVESTIMENTO","ERRO - VERIFICAR"))))</f>
        <v>FOLHA DE PESSOAL</v>
      </c>
      <c r="Z598" s="64">
        <f t="shared" si="19"/>
        <v>34189.050000000003</v>
      </c>
      <c r="AC598" s="44">
        <v>34189.050000000003</v>
      </c>
    </row>
    <row r="599" spans="1:29" x14ac:dyDescent="0.25">
      <c r="A599" t="s">
        <v>594</v>
      </c>
      <c r="B599" t="s">
        <v>302</v>
      </c>
      <c r="C599" t="s">
        <v>595</v>
      </c>
      <c r="D599" t="s">
        <v>90</v>
      </c>
      <c r="E599" t="s">
        <v>117</v>
      </c>
      <c r="F599" s="51" t="str">
        <f>IFERROR(VLOOKUP(D599,'Tabelas auxiliares'!$A$3:$B$61,2,FALSE),"")</f>
        <v>SUGEPE-FOLHA - PASEP + AUX. MORADIA</v>
      </c>
      <c r="G599" s="51" t="str">
        <f>IFERROR(VLOOKUP($B599,'Tabelas auxiliares'!$A$65:$C$102,2,FALSE),"")</f>
        <v>Folha de pagamento - Ativos, Previdência, PASEP</v>
      </c>
      <c r="H599" s="51" t="str">
        <f>IFERROR(VLOOKUP($B599,'Tabelas auxiliares'!$A$65:$C$102,3,FALSE),"")</f>
        <v>FOLHA DE PAGAMENTO / CONTRIBUICAO PARA O PSS / SUBSTITUICOES / INSS PATRONAL / PASEP</v>
      </c>
      <c r="I599" t="s">
        <v>1337</v>
      </c>
      <c r="J599" t="s">
        <v>2425</v>
      </c>
      <c r="K599" t="s">
        <v>2432</v>
      </c>
      <c r="L599" t="s">
        <v>2427</v>
      </c>
      <c r="M599" t="s">
        <v>165</v>
      </c>
      <c r="N599" t="s">
        <v>127</v>
      </c>
      <c r="O599" t="s">
        <v>167</v>
      </c>
      <c r="P599" t="s">
        <v>2233</v>
      </c>
      <c r="Q599" t="s">
        <v>168</v>
      </c>
      <c r="R599" t="s">
        <v>165</v>
      </c>
      <c r="S599" t="s">
        <v>119</v>
      </c>
      <c r="T599" t="s">
        <v>2234</v>
      </c>
      <c r="U599" t="s">
        <v>136</v>
      </c>
      <c r="V599" t="s">
        <v>2307</v>
      </c>
      <c r="W599" t="s">
        <v>2308</v>
      </c>
      <c r="X599" s="51" t="str">
        <f t="shared" si="18"/>
        <v>3</v>
      </c>
      <c r="Y599" s="51" t="str">
        <f>IF(T599="","",IF(AND(T599&lt;&gt;'Tabelas auxiliares'!$B$236,T599&lt;&gt;'Tabelas auxiliares'!$B$237,T599&lt;&gt;'Tabelas auxiliares'!$C$236,T599&lt;&gt;'Tabelas auxiliares'!$C$237,T599&lt;&gt;'Tabelas auxiliares'!$D$236),"FOLHA DE PESSOAL",IF(X599='Tabelas auxiliares'!$A$237,"CUSTEIO",IF(X599='Tabelas auxiliares'!$A$236,"INVESTIMENTO","ERRO - VERIFICAR"))))</f>
        <v>FOLHA DE PESSOAL</v>
      </c>
      <c r="Z599" s="64">
        <f t="shared" si="19"/>
        <v>13815.06</v>
      </c>
      <c r="AC599" s="44">
        <v>13815.06</v>
      </c>
    </row>
    <row r="600" spans="1:29" x14ac:dyDescent="0.25">
      <c r="A600" t="s">
        <v>594</v>
      </c>
      <c r="B600" t="s">
        <v>302</v>
      </c>
      <c r="C600" t="s">
        <v>595</v>
      </c>
      <c r="D600" t="s">
        <v>90</v>
      </c>
      <c r="E600" t="s">
        <v>117</v>
      </c>
      <c r="F600" s="51" t="str">
        <f>IFERROR(VLOOKUP(D600,'Tabelas auxiliares'!$A$3:$B$61,2,FALSE),"")</f>
        <v>SUGEPE-FOLHA - PASEP + AUX. MORADIA</v>
      </c>
      <c r="G600" s="51" t="str">
        <f>IFERROR(VLOOKUP($B600,'Tabelas auxiliares'!$A$65:$C$102,2,FALSE),"")</f>
        <v>Folha de pagamento - Ativos, Previdência, PASEP</v>
      </c>
      <c r="H600" s="51" t="str">
        <f>IFERROR(VLOOKUP($B600,'Tabelas auxiliares'!$A$65:$C$102,3,FALSE),"")</f>
        <v>FOLHA DE PAGAMENTO / CONTRIBUICAO PARA O PSS / SUBSTITUICOES / INSS PATRONAL / PASEP</v>
      </c>
      <c r="I600" t="s">
        <v>1337</v>
      </c>
      <c r="J600" t="s">
        <v>2425</v>
      </c>
      <c r="K600" t="s">
        <v>2433</v>
      </c>
      <c r="L600" t="s">
        <v>2427</v>
      </c>
      <c r="M600" t="s">
        <v>165</v>
      </c>
      <c r="N600" t="s">
        <v>127</v>
      </c>
      <c r="O600" t="s">
        <v>167</v>
      </c>
      <c r="P600" t="s">
        <v>2233</v>
      </c>
      <c r="Q600" t="s">
        <v>168</v>
      </c>
      <c r="R600" t="s">
        <v>165</v>
      </c>
      <c r="S600" t="s">
        <v>119</v>
      </c>
      <c r="T600" t="s">
        <v>2234</v>
      </c>
      <c r="U600" t="s">
        <v>136</v>
      </c>
      <c r="V600" t="s">
        <v>2310</v>
      </c>
      <c r="W600" t="s">
        <v>2311</v>
      </c>
      <c r="X600" s="51" t="str">
        <f t="shared" si="18"/>
        <v>3</v>
      </c>
      <c r="Y600" s="51" t="str">
        <f>IF(T600="","",IF(AND(T600&lt;&gt;'Tabelas auxiliares'!$B$236,T600&lt;&gt;'Tabelas auxiliares'!$B$237,T600&lt;&gt;'Tabelas auxiliares'!$C$236,T600&lt;&gt;'Tabelas auxiliares'!$C$237,T600&lt;&gt;'Tabelas auxiliares'!$D$236),"FOLHA DE PESSOAL",IF(X600='Tabelas auxiliares'!$A$237,"CUSTEIO",IF(X600='Tabelas auxiliares'!$A$236,"INVESTIMENTO","ERRO - VERIFICAR"))))</f>
        <v>FOLHA DE PESSOAL</v>
      </c>
      <c r="Z600" s="64">
        <f t="shared" si="19"/>
        <v>1944.23</v>
      </c>
      <c r="AC600" s="44">
        <v>1944.23</v>
      </c>
    </row>
    <row r="601" spans="1:29" x14ac:dyDescent="0.25">
      <c r="A601" t="s">
        <v>594</v>
      </c>
      <c r="B601" t="s">
        <v>302</v>
      </c>
      <c r="C601" t="s">
        <v>595</v>
      </c>
      <c r="D601" t="s">
        <v>90</v>
      </c>
      <c r="E601" t="s">
        <v>117</v>
      </c>
      <c r="F601" s="51" t="str">
        <f>IFERROR(VLOOKUP(D601,'Tabelas auxiliares'!$A$3:$B$61,2,FALSE),"")</f>
        <v>SUGEPE-FOLHA - PASEP + AUX. MORADIA</v>
      </c>
      <c r="G601" s="51" t="str">
        <f>IFERROR(VLOOKUP($B601,'Tabelas auxiliares'!$A$65:$C$102,2,FALSE),"")</f>
        <v>Folha de pagamento - Ativos, Previdência, PASEP</v>
      </c>
      <c r="H601" s="51" t="str">
        <f>IFERROR(VLOOKUP($B601,'Tabelas auxiliares'!$A$65:$C$102,3,FALSE),"")</f>
        <v>FOLHA DE PAGAMENTO / CONTRIBUICAO PARA O PSS / SUBSTITUICOES / INSS PATRONAL / PASEP</v>
      </c>
      <c r="I601" t="s">
        <v>1337</v>
      </c>
      <c r="J601" t="s">
        <v>2425</v>
      </c>
      <c r="K601" t="s">
        <v>2434</v>
      </c>
      <c r="L601" t="s">
        <v>2427</v>
      </c>
      <c r="M601" t="s">
        <v>2313</v>
      </c>
      <c r="N601" t="s">
        <v>127</v>
      </c>
      <c r="O601" t="s">
        <v>167</v>
      </c>
      <c r="P601" t="s">
        <v>2233</v>
      </c>
      <c r="Q601" t="s">
        <v>168</v>
      </c>
      <c r="R601" t="s">
        <v>165</v>
      </c>
      <c r="S601" t="s">
        <v>119</v>
      </c>
      <c r="T601" t="s">
        <v>2234</v>
      </c>
      <c r="U601" t="s">
        <v>136</v>
      </c>
      <c r="V601" t="s">
        <v>2314</v>
      </c>
      <c r="W601" t="s">
        <v>2315</v>
      </c>
      <c r="X601" s="51" t="str">
        <f t="shared" si="18"/>
        <v>3</v>
      </c>
      <c r="Y601" s="51" t="str">
        <f>IF(T601="","",IF(AND(T601&lt;&gt;'Tabelas auxiliares'!$B$236,T601&lt;&gt;'Tabelas auxiliares'!$B$237,T601&lt;&gt;'Tabelas auxiliares'!$C$236,T601&lt;&gt;'Tabelas auxiliares'!$C$237,T601&lt;&gt;'Tabelas auxiliares'!$D$236),"FOLHA DE PESSOAL",IF(X601='Tabelas auxiliares'!$A$237,"CUSTEIO",IF(X601='Tabelas auxiliares'!$A$236,"INVESTIMENTO","ERRO - VERIFICAR"))))</f>
        <v>FOLHA DE PESSOAL</v>
      </c>
      <c r="Z601" s="64">
        <f t="shared" si="19"/>
        <v>138917.43</v>
      </c>
      <c r="AC601" s="44">
        <v>138917.43</v>
      </c>
    </row>
    <row r="602" spans="1:29" x14ac:dyDescent="0.25">
      <c r="A602" t="s">
        <v>594</v>
      </c>
      <c r="B602" t="s">
        <v>302</v>
      </c>
      <c r="C602" t="s">
        <v>595</v>
      </c>
      <c r="D602" t="s">
        <v>90</v>
      </c>
      <c r="E602" t="s">
        <v>117</v>
      </c>
      <c r="F602" s="51" t="str">
        <f>IFERROR(VLOOKUP(D602,'Tabelas auxiliares'!$A$3:$B$61,2,FALSE),"")</f>
        <v>SUGEPE-FOLHA - PASEP + AUX. MORADIA</v>
      </c>
      <c r="G602" s="51" t="str">
        <f>IFERROR(VLOOKUP($B602,'Tabelas auxiliares'!$A$65:$C$102,2,FALSE),"")</f>
        <v>Folha de pagamento - Ativos, Previdência, PASEP</v>
      </c>
      <c r="H602" s="51" t="str">
        <f>IFERROR(VLOOKUP($B602,'Tabelas auxiliares'!$A$65:$C$102,3,FALSE),"")</f>
        <v>FOLHA DE PAGAMENTO / CONTRIBUICAO PARA O PSS / SUBSTITUICOES / INSS PATRONAL / PASEP</v>
      </c>
      <c r="I602" t="s">
        <v>1337</v>
      </c>
      <c r="J602" t="s">
        <v>2425</v>
      </c>
      <c r="K602" t="s">
        <v>2435</v>
      </c>
      <c r="L602" t="s">
        <v>2427</v>
      </c>
      <c r="M602" t="s">
        <v>2317</v>
      </c>
      <c r="N602" t="s">
        <v>126</v>
      </c>
      <c r="O602" t="s">
        <v>167</v>
      </c>
      <c r="P602" t="s">
        <v>2248</v>
      </c>
      <c r="Q602" t="s">
        <v>168</v>
      </c>
      <c r="R602" t="s">
        <v>165</v>
      </c>
      <c r="S602" t="s">
        <v>119</v>
      </c>
      <c r="T602" t="s">
        <v>2249</v>
      </c>
      <c r="U602" t="s">
        <v>120</v>
      </c>
      <c r="V602" t="s">
        <v>2250</v>
      </c>
      <c r="W602" t="s">
        <v>2251</v>
      </c>
      <c r="X602" s="51" t="str">
        <f t="shared" si="18"/>
        <v>3</v>
      </c>
      <c r="Y602" s="51" t="str">
        <f>IF(T602="","",IF(AND(T602&lt;&gt;'Tabelas auxiliares'!$B$236,T602&lt;&gt;'Tabelas auxiliares'!$B$237,T602&lt;&gt;'Tabelas auxiliares'!$C$236,T602&lt;&gt;'Tabelas auxiliares'!$C$237,T602&lt;&gt;'Tabelas auxiliares'!$D$236),"FOLHA DE PESSOAL",IF(X602='Tabelas auxiliares'!$A$237,"CUSTEIO",IF(X602='Tabelas auxiliares'!$A$236,"INVESTIMENTO","ERRO - VERIFICAR"))))</f>
        <v>FOLHA DE PESSOAL</v>
      </c>
      <c r="Z602" s="64">
        <f t="shared" si="19"/>
        <v>3854030.98</v>
      </c>
      <c r="AC602" s="44">
        <v>3854030.98</v>
      </c>
    </row>
    <row r="603" spans="1:29" x14ac:dyDescent="0.25">
      <c r="A603" t="s">
        <v>594</v>
      </c>
      <c r="B603" t="s">
        <v>302</v>
      </c>
      <c r="C603" t="s">
        <v>595</v>
      </c>
      <c r="D603" t="s">
        <v>90</v>
      </c>
      <c r="E603" t="s">
        <v>117</v>
      </c>
      <c r="F603" s="51" t="str">
        <f>IFERROR(VLOOKUP(D603,'Tabelas auxiliares'!$A$3:$B$61,2,FALSE),"")</f>
        <v>SUGEPE-FOLHA - PASEP + AUX. MORADIA</v>
      </c>
      <c r="G603" s="51" t="str">
        <f>IFERROR(VLOOKUP($B603,'Tabelas auxiliares'!$A$65:$C$102,2,FALSE),"")</f>
        <v>Folha de pagamento - Ativos, Previdência, PASEP</v>
      </c>
      <c r="H603" s="51" t="str">
        <f>IFERROR(VLOOKUP($B603,'Tabelas auxiliares'!$A$65:$C$102,3,FALSE),"")</f>
        <v>FOLHA DE PAGAMENTO / CONTRIBUICAO PARA O PSS / SUBSTITUICOES / INSS PATRONAL / PASEP</v>
      </c>
      <c r="I603" t="s">
        <v>1337</v>
      </c>
      <c r="J603" t="s">
        <v>2425</v>
      </c>
      <c r="K603" t="s">
        <v>2436</v>
      </c>
      <c r="L603" t="s">
        <v>2427</v>
      </c>
      <c r="M603" t="s">
        <v>2319</v>
      </c>
      <c r="N603" t="s">
        <v>166</v>
      </c>
      <c r="O603" t="s">
        <v>167</v>
      </c>
      <c r="P603" t="s">
        <v>200</v>
      </c>
      <c r="Q603" t="s">
        <v>168</v>
      </c>
      <c r="R603" t="s">
        <v>165</v>
      </c>
      <c r="S603" t="s">
        <v>119</v>
      </c>
      <c r="T603" t="s">
        <v>164</v>
      </c>
      <c r="U603" t="s">
        <v>118</v>
      </c>
      <c r="V603" t="s">
        <v>2320</v>
      </c>
      <c r="W603" t="s">
        <v>2321</v>
      </c>
      <c r="X603" s="51" t="str">
        <f t="shared" si="18"/>
        <v>3</v>
      </c>
      <c r="Y603" s="51" t="str">
        <f>IF(T603="","",IF(AND(T603&lt;&gt;'Tabelas auxiliares'!$B$236,T603&lt;&gt;'Tabelas auxiliares'!$B$237,T603&lt;&gt;'Tabelas auxiliares'!$C$236,T603&lt;&gt;'Tabelas auxiliares'!$C$237,T603&lt;&gt;'Tabelas auxiliares'!$D$236),"FOLHA DE PESSOAL",IF(X603='Tabelas auxiliares'!$A$237,"CUSTEIO",IF(X603='Tabelas auxiliares'!$A$236,"INVESTIMENTO","ERRO - VERIFICAR"))))</f>
        <v>CUSTEIO</v>
      </c>
      <c r="Z603" s="64">
        <f t="shared" si="19"/>
        <v>188075.56</v>
      </c>
      <c r="AC603" s="44">
        <v>188075.56</v>
      </c>
    </row>
    <row r="604" spans="1:29" x14ac:dyDescent="0.25">
      <c r="A604" t="s">
        <v>594</v>
      </c>
      <c r="B604" t="s">
        <v>302</v>
      </c>
      <c r="C604" t="s">
        <v>595</v>
      </c>
      <c r="D604" t="s">
        <v>90</v>
      </c>
      <c r="E604" t="s">
        <v>117</v>
      </c>
      <c r="F604" s="51" t="str">
        <f>IFERROR(VLOOKUP(D604,'Tabelas auxiliares'!$A$3:$B$61,2,FALSE),"")</f>
        <v>SUGEPE-FOLHA - PASEP + AUX. MORADIA</v>
      </c>
      <c r="G604" s="51" t="str">
        <f>IFERROR(VLOOKUP($B604,'Tabelas auxiliares'!$A$65:$C$102,2,FALSE),"")</f>
        <v>Folha de pagamento - Ativos, Previdência, PASEP</v>
      </c>
      <c r="H604" s="51" t="str">
        <f>IFERROR(VLOOKUP($B604,'Tabelas auxiliares'!$A$65:$C$102,3,FALSE),"")</f>
        <v>FOLHA DE PAGAMENTO / CONTRIBUICAO PARA O PSS / SUBSTITUICOES / INSS PATRONAL / PASEP</v>
      </c>
      <c r="I604" t="s">
        <v>868</v>
      </c>
      <c r="J604" t="s">
        <v>2425</v>
      </c>
      <c r="K604" t="s">
        <v>2437</v>
      </c>
      <c r="L604" t="s">
        <v>2438</v>
      </c>
      <c r="M604" t="s">
        <v>1960</v>
      </c>
      <c r="N604" t="s">
        <v>127</v>
      </c>
      <c r="O604" t="s">
        <v>167</v>
      </c>
      <c r="P604" t="s">
        <v>2233</v>
      </c>
      <c r="Q604" t="s">
        <v>168</v>
      </c>
      <c r="R604" t="s">
        <v>165</v>
      </c>
      <c r="S604" t="s">
        <v>119</v>
      </c>
      <c r="T604" t="s">
        <v>2234</v>
      </c>
      <c r="U604" t="s">
        <v>136</v>
      </c>
      <c r="V604" t="s">
        <v>2235</v>
      </c>
      <c r="W604" t="s">
        <v>2236</v>
      </c>
      <c r="X604" s="51" t="str">
        <f t="shared" si="18"/>
        <v>3</v>
      </c>
      <c r="Y604" s="51" t="str">
        <f>IF(T604="","",IF(AND(T604&lt;&gt;'Tabelas auxiliares'!$B$236,T604&lt;&gt;'Tabelas auxiliares'!$B$237,T604&lt;&gt;'Tabelas auxiliares'!$C$236,T604&lt;&gt;'Tabelas auxiliares'!$C$237,T604&lt;&gt;'Tabelas auxiliares'!$D$236),"FOLHA DE PESSOAL",IF(X604='Tabelas auxiliares'!$A$237,"CUSTEIO",IF(X604='Tabelas auxiliares'!$A$236,"INVESTIMENTO","ERRO - VERIFICAR"))))</f>
        <v>FOLHA DE PESSOAL</v>
      </c>
      <c r="Z604" s="64">
        <f t="shared" si="19"/>
        <v>160630.21</v>
      </c>
      <c r="AC604" s="44">
        <v>160630.21</v>
      </c>
    </row>
    <row r="605" spans="1:29" x14ac:dyDescent="0.25">
      <c r="A605" t="s">
        <v>594</v>
      </c>
      <c r="B605" t="s">
        <v>302</v>
      </c>
      <c r="C605" t="s">
        <v>595</v>
      </c>
      <c r="D605" t="s">
        <v>90</v>
      </c>
      <c r="E605" t="s">
        <v>117</v>
      </c>
      <c r="F605" s="51" t="str">
        <f>IFERROR(VLOOKUP(D605,'Tabelas auxiliares'!$A$3:$B$61,2,FALSE),"")</f>
        <v>SUGEPE-FOLHA - PASEP + AUX. MORADIA</v>
      </c>
      <c r="G605" s="51" t="str">
        <f>IFERROR(VLOOKUP($B605,'Tabelas auxiliares'!$A$65:$C$102,2,FALSE),"")</f>
        <v>Folha de pagamento - Ativos, Previdência, PASEP</v>
      </c>
      <c r="H605" s="51" t="str">
        <f>IFERROR(VLOOKUP($B605,'Tabelas auxiliares'!$A$65:$C$102,3,FALSE),"")</f>
        <v>FOLHA DE PAGAMENTO / CONTRIBUICAO PARA O PSS / SUBSTITUICOES / INSS PATRONAL / PASEP</v>
      </c>
      <c r="I605" t="s">
        <v>868</v>
      </c>
      <c r="J605" t="s">
        <v>2425</v>
      </c>
      <c r="K605" t="s">
        <v>2437</v>
      </c>
      <c r="L605" t="s">
        <v>2438</v>
      </c>
      <c r="M605" t="s">
        <v>1960</v>
      </c>
      <c r="N605" t="s">
        <v>127</v>
      </c>
      <c r="O605" t="s">
        <v>167</v>
      </c>
      <c r="P605" t="s">
        <v>2233</v>
      </c>
      <c r="Q605" t="s">
        <v>168</v>
      </c>
      <c r="R605" t="s">
        <v>165</v>
      </c>
      <c r="S605" t="s">
        <v>119</v>
      </c>
      <c r="T605" t="s">
        <v>2234</v>
      </c>
      <c r="U605" t="s">
        <v>136</v>
      </c>
      <c r="V605" t="s">
        <v>2237</v>
      </c>
      <c r="W605" t="s">
        <v>2238</v>
      </c>
      <c r="X605" s="51" t="str">
        <f t="shared" si="18"/>
        <v>3</v>
      </c>
      <c r="Y605" s="51" t="str">
        <f>IF(T605="","",IF(AND(T605&lt;&gt;'Tabelas auxiliares'!$B$236,T605&lt;&gt;'Tabelas auxiliares'!$B$237,T605&lt;&gt;'Tabelas auxiliares'!$C$236,T605&lt;&gt;'Tabelas auxiliares'!$C$237,T605&lt;&gt;'Tabelas auxiliares'!$D$236),"FOLHA DE PESSOAL",IF(X605='Tabelas auxiliares'!$A$237,"CUSTEIO",IF(X605='Tabelas auxiliares'!$A$236,"INVESTIMENTO","ERRO - VERIFICAR"))))</f>
        <v>FOLHA DE PESSOAL</v>
      </c>
      <c r="Z605" s="64">
        <f t="shared" si="19"/>
        <v>8031.51</v>
      </c>
      <c r="AC605" s="44">
        <v>8031.51</v>
      </c>
    </row>
    <row r="606" spans="1:29" x14ac:dyDescent="0.25">
      <c r="A606" t="s">
        <v>594</v>
      </c>
      <c r="B606" t="s">
        <v>302</v>
      </c>
      <c r="C606" t="s">
        <v>595</v>
      </c>
      <c r="D606" t="s">
        <v>90</v>
      </c>
      <c r="E606" t="s">
        <v>117</v>
      </c>
      <c r="F606" s="51" t="str">
        <f>IFERROR(VLOOKUP(D606,'Tabelas auxiliares'!$A$3:$B$61,2,FALSE),"")</f>
        <v>SUGEPE-FOLHA - PASEP + AUX. MORADIA</v>
      </c>
      <c r="G606" s="51" t="str">
        <f>IFERROR(VLOOKUP($B606,'Tabelas auxiliares'!$A$65:$C$102,2,FALSE),"")</f>
        <v>Folha de pagamento - Ativos, Previdência, PASEP</v>
      </c>
      <c r="H606" s="51" t="str">
        <f>IFERROR(VLOOKUP($B606,'Tabelas auxiliares'!$A$65:$C$102,3,FALSE),"")</f>
        <v>FOLHA DE PAGAMENTO / CONTRIBUICAO PARA O PSS / SUBSTITUICOES / INSS PATRONAL / PASEP</v>
      </c>
      <c r="I606" t="s">
        <v>1981</v>
      </c>
      <c r="J606" t="s">
        <v>2439</v>
      </c>
      <c r="K606" t="s">
        <v>2440</v>
      </c>
      <c r="L606" t="s">
        <v>2441</v>
      </c>
      <c r="M606" t="s">
        <v>165</v>
      </c>
      <c r="N606" t="s">
        <v>125</v>
      </c>
      <c r="O606" t="s">
        <v>167</v>
      </c>
      <c r="P606" t="s">
        <v>2256</v>
      </c>
      <c r="Q606" t="s">
        <v>168</v>
      </c>
      <c r="R606" t="s">
        <v>165</v>
      </c>
      <c r="S606" t="s">
        <v>2257</v>
      </c>
      <c r="T606" t="s">
        <v>2234</v>
      </c>
      <c r="U606" t="s">
        <v>135</v>
      </c>
      <c r="V606" t="s">
        <v>2258</v>
      </c>
      <c r="W606" t="s">
        <v>2259</v>
      </c>
      <c r="X606" s="51" t="str">
        <f t="shared" si="18"/>
        <v>3</v>
      </c>
      <c r="Y606" s="51" t="str">
        <f>IF(T606="","",IF(AND(T606&lt;&gt;'Tabelas auxiliares'!$B$236,T606&lt;&gt;'Tabelas auxiliares'!$B$237,T606&lt;&gt;'Tabelas auxiliares'!$C$236,T606&lt;&gt;'Tabelas auxiliares'!$C$237,T606&lt;&gt;'Tabelas auxiliares'!$D$236),"FOLHA DE PESSOAL",IF(X606='Tabelas auxiliares'!$A$237,"CUSTEIO",IF(X606='Tabelas auxiliares'!$A$236,"INVESTIMENTO","ERRO - VERIFICAR"))))</f>
        <v>FOLHA DE PESSOAL</v>
      </c>
      <c r="Z606" s="64">
        <f t="shared" si="19"/>
        <v>414483.96</v>
      </c>
      <c r="AC606" s="44">
        <v>414483.96</v>
      </c>
    </row>
    <row r="607" spans="1:29" x14ac:dyDescent="0.25">
      <c r="A607" t="s">
        <v>594</v>
      </c>
      <c r="B607" t="s">
        <v>302</v>
      </c>
      <c r="C607" t="s">
        <v>595</v>
      </c>
      <c r="D607" t="s">
        <v>90</v>
      </c>
      <c r="E607" t="s">
        <v>117</v>
      </c>
      <c r="F607" s="51" t="str">
        <f>IFERROR(VLOOKUP(D607,'Tabelas auxiliares'!$A$3:$B$61,2,FALSE),"")</f>
        <v>SUGEPE-FOLHA - PASEP + AUX. MORADIA</v>
      </c>
      <c r="G607" s="51" t="str">
        <f>IFERROR(VLOOKUP($B607,'Tabelas auxiliares'!$A$65:$C$102,2,FALSE),"")</f>
        <v>Folha de pagamento - Ativos, Previdência, PASEP</v>
      </c>
      <c r="H607" s="51" t="str">
        <f>IFERROR(VLOOKUP($B607,'Tabelas auxiliares'!$A$65:$C$102,3,FALSE),"")</f>
        <v>FOLHA DE PAGAMENTO / CONTRIBUICAO PARA O PSS / SUBSTITUICOES / INSS PATRONAL / PASEP</v>
      </c>
      <c r="I607" t="s">
        <v>1981</v>
      </c>
      <c r="J607" t="s">
        <v>2439</v>
      </c>
      <c r="K607" t="s">
        <v>2440</v>
      </c>
      <c r="L607" t="s">
        <v>2441</v>
      </c>
      <c r="M607" t="s">
        <v>165</v>
      </c>
      <c r="N607" t="s">
        <v>125</v>
      </c>
      <c r="O607" t="s">
        <v>167</v>
      </c>
      <c r="P607" t="s">
        <v>2256</v>
      </c>
      <c r="Q607" t="s">
        <v>168</v>
      </c>
      <c r="R607" t="s">
        <v>165</v>
      </c>
      <c r="S607" t="s">
        <v>2257</v>
      </c>
      <c r="T607" t="s">
        <v>2234</v>
      </c>
      <c r="U607" t="s">
        <v>135</v>
      </c>
      <c r="V607" t="s">
        <v>2260</v>
      </c>
      <c r="W607" t="s">
        <v>2261</v>
      </c>
      <c r="X607" s="51" t="str">
        <f t="shared" si="18"/>
        <v>3</v>
      </c>
      <c r="Y607" s="51" t="str">
        <f>IF(T607="","",IF(AND(T607&lt;&gt;'Tabelas auxiliares'!$B$236,T607&lt;&gt;'Tabelas auxiliares'!$B$237,T607&lt;&gt;'Tabelas auxiliares'!$C$236,T607&lt;&gt;'Tabelas auxiliares'!$C$237,T607&lt;&gt;'Tabelas auxiliares'!$D$236),"FOLHA DE PESSOAL",IF(X607='Tabelas auxiliares'!$A$237,"CUSTEIO",IF(X607='Tabelas auxiliares'!$A$236,"INVESTIMENTO","ERRO - VERIFICAR"))))</f>
        <v>FOLHA DE PESSOAL</v>
      </c>
      <c r="Z607" s="64">
        <f t="shared" si="19"/>
        <v>9057.2800000000007</v>
      </c>
      <c r="AC607" s="44">
        <v>9057.2800000000007</v>
      </c>
    </row>
    <row r="608" spans="1:29" x14ac:dyDescent="0.25">
      <c r="A608" t="s">
        <v>594</v>
      </c>
      <c r="B608" t="s">
        <v>302</v>
      </c>
      <c r="C608" t="s">
        <v>595</v>
      </c>
      <c r="D608" t="s">
        <v>90</v>
      </c>
      <c r="E608" t="s">
        <v>117</v>
      </c>
      <c r="F608" s="51" t="str">
        <f>IFERROR(VLOOKUP(D608,'Tabelas auxiliares'!$A$3:$B$61,2,FALSE),"")</f>
        <v>SUGEPE-FOLHA - PASEP + AUX. MORADIA</v>
      </c>
      <c r="G608" s="51" t="str">
        <f>IFERROR(VLOOKUP($B608,'Tabelas auxiliares'!$A$65:$C$102,2,FALSE),"")</f>
        <v>Folha de pagamento - Ativos, Previdência, PASEP</v>
      </c>
      <c r="H608" s="51" t="str">
        <f>IFERROR(VLOOKUP($B608,'Tabelas auxiliares'!$A$65:$C$102,3,FALSE),"")</f>
        <v>FOLHA DE PAGAMENTO / CONTRIBUICAO PARA O PSS / SUBSTITUICOES / INSS PATRONAL / PASEP</v>
      </c>
      <c r="I608" t="s">
        <v>1981</v>
      </c>
      <c r="J608" t="s">
        <v>2439</v>
      </c>
      <c r="K608" t="s">
        <v>2440</v>
      </c>
      <c r="L608" t="s">
        <v>2441</v>
      </c>
      <c r="M608" t="s">
        <v>165</v>
      </c>
      <c r="N608" t="s">
        <v>125</v>
      </c>
      <c r="O608" t="s">
        <v>167</v>
      </c>
      <c r="P608" t="s">
        <v>2256</v>
      </c>
      <c r="Q608" t="s">
        <v>168</v>
      </c>
      <c r="R608" t="s">
        <v>165</v>
      </c>
      <c r="S608" t="s">
        <v>2257</v>
      </c>
      <c r="T608" t="s">
        <v>2234</v>
      </c>
      <c r="U608" t="s">
        <v>135</v>
      </c>
      <c r="V608" t="s">
        <v>2262</v>
      </c>
      <c r="W608" t="s">
        <v>2263</v>
      </c>
      <c r="X608" s="51" t="str">
        <f t="shared" si="18"/>
        <v>3</v>
      </c>
      <c r="Y608" s="51" t="str">
        <f>IF(T608="","",IF(AND(T608&lt;&gt;'Tabelas auxiliares'!$B$236,T608&lt;&gt;'Tabelas auxiliares'!$B$237,T608&lt;&gt;'Tabelas auxiliares'!$C$236,T608&lt;&gt;'Tabelas auxiliares'!$C$237,T608&lt;&gt;'Tabelas auxiliares'!$D$236),"FOLHA DE PESSOAL",IF(X608='Tabelas auxiliares'!$A$237,"CUSTEIO",IF(X608='Tabelas auxiliares'!$A$236,"INVESTIMENTO","ERRO - VERIFICAR"))))</f>
        <v>FOLHA DE PESSOAL</v>
      </c>
      <c r="Z608" s="64">
        <f t="shared" si="19"/>
        <v>252.37</v>
      </c>
      <c r="AC608" s="44">
        <v>252.37</v>
      </c>
    </row>
    <row r="609" spans="1:29" x14ac:dyDescent="0.25">
      <c r="A609" t="s">
        <v>594</v>
      </c>
      <c r="B609" t="s">
        <v>302</v>
      </c>
      <c r="C609" t="s">
        <v>595</v>
      </c>
      <c r="D609" t="s">
        <v>90</v>
      </c>
      <c r="E609" t="s">
        <v>117</v>
      </c>
      <c r="F609" s="51" t="str">
        <f>IFERROR(VLOOKUP(D609,'Tabelas auxiliares'!$A$3:$B$61,2,FALSE),"")</f>
        <v>SUGEPE-FOLHA - PASEP + AUX. MORADIA</v>
      </c>
      <c r="G609" s="51" t="str">
        <f>IFERROR(VLOOKUP($B609,'Tabelas auxiliares'!$A$65:$C$102,2,FALSE),"")</f>
        <v>Folha de pagamento - Ativos, Previdência, PASEP</v>
      </c>
      <c r="H609" s="51" t="str">
        <f>IFERROR(VLOOKUP($B609,'Tabelas auxiliares'!$A$65:$C$102,3,FALSE),"")</f>
        <v>FOLHA DE PAGAMENTO / CONTRIBUICAO PARA O PSS / SUBSTITUICOES / INSS PATRONAL / PASEP</v>
      </c>
      <c r="I609" t="s">
        <v>1981</v>
      </c>
      <c r="J609" t="s">
        <v>2439</v>
      </c>
      <c r="K609" t="s">
        <v>2442</v>
      </c>
      <c r="L609" t="s">
        <v>2441</v>
      </c>
      <c r="M609" t="s">
        <v>165</v>
      </c>
      <c r="N609" t="s">
        <v>125</v>
      </c>
      <c r="O609" t="s">
        <v>167</v>
      </c>
      <c r="P609" t="s">
        <v>2256</v>
      </c>
      <c r="Q609" t="s">
        <v>168</v>
      </c>
      <c r="R609" t="s">
        <v>165</v>
      </c>
      <c r="S609" t="s">
        <v>2257</v>
      </c>
      <c r="T609" t="s">
        <v>2234</v>
      </c>
      <c r="U609" t="s">
        <v>135</v>
      </c>
      <c r="V609" t="s">
        <v>2265</v>
      </c>
      <c r="W609" t="s">
        <v>2266</v>
      </c>
      <c r="X609" s="51" t="str">
        <f t="shared" si="18"/>
        <v>3</v>
      </c>
      <c r="Y609" s="51" t="str">
        <f>IF(T609="","",IF(AND(T609&lt;&gt;'Tabelas auxiliares'!$B$236,T609&lt;&gt;'Tabelas auxiliares'!$B$237,T609&lt;&gt;'Tabelas auxiliares'!$C$236,T609&lt;&gt;'Tabelas auxiliares'!$C$237,T609&lt;&gt;'Tabelas auxiliares'!$D$236),"FOLHA DE PESSOAL",IF(X609='Tabelas auxiliares'!$A$237,"CUSTEIO",IF(X609='Tabelas auxiliares'!$A$236,"INVESTIMENTO","ERRO - VERIFICAR"))))</f>
        <v>FOLHA DE PESSOAL</v>
      </c>
      <c r="Z609" s="64">
        <f t="shared" si="19"/>
        <v>67249.16</v>
      </c>
      <c r="AC609" s="44">
        <v>67249.16</v>
      </c>
    </row>
    <row r="610" spans="1:29" x14ac:dyDescent="0.25">
      <c r="A610" t="s">
        <v>594</v>
      </c>
      <c r="B610" t="s">
        <v>302</v>
      </c>
      <c r="C610" t="s">
        <v>595</v>
      </c>
      <c r="D610" t="s">
        <v>90</v>
      </c>
      <c r="E610" t="s">
        <v>117</v>
      </c>
      <c r="F610" s="51" t="str">
        <f>IFERROR(VLOOKUP(D610,'Tabelas auxiliares'!$A$3:$B$61,2,FALSE),"")</f>
        <v>SUGEPE-FOLHA - PASEP + AUX. MORADIA</v>
      </c>
      <c r="G610" s="51" t="str">
        <f>IFERROR(VLOOKUP($B610,'Tabelas auxiliares'!$A$65:$C$102,2,FALSE),"")</f>
        <v>Folha de pagamento - Ativos, Previdência, PASEP</v>
      </c>
      <c r="H610" s="51" t="str">
        <f>IFERROR(VLOOKUP($B610,'Tabelas auxiliares'!$A$65:$C$102,3,FALSE),"")</f>
        <v>FOLHA DE PAGAMENTO / CONTRIBUICAO PARA O PSS / SUBSTITUICOES / INSS PATRONAL / PASEP</v>
      </c>
      <c r="I610" t="s">
        <v>1981</v>
      </c>
      <c r="J610" t="s">
        <v>2439</v>
      </c>
      <c r="K610" t="s">
        <v>2443</v>
      </c>
      <c r="L610" t="s">
        <v>2441</v>
      </c>
      <c r="M610" t="s">
        <v>165</v>
      </c>
      <c r="N610" t="s">
        <v>127</v>
      </c>
      <c r="O610" t="s">
        <v>167</v>
      </c>
      <c r="P610" t="s">
        <v>2233</v>
      </c>
      <c r="Q610" t="s">
        <v>168</v>
      </c>
      <c r="R610" t="s">
        <v>165</v>
      </c>
      <c r="S610" t="s">
        <v>119</v>
      </c>
      <c r="T610" t="s">
        <v>2234</v>
      </c>
      <c r="U610" t="s">
        <v>136</v>
      </c>
      <c r="V610" t="s">
        <v>2268</v>
      </c>
      <c r="W610" t="s">
        <v>2269</v>
      </c>
      <c r="X610" s="51" t="str">
        <f t="shared" si="18"/>
        <v>3</v>
      </c>
      <c r="Y610" s="51" t="str">
        <f>IF(T610="","",IF(AND(T610&lt;&gt;'Tabelas auxiliares'!$B$236,T610&lt;&gt;'Tabelas auxiliares'!$B$237,T610&lt;&gt;'Tabelas auxiliares'!$C$236,T610&lt;&gt;'Tabelas auxiliares'!$C$237,T610&lt;&gt;'Tabelas auxiliares'!$D$236),"FOLHA DE PESSOAL",IF(X610='Tabelas auxiliares'!$A$237,"CUSTEIO",IF(X610='Tabelas auxiliares'!$A$236,"INVESTIMENTO","ERRO - VERIFICAR"))))</f>
        <v>FOLHA DE PESSOAL</v>
      </c>
      <c r="Z610" s="64">
        <f t="shared" si="19"/>
        <v>779884.67999999993</v>
      </c>
      <c r="AA610" s="44">
        <v>8228.33</v>
      </c>
      <c r="AC610" s="44">
        <v>771656.35</v>
      </c>
    </row>
    <row r="611" spans="1:29" x14ac:dyDescent="0.25">
      <c r="A611" t="s">
        <v>594</v>
      </c>
      <c r="B611" t="s">
        <v>302</v>
      </c>
      <c r="C611" t="s">
        <v>595</v>
      </c>
      <c r="D611" t="s">
        <v>90</v>
      </c>
      <c r="E611" t="s">
        <v>117</v>
      </c>
      <c r="F611" s="51" t="str">
        <f>IFERROR(VLOOKUP(D611,'Tabelas auxiliares'!$A$3:$B$61,2,FALSE),"")</f>
        <v>SUGEPE-FOLHA - PASEP + AUX. MORADIA</v>
      </c>
      <c r="G611" s="51" t="str">
        <f>IFERROR(VLOOKUP($B611,'Tabelas auxiliares'!$A$65:$C$102,2,FALSE),"")</f>
        <v>Folha de pagamento - Ativos, Previdência, PASEP</v>
      </c>
      <c r="H611" s="51" t="str">
        <f>IFERROR(VLOOKUP($B611,'Tabelas auxiliares'!$A$65:$C$102,3,FALSE),"")</f>
        <v>FOLHA DE PAGAMENTO / CONTRIBUICAO PARA O PSS / SUBSTITUICOES / INSS PATRONAL / PASEP</v>
      </c>
      <c r="I611" t="s">
        <v>1981</v>
      </c>
      <c r="J611" t="s">
        <v>2439</v>
      </c>
      <c r="K611" t="s">
        <v>2443</v>
      </c>
      <c r="L611" t="s">
        <v>2441</v>
      </c>
      <c r="M611" t="s">
        <v>165</v>
      </c>
      <c r="N611" t="s">
        <v>127</v>
      </c>
      <c r="O611" t="s">
        <v>167</v>
      </c>
      <c r="P611" t="s">
        <v>2233</v>
      </c>
      <c r="Q611" t="s">
        <v>168</v>
      </c>
      <c r="R611" t="s">
        <v>165</v>
      </c>
      <c r="S611" t="s">
        <v>119</v>
      </c>
      <c r="T611" t="s">
        <v>2234</v>
      </c>
      <c r="U611" t="s">
        <v>136</v>
      </c>
      <c r="V611" t="s">
        <v>2272</v>
      </c>
      <c r="W611" t="s">
        <v>2273</v>
      </c>
      <c r="X611" s="51" t="str">
        <f t="shared" si="18"/>
        <v>3</v>
      </c>
      <c r="Y611" s="51" t="str">
        <f>IF(T611="","",IF(AND(T611&lt;&gt;'Tabelas auxiliares'!$B$236,T611&lt;&gt;'Tabelas auxiliares'!$B$237,T611&lt;&gt;'Tabelas auxiliares'!$C$236,T611&lt;&gt;'Tabelas auxiliares'!$C$237,T611&lt;&gt;'Tabelas auxiliares'!$D$236),"FOLHA DE PESSOAL",IF(X611='Tabelas auxiliares'!$A$237,"CUSTEIO",IF(X611='Tabelas auxiliares'!$A$236,"INVESTIMENTO","ERRO - VERIFICAR"))))</f>
        <v>FOLHA DE PESSOAL</v>
      </c>
      <c r="Z611" s="64">
        <f t="shared" si="19"/>
        <v>3493.88</v>
      </c>
      <c r="AA611" s="44">
        <v>3493.88</v>
      </c>
    </row>
    <row r="612" spans="1:29" x14ac:dyDescent="0.25">
      <c r="A612" t="s">
        <v>594</v>
      </c>
      <c r="B612" t="s">
        <v>302</v>
      </c>
      <c r="C612" t="s">
        <v>595</v>
      </c>
      <c r="D612" t="s">
        <v>90</v>
      </c>
      <c r="E612" t="s">
        <v>117</v>
      </c>
      <c r="F612" s="51" t="str">
        <f>IFERROR(VLOOKUP(D612,'Tabelas auxiliares'!$A$3:$B$61,2,FALSE),"")</f>
        <v>SUGEPE-FOLHA - PASEP + AUX. MORADIA</v>
      </c>
      <c r="G612" s="51" t="str">
        <f>IFERROR(VLOOKUP($B612,'Tabelas auxiliares'!$A$65:$C$102,2,FALSE),"")</f>
        <v>Folha de pagamento - Ativos, Previdência, PASEP</v>
      </c>
      <c r="H612" s="51" t="str">
        <f>IFERROR(VLOOKUP($B612,'Tabelas auxiliares'!$A$65:$C$102,3,FALSE),"")</f>
        <v>FOLHA DE PAGAMENTO / CONTRIBUICAO PARA O PSS / SUBSTITUICOES / INSS PATRONAL / PASEP</v>
      </c>
      <c r="I612" t="s">
        <v>1981</v>
      </c>
      <c r="J612" t="s">
        <v>2439</v>
      </c>
      <c r="K612" t="s">
        <v>2444</v>
      </c>
      <c r="L612" t="s">
        <v>2441</v>
      </c>
      <c r="M612" t="s">
        <v>165</v>
      </c>
      <c r="N612" t="s">
        <v>127</v>
      </c>
      <c r="O612" t="s">
        <v>167</v>
      </c>
      <c r="P612" t="s">
        <v>2233</v>
      </c>
      <c r="Q612" t="s">
        <v>168</v>
      </c>
      <c r="R612" t="s">
        <v>165</v>
      </c>
      <c r="S612" t="s">
        <v>119</v>
      </c>
      <c r="T612" t="s">
        <v>2234</v>
      </c>
      <c r="U612" t="s">
        <v>136</v>
      </c>
      <c r="V612" t="s">
        <v>2275</v>
      </c>
      <c r="W612" t="s">
        <v>2276</v>
      </c>
      <c r="X612" s="51" t="str">
        <f t="shared" si="18"/>
        <v>3</v>
      </c>
      <c r="Y612" s="51" t="str">
        <f>IF(T612="","",IF(AND(T612&lt;&gt;'Tabelas auxiliares'!$B$236,T612&lt;&gt;'Tabelas auxiliares'!$B$237,T612&lt;&gt;'Tabelas auxiliares'!$C$236,T612&lt;&gt;'Tabelas auxiliares'!$C$237,T612&lt;&gt;'Tabelas auxiliares'!$D$236),"FOLHA DE PESSOAL",IF(X612='Tabelas auxiliares'!$A$237,"CUSTEIO",IF(X612='Tabelas auxiliares'!$A$236,"INVESTIMENTO","ERRO - VERIFICAR"))))</f>
        <v>FOLHA DE PESSOAL</v>
      </c>
      <c r="Z612" s="64">
        <f t="shared" si="19"/>
        <v>9102651.7200000007</v>
      </c>
      <c r="AA612" s="44">
        <v>16559.21</v>
      </c>
      <c r="AC612" s="44">
        <v>9086092.5099999998</v>
      </c>
    </row>
    <row r="613" spans="1:29" x14ac:dyDescent="0.25">
      <c r="A613" t="s">
        <v>594</v>
      </c>
      <c r="B613" t="s">
        <v>302</v>
      </c>
      <c r="C613" t="s">
        <v>595</v>
      </c>
      <c r="D613" t="s">
        <v>90</v>
      </c>
      <c r="E613" t="s">
        <v>117</v>
      </c>
      <c r="F613" s="51" t="str">
        <f>IFERROR(VLOOKUP(D613,'Tabelas auxiliares'!$A$3:$B$61,2,FALSE),"")</f>
        <v>SUGEPE-FOLHA - PASEP + AUX. MORADIA</v>
      </c>
      <c r="G613" s="51" t="str">
        <f>IFERROR(VLOOKUP($B613,'Tabelas auxiliares'!$A$65:$C$102,2,FALSE),"")</f>
        <v>Folha de pagamento - Ativos, Previdência, PASEP</v>
      </c>
      <c r="H613" s="51" t="str">
        <f>IFERROR(VLOOKUP($B613,'Tabelas auxiliares'!$A$65:$C$102,3,FALSE),"")</f>
        <v>FOLHA DE PAGAMENTO / CONTRIBUICAO PARA O PSS / SUBSTITUICOES / INSS PATRONAL / PASEP</v>
      </c>
      <c r="I613" t="s">
        <v>1981</v>
      </c>
      <c r="J613" t="s">
        <v>2439</v>
      </c>
      <c r="K613" t="s">
        <v>2444</v>
      </c>
      <c r="L613" t="s">
        <v>2441</v>
      </c>
      <c r="M613" t="s">
        <v>165</v>
      </c>
      <c r="N613" t="s">
        <v>127</v>
      </c>
      <c r="O613" t="s">
        <v>167</v>
      </c>
      <c r="P613" t="s">
        <v>2233</v>
      </c>
      <c r="Q613" t="s">
        <v>168</v>
      </c>
      <c r="R613" t="s">
        <v>165</v>
      </c>
      <c r="S613" t="s">
        <v>119</v>
      </c>
      <c r="T613" t="s">
        <v>2234</v>
      </c>
      <c r="U613" t="s">
        <v>136</v>
      </c>
      <c r="V613" t="s">
        <v>2277</v>
      </c>
      <c r="W613" t="s">
        <v>2278</v>
      </c>
      <c r="X613" s="51" t="str">
        <f t="shared" si="18"/>
        <v>3</v>
      </c>
      <c r="Y613" s="51" t="str">
        <f>IF(T613="","",IF(AND(T613&lt;&gt;'Tabelas auxiliares'!$B$236,T613&lt;&gt;'Tabelas auxiliares'!$B$237,T613&lt;&gt;'Tabelas auxiliares'!$C$236,T613&lt;&gt;'Tabelas auxiliares'!$C$237,T613&lt;&gt;'Tabelas auxiliares'!$D$236),"FOLHA DE PESSOAL",IF(X613='Tabelas auxiliares'!$A$237,"CUSTEIO",IF(X613='Tabelas auxiliares'!$A$236,"INVESTIMENTO","ERRO - VERIFICAR"))))</f>
        <v>FOLHA DE PESSOAL</v>
      </c>
      <c r="Z613" s="64">
        <f t="shared" si="19"/>
        <v>4074.86</v>
      </c>
      <c r="AC613" s="44">
        <v>4074.86</v>
      </c>
    </row>
    <row r="614" spans="1:29" x14ac:dyDescent="0.25">
      <c r="A614" t="s">
        <v>594</v>
      </c>
      <c r="B614" t="s">
        <v>302</v>
      </c>
      <c r="C614" t="s">
        <v>595</v>
      </c>
      <c r="D614" t="s">
        <v>90</v>
      </c>
      <c r="E614" t="s">
        <v>117</v>
      </c>
      <c r="F614" s="51" t="str">
        <f>IFERROR(VLOOKUP(D614,'Tabelas auxiliares'!$A$3:$B$61,2,FALSE),"")</f>
        <v>SUGEPE-FOLHA - PASEP + AUX. MORADIA</v>
      </c>
      <c r="G614" s="51" t="str">
        <f>IFERROR(VLOOKUP($B614,'Tabelas auxiliares'!$A$65:$C$102,2,FALSE),"")</f>
        <v>Folha de pagamento - Ativos, Previdência, PASEP</v>
      </c>
      <c r="H614" s="51" t="str">
        <f>IFERROR(VLOOKUP($B614,'Tabelas auxiliares'!$A$65:$C$102,3,FALSE),"")</f>
        <v>FOLHA DE PAGAMENTO / CONTRIBUICAO PARA O PSS / SUBSTITUICOES / INSS PATRONAL / PASEP</v>
      </c>
      <c r="I614" t="s">
        <v>1981</v>
      </c>
      <c r="J614" t="s">
        <v>2439</v>
      </c>
      <c r="K614" t="s">
        <v>2444</v>
      </c>
      <c r="L614" t="s">
        <v>2441</v>
      </c>
      <c r="M614" t="s">
        <v>165</v>
      </c>
      <c r="N614" t="s">
        <v>127</v>
      </c>
      <c r="O614" t="s">
        <v>167</v>
      </c>
      <c r="P614" t="s">
        <v>2233</v>
      </c>
      <c r="Q614" t="s">
        <v>168</v>
      </c>
      <c r="R614" t="s">
        <v>165</v>
      </c>
      <c r="S614" t="s">
        <v>119</v>
      </c>
      <c r="T614" t="s">
        <v>2234</v>
      </c>
      <c r="U614" t="s">
        <v>136</v>
      </c>
      <c r="V614" t="s">
        <v>2279</v>
      </c>
      <c r="W614" t="s">
        <v>2280</v>
      </c>
      <c r="X614" s="51" t="str">
        <f t="shared" si="18"/>
        <v>3</v>
      </c>
      <c r="Y614" s="51" t="str">
        <f>IF(T614="","",IF(AND(T614&lt;&gt;'Tabelas auxiliares'!$B$236,T614&lt;&gt;'Tabelas auxiliares'!$B$237,T614&lt;&gt;'Tabelas auxiliares'!$C$236,T614&lt;&gt;'Tabelas auxiliares'!$C$237,T614&lt;&gt;'Tabelas auxiliares'!$D$236),"FOLHA DE PESSOAL",IF(X614='Tabelas auxiliares'!$A$237,"CUSTEIO",IF(X614='Tabelas auxiliares'!$A$236,"INVESTIMENTO","ERRO - VERIFICAR"))))</f>
        <v>FOLHA DE PESSOAL</v>
      </c>
      <c r="Z614" s="64">
        <f t="shared" si="19"/>
        <v>582.34</v>
      </c>
      <c r="AC614" s="44">
        <v>582.34</v>
      </c>
    </row>
    <row r="615" spans="1:29" x14ac:dyDescent="0.25">
      <c r="A615" t="s">
        <v>594</v>
      </c>
      <c r="B615" t="s">
        <v>302</v>
      </c>
      <c r="C615" t="s">
        <v>595</v>
      </c>
      <c r="D615" t="s">
        <v>90</v>
      </c>
      <c r="E615" t="s">
        <v>117</v>
      </c>
      <c r="F615" s="51" t="str">
        <f>IFERROR(VLOOKUP(D615,'Tabelas auxiliares'!$A$3:$B$61,2,FALSE),"")</f>
        <v>SUGEPE-FOLHA - PASEP + AUX. MORADIA</v>
      </c>
      <c r="G615" s="51" t="str">
        <f>IFERROR(VLOOKUP($B615,'Tabelas auxiliares'!$A$65:$C$102,2,FALSE),"")</f>
        <v>Folha de pagamento - Ativos, Previdência, PASEP</v>
      </c>
      <c r="H615" s="51" t="str">
        <f>IFERROR(VLOOKUP($B615,'Tabelas auxiliares'!$A$65:$C$102,3,FALSE),"")</f>
        <v>FOLHA DE PAGAMENTO / CONTRIBUICAO PARA O PSS / SUBSTITUICOES / INSS PATRONAL / PASEP</v>
      </c>
      <c r="I615" t="s">
        <v>1981</v>
      </c>
      <c r="J615" t="s">
        <v>2439</v>
      </c>
      <c r="K615" t="s">
        <v>2444</v>
      </c>
      <c r="L615" t="s">
        <v>2441</v>
      </c>
      <c r="M615" t="s">
        <v>165</v>
      </c>
      <c r="N615" t="s">
        <v>127</v>
      </c>
      <c r="O615" t="s">
        <v>167</v>
      </c>
      <c r="P615" t="s">
        <v>2233</v>
      </c>
      <c r="Q615" t="s">
        <v>168</v>
      </c>
      <c r="R615" t="s">
        <v>165</v>
      </c>
      <c r="S615" t="s">
        <v>119</v>
      </c>
      <c r="T615" t="s">
        <v>2234</v>
      </c>
      <c r="U615" t="s">
        <v>136</v>
      </c>
      <c r="V615" t="s">
        <v>2281</v>
      </c>
      <c r="W615" t="s">
        <v>2282</v>
      </c>
      <c r="X615" s="51" t="str">
        <f t="shared" si="18"/>
        <v>3</v>
      </c>
      <c r="Y615" s="51" t="str">
        <f>IF(T615="","",IF(AND(T615&lt;&gt;'Tabelas auxiliares'!$B$236,T615&lt;&gt;'Tabelas auxiliares'!$B$237,T615&lt;&gt;'Tabelas auxiliares'!$C$236,T615&lt;&gt;'Tabelas auxiliares'!$C$237,T615&lt;&gt;'Tabelas auxiliares'!$D$236),"FOLHA DE PESSOAL",IF(X615='Tabelas auxiliares'!$A$237,"CUSTEIO",IF(X615='Tabelas auxiliares'!$A$236,"INVESTIMENTO","ERRO - VERIFICAR"))))</f>
        <v>FOLHA DE PESSOAL</v>
      </c>
      <c r="Z615" s="64">
        <f t="shared" si="19"/>
        <v>9483.19</v>
      </c>
      <c r="AC615" s="44">
        <v>9483.19</v>
      </c>
    </row>
    <row r="616" spans="1:29" x14ac:dyDescent="0.25">
      <c r="A616" t="s">
        <v>594</v>
      </c>
      <c r="B616" t="s">
        <v>302</v>
      </c>
      <c r="C616" t="s">
        <v>595</v>
      </c>
      <c r="D616" t="s">
        <v>90</v>
      </c>
      <c r="E616" t="s">
        <v>117</v>
      </c>
      <c r="F616" s="51" t="str">
        <f>IFERROR(VLOOKUP(D616,'Tabelas auxiliares'!$A$3:$B$61,2,FALSE),"")</f>
        <v>SUGEPE-FOLHA - PASEP + AUX. MORADIA</v>
      </c>
      <c r="G616" s="51" t="str">
        <f>IFERROR(VLOOKUP($B616,'Tabelas auxiliares'!$A$65:$C$102,2,FALSE),"")</f>
        <v>Folha de pagamento - Ativos, Previdência, PASEP</v>
      </c>
      <c r="H616" s="51" t="str">
        <f>IFERROR(VLOOKUP($B616,'Tabelas auxiliares'!$A$65:$C$102,3,FALSE),"")</f>
        <v>FOLHA DE PAGAMENTO / CONTRIBUICAO PARA O PSS / SUBSTITUICOES / INSS PATRONAL / PASEP</v>
      </c>
      <c r="I616" t="s">
        <v>1981</v>
      </c>
      <c r="J616" t="s">
        <v>2439</v>
      </c>
      <c r="K616" t="s">
        <v>2444</v>
      </c>
      <c r="L616" t="s">
        <v>2441</v>
      </c>
      <c r="M616" t="s">
        <v>165</v>
      </c>
      <c r="N616" t="s">
        <v>127</v>
      </c>
      <c r="O616" t="s">
        <v>167</v>
      </c>
      <c r="P616" t="s">
        <v>2233</v>
      </c>
      <c r="Q616" t="s">
        <v>168</v>
      </c>
      <c r="R616" t="s">
        <v>165</v>
      </c>
      <c r="S616" t="s">
        <v>119</v>
      </c>
      <c r="T616" t="s">
        <v>2234</v>
      </c>
      <c r="U616" t="s">
        <v>136</v>
      </c>
      <c r="V616" t="s">
        <v>2283</v>
      </c>
      <c r="W616" t="s">
        <v>2284</v>
      </c>
      <c r="X616" s="51" t="str">
        <f t="shared" si="18"/>
        <v>3</v>
      </c>
      <c r="Y616" s="51" t="str">
        <f>IF(T616="","",IF(AND(T616&lt;&gt;'Tabelas auxiliares'!$B$236,T616&lt;&gt;'Tabelas auxiliares'!$B$237,T616&lt;&gt;'Tabelas auxiliares'!$C$236,T616&lt;&gt;'Tabelas auxiliares'!$C$237,T616&lt;&gt;'Tabelas auxiliares'!$D$236),"FOLHA DE PESSOAL",IF(X616='Tabelas auxiliares'!$A$237,"CUSTEIO",IF(X616='Tabelas auxiliares'!$A$236,"INVESTIMENTO","ERRO - VERIFICAR"))))</f>
        <v>FOLHA DE PESSOAL</v>
      </c>
      <c r="Z616" s="64">
        <f t="shared" si="19"/>
        <v>36592.19</v>
      </c>
      <c r="AC616" s="44">
        <v>36592.19</v>
      </c>
    </row>
    <row r="617" spans="1:29" x14ac:dyDescent="0.25">
      <c r="A617" t="s">
        <v>594</v>
      </c>
      <c r="B617" t="s">
        <v>302</v>
      </c>
      <c r="C617" t="s">
        <v>595</v>
      </c>
      <c r="D617" t="s">
        <v>90</v>
      </c>
      <c r="E617" t="s">
        <v>117</v>
      </c>
      <c r="F617" s="51" t="str">
        <f>IFERROR(VLOOKUP(D617,'Tabelas auxiliares'!$A$3:$B$61,2,FALSE),"")</f>
        <v>SUGEPE-FOLHA - PASEP + AUX. MORADIA</v>
      </c>
      <c r="G617" s="51" t="str">
        <f>IFERROR(VLOOKUP($B617,'Tabelas auxiliares'!$A$65:$C$102,2,FALSE),"")</f>
        <v>Folha de pagamento - Ativos, Previdência, PASEP</v>
      </c>
      <c r="H617" s="51" t="str">
        <f>IFERROR(VLOOKUP($B617,'Tabelas auxiliares'!$A$65:$C$102,3,FALSE),"")</f>
        <v>FOLHA DE PAGAMENTO / CONTRIBUICAO PARA O PSS / SUBSTITUICOES / INSS PATRONAL / PASEP</v>
      </c>
      <c r="I617" t="s">
        <v>1981</v>
      </c>
      <c r="J617" t="s">
        <v>2439</v>
      </c>
      <c r="K617" t="s">
        <v>2444</v>
      </c>
      <c r="L617" t="s">
        <v>2441</v>
      </c>
      <c r="M617" t="s">
        <v>165</v>
      </c>
      <c r="N617" t="s">
        <v>127</v>
      </c>
      <c r="O617" t="s">
        <v>167</v>
      </c>
      <c r="P617" t="s">
        <v>2233</v>
      </c>
      <c r="Q617" t="s">
        <v>168</v>
      </c>
      <c r="R617" t="s">
        <v>165</v>
      </c>
      <c r="S617" t="s">
        <v>119</v>
      </c>
      <c r="T617" t="s">
        <v>2234</v>
      </c>
      <c r="U617" t="s">
        <v>136</v>
      </c>
      <c r="V617" t="s">
        <v>2285</v>
      </c>
      <c r="W617" t="s">
        <v>2286</v>
      </c>
      <c r="X617" s="51" t="str">
        <f t="shared" si="18"/>
        <v>3</v>
      </c>
      <c r="Y617" s="51" t="str">
        <f>IF(T617="","",IF(AND(T617&lt;&gt;'Tabelas auxiliares'!$B$236,T617&lt;&gt;'Tabelas auxiliares'!$B$237,T617&lt;&gt;'Tabelas auxiliares'!$C$236,T617&lt;&gt;'Tabelas auxiliares'!$C$237,T617&lt;&gt;'Tabelas auxiliares'!$D$236),"FOLHA DE PESSOAL",IF(X617='Tabelas auxiliares'!$A$237,"CUSTEIO",IF(X617='Tabelas auxiliares'!$A$236,"INVESTIMENTO","ERRO - VERIFICAR"))))</f>
        <v>FOLHA DE PESSOAL</v>
      </c>
      <c r="Z617" s="64">
        <f t="shared" si="19"/>
        <v>9568.01</v>
      </c>
      <c r="AA617" s="44">
        <v>1314.64</v>
      </c>
      <c r="AC617" s="44">
        <v>8253.3700000000008</v>
      </c>
    </row>
    <row r="618" spans="1:29" x14ac:dyDescent="0.25">
      <c r="A618" t="s">
        <v>594</v>
      </c>
      <c r="B618" t="s">
        <v>302</v>
      </c>
      <c r="C618" t="s">
        <v>595</v>
      </c>
      <c r="D618" t="s">
        <v>90</v>
      </c>
      <c r="E618" t="s">
        <v>117</v>
      </c>
      <c r="F618" s="51" t="str">
        <f>IFERROR(VLOOKUP(D618,'Tabelas auxiliares'!$A$3:$B$61,2,FALSE),"")</f>
        <v>SUGEPE-FOLHA - PASEP + AUX. MORADIA</v>
      </c>
      <c r="G618" s="51" t="str">
        <f>IFERROR(VLOOKUP($B618,'Tabelas auxiliares'!$A$65:$C$102,2,FALSE),"")</f>
        <v>Folha de pagamento - Ativos, Previdência, PASEP</v>
      </c>
      <c r="H618" s="51" t="str">
        <f>IFERROR(VLOOKUP($B618,'Tabelas auxiliares'!$A$65:$C$102,3,FALSE),"")</f>
        <v>FOLHA DE PAGAMENTO / CONTRIBUICAO PARA O PSS / SUBSTITUICOES / INSS PATRONAL / PASEP</v>
      </c>
      <c r="I618" t="s">
        <v>1981</v>
      </c>
      <c r="J618" t="s">
        <v>2439</v>
      </c>
      <c r="K618" t="s">
        <v>2444</v>
      </c>
      <c r="L618" t="s">
        <v>2441</v>
      </c>
      <c r="M618" t="s">
        <v>165</v>
      </c>
      <c r="N618" t="s">
        <v>127</v>
      </c>
      <c r="O618" t="s">
        <v>167</v>
      </c>
      <c r="P618" t="s">
        <v>2233</v>
      </c>
      <c r="Q618" t="s">
        <v>168</v>
      </c>
      <c r="R618" t="s">
        <v>165</v>
      </c>
      <c r="S618" t="s">
        <v>119</v>
      </c>
      <c r="T618" t="s">
        <v>2234</v>
      </c>
      <c r="U618" t="s">
        <v>136</v>
      </c>
      <c r="V618" t="s">
        <v>2287</v>
      </c>
      <c r="W618" t="s">
        <v>2288</v>
      </c>
      <c r="X618" s="51" t="str">
        <f t="shared" si="18"/>
        <v>3</v>
      </c>
      <c r="Y618" s="51" t="str">
        <f>IF(T618="","",IF(AND(T618&lt;&gt;'Tabelas auxiliares'!$B$236,T618&lt;&gt;'Tabelas auxiliares'!$B$237,T618&lt;&gt;'Tabelas auxiliares'!$C$236,T618&lt;&gt;'Tabelas auxiliares'!$C$237,T618&lt;&gt;'Tabelas auxiliares'!$D$236),"FOLHA DE PESSOAL",IF(X618='Tabelas auxiliares'!$A$237,"CUSTEIO",IF(X618='Tabelas auxiliares'!$A$236,"INVESTIMENTO","ERRO - VERIFICAR"))))</f>
        <v>FOLHA DE PESSOAL</v>
      </c>
      <c r="Z618" s="64">
        <f t="shared" si="19"/>
        <v>7814569.0800000001</v>
      </c>
      <c r="AA618" s="44">
        <v>986.19</v>
      </c>
      <c r="AC618" s="44">
        <v>7813582.8899999997</v>
      </c>
    </row>
    <row r="619" spans="1:29" x14ac:dyDescent="0.25">
      <c r="A619" t="s">
        <v>594</v>
      </c>
      <c r="B619" t="s">
        <v>302</v>
      </c>
      <c r="C619" t="s">
        <v>595</v>
      </c>
      <c r="D619" t="s">
        <v>90</v>
      </c>
      <c r="E619" t="s">
        <v>117</v>
      </c>
      <c r="F619" s="51" t="str">
        <f>IFERROR(VLOOKUP(D619,'Tabelas auxiliares'!$A$3:$B$61,2,FALSE),"")</f>
        <v>SUGEPE-FOLHA - PASEP + AUX. MORADIA</v>
      </c>
      <c r="G619" s="51" t="str">
        <f>IFERROR(VLOOKUP($B619,'Tabelas auxiliares'!$A$65:$C$102,2,FALSE),"")</f>
        <v>Folha de pagamento - Ativos, Previdência, PASEP</v>
      </c>
      <c r="H619" s="51" t="str">
        <f>IFERROR(VLOOKUP($B619,'Tabelas auxiliares'!$A$65:$C$102,3,FALSE),"")</f>
        <v>FOLHA DE PAGAMENTO / CONTRIBUICAO PARA O PSS / SUBSTITUICOES / INSS PATRONAL / PASEP</v>
      </c>
      <c r="I619" t="s">
        <v>1981</v>
      </c>
      <c r="J619" t="s">
        <v>2439</v>
      </c>
      <c r="K619" t="s">
        <v>2444</v>
      </c>
      <c r="L619" t="s">
        <v>2441</v>
      </c>
      <c r="M619" t="s">
        <v>165</v>
      </c>
      <c r="N619" t="s">
        <v>127</v>
      </c>
      <c r="O619" t="s">
        <v>167</v>
      </c>
      <c r="P619" t="s">
        <v>2233</v>
      </c>
      <c r="Q619" t="s">
        <v>168</v>
      </c>
      <c r="R619" t="s">
        <v>165</v>
      </c>
      <c r="S619" t="s">
        <v>119</v>
      </c>
      <c r="T619" t="s">
        <v>2234</v>
      </c>
      <c r="U619" t="s">
        <v>136</v>
      </c>
      <c r="V619" t="s">
        <v>2289</v>
      </c>
      <c r="W619" t="s">
        <v>2290</v>
      </c>
      <c r="X619" s="51" t="str">
        <f t="shared" si="18"/>
        <v>3</v>
      </c>
      <c r="Y619" s="51" t="str">
        <f>IF(T619="","",IF(AND(T619&lt;&gt;'Tabelas auxiliares'!$B$236,T619&lt;&gt;'Tabelas auxiliares'!$B$237,T619&lt;&gt;'Tabelas auxiliares'!$C$236,T619&lt;&gt;'Tabelas auxiliares'!$C$237,T619&lt;&gt;'Tabelas auxiliares'!$D$236),"FOLHA DE PESSOAL",IF(X619='Tabelas auxiliares'!$A$237,"CUSTEIO",IF(X619='Tabelas auxiliares'!$A$236,"INVESTIMENTO","ERRO - VERIFICAR"))))</f>
        <v>FOLHA DE PESSOAL</v>
      </c>
      <c r="Z619" s="64">
        <f t="shared" si="19"/>
        <v>120519.78</v>
      </c>
      <c r="AA619" s="44">
        <v>622.26</v>
      </c>
      <c r="AC619" s="44">
        <v>119897.52</v>
      </c>
    </row>
    <row r="620" spans="1:29" x14ac:dyDescent="0.25">
      <c r="A620" t="s">
        <v>594</v>
      </c>
      <c r="B620" t="s">
        <v>302</v>
      </c>
      <c r="C620" t="s">
        <v>595</v>
      </c>
      <c r="D620" t="s">
        <v>90</v>
      </c>
      <c r="E620" t="s">
        <v>117</v>
      </c>
      <c r="F620" s="51" t="str">
        <f>IFERROR(VLOOKUP(D620,'Tabelas auxiliares'!$A$3:$B$61,2,FALSE),"")</f>
        <v>SUGEPE-FOLHA - PASEP + AUX. MORADIA</v>
      </c>
      <c r="G620" s="51" t="str">
        <f>IFERROR(VLOOKUP($B620,'Tabelas auxiliares'!$A$65:$C$102,2,FALSE),"")</f>
        <v>Folha de pagamento - Ativos, Previdência, PASEP</v>
      </c>
      <c r="H620" s="51" t="str">
        <f>IFERROR(VLOOKUP($B620,'Tabelas auxiliares'!$A$65:$C$102,3,FALSE),"")</f>
        <v>FOLHA DE PAGAMENTO / CONTRIBUICAO PARA O PSS / SUBSTITUICOES / INSS PATRONAL / PASEP</v>
      </c>
      <c r="I620" t="s">
        <v>1981</v>
      </c>
      <c r="J620" t="s">
        <v>2439</v>
      </c>
      <c r="K620" t="s">
        <v>2444</v>
      </c>
      <c r="L620" t="s">
        <v>2441</v>
      </c>
      <c r="M620" t="s">
        <v>165</v>
      </c>
      <c r="N620" t="s">
        <v>127</v>
      </c>
      <c r="O620" t="s">
        <v>167</v>
      </c>
      <c r="P620" t="s">
        <v>2233</v>
      </c>
      <c r="Q620" t="s">
        <v>168</v>
      </c>
      <c r="R620" t="s">
        <v>165</v>
      </c>
      <c r="S620" t="s">
        <v>119</v>
      </c>
      <c r="T620" t="s">
        <v>2234</v>
      </c>
      <c r="U620" t="s">
        <v>136</v>
      </c>
      <c r="V620" t="s">
        <v>2291</v>
      </c>
      <c r="W620" t="s">
        <v>2292</v>
      </c>
      <c r="X620" s="51" t="str">
        <f t="shared" si="18"/>
        <v>3</v>
      </c>
      <c r="Y620" s="51" t="str">
        <f>IF(T620="","",IF(AND(T620&lt;&gt;'Tabelas auxiliares'!$B$236,T620&lt;&gt;'Tabelas auxiliares'!$B$237,T620&lt;&gt;'Tabelas auxiliares'!$C$236,T620&lt;&gt;'Tabelas auxiliares'!$C$237,T620&lt;&gt;'Tabelas auxiliares'!$D$236),"FOLHA DE PESSOAL",IF(X620='Tabelas auxiliares'!$A$237,"CUSTEIO",IF(X620='Tabelas auxiliares'!$A$236,"INVESTIMENTO","ERRO - VERIFICAR"))))</f>
        <v>FOLHA DE PESSOAL</v>
      </c>
      <c r="Z620" s="64">
        <f t="shared" si="19"/>
        <v>218511.96</v>
      </c>
      <c r="AC620" s="44">
        <v>218511.96</v>
      </c>
    </row>
    <row r="621" spans="1:29" x14ac:dyDescent="0.25">
      <c r="A621" t="s">
        <v>594</v>
      </c>
      <c r="B621" t="s">
        <v>302</v>
      </c>
      <c r="C621" t="s">
        <v>595</v>
      </c>
      <c r="D621" t="s">
        <v>90</v>
      </c>
      <c r="E621" t="s">
        <v>117</v>
      </c>
      <c r="F621" s="51" t="str">
        <f>IFERROR(VLOOKUP(D621,'Tabelas auxiliares'!$A$3:$B$61,2,FALSE),"")</f>
        <v>SUGEPE-FOLHA - PASEP + AUX. MORADIA</v>
      </c>
      <c r="G621" s="51" t="str">
        <f>IFERROR(VLOOKUP($B621,'Tabelas auxiliares'!$A$65:$C$102,2,FALSE),"")</f>
        <v>Folha de pagamento - Ativos, Previdência, PASEP</v>
      </c>
      <c r="H621" s="51" t="str">
        <f>IFERROR(VLOOKUP($B621,'Tabelas auxiliares'!$A$65:$C$102,3,FALSE),"")</f>
        <v>FOLHA DE PAGAMENTO / CONTRIBUICAO PARA O PSS / SUBSTITUICOES / INSS PATRONAL / PASEP</v>
      </c>
      <c r="I621" t="s">
        <v>1981</v>
      </c>
      <c r="J621" t="s">
        <v>2439</v>
      </c>
      <c r="K621" t="s">
        <v>2444</v>
      </c>
      <c r="L621" t="s">
        <v>2441</v>
      </c>
      <c r="M621" t="s">
        <v>165</v>
      </c>
      <c r="N621" t="s">
        <v>127</v>
      </c>
      <c r="O621" t="s">
        <v>167</v>
      </c>
      <c r="P621" t="s">
        <v>2233</v>
      </c>
      <c r="Q621" t="s">
        <v>168</v>
      </c>
      <c r="R621" t="s">
        <v>165</v>
      </c>
      <c r="S621" t="s">
        <v>119</v>
      </c>
      <c r="T621" t="s">
        <v>2234</v>
      </c>
      <c r="U621" t="s">
        <v>136</v>
      </c>
      <c r="V621" t="s">
        <v>2293</v>
      </c>
      <c r="W621" t="s">
        <v>2294</v>
      </c>
      <c r="X621" s="51" t="str">
        <f t="shared" si="18"/>
        <v>3</v>
      </c>
      <c r="Y621" s="51" t="str">
        <f>IF(T621="","",IF(AND(T621&lt;&gt;'Tabelas auxiliares'!$B$236,T621&lt;&gt;'Tabelas auxiliares'!$B$237,T621&lt;&gt;'Tabelas auxiliares'!$C$236,T621&lt;&gt;'Tabelas auxiliares'!$C$237,T621&lt;&gt;'Tabelas auxiliares'!$D$236),"FOLHA DE PESSOAL",IF(X621='Tabelas auxiliares'!$A$237,"CUSTEIO",IF(X621='Tabelas auxiliares'!$A$236,"INVESTIMENTO","ERRO - VERIFICAR"))))</f>
        <v>FOLHA DE PESSOAL</v>
      </c>
      <c r="Z621" s="64">
        <f t="shared" si="19"/>
        <v>4583.0200000000004</v>
      </c>
      <c r="AC621" s="44">
        <v>4583.0200000000004</v>
      </c>
    </row>
    <row r="622" spans="1:29" x14ac:dyDescent="0.25">
      <c r="A622" t="s">
        <v>594</v>
      </c>
      <c r="B622" t="s">
        <v>302</v>
      </c>
      <c r="C622" t="s">
        <v>595</v>
      </c>
      <c r="D622" t="s">
        <v>90</v>
      </c>
      <c r="E622" t="s">
        <v>117</v>
      </c>
      <c r="F622" s="51" t="str">
        <f>IFERROR(VLOOKUP(D622,'Tabelas auxiliares'!$A$3:$B$61,2,FALSE),"")</f>
        <v>SUGEPE-FOLHA - PASEP + AUX. MORADIA</v>
      </c>
      <c r="G622" s="51" t="str">
        <f>IFERROR(VLOOKUP($B622,'Tabelas auxiliares'!$A$65:$C$102,2,FALSE),"")</f>
        <v>Folha de pagamento - Ativos, Previdência, PASEP</v>
      </c>
      <c r="H622" s="51" t="str">
        <f>IFERROR(VLOOKUP($B622,'Tabelas auxiliares'!$A$65:$C$102,3,FALSE),"")</f>
        <v>FOLHA DE PAGAMENTO / CONTRIBUICAO PARA O PSS / SUBSTITUICOES / INSS PATRONAL / PASEP</v>
      </c>
      <c r="I622" t="s">
        <v>1981</v>
      </c>
      <c r="J622" t="s">
        <v>2439</v>
      </c>
      <c r="K622" t="s">
        <v>2444</v>
      </c>
      <c r="L622" t="s">
        <v>2441</v>
      </c>
      <c r="M622" t="s">
        <v>165</v>
      </c>
      <c r="N622" t="s">
        <v>127</v>
      </c>
      <c r="O622" t="s">
        <v>167</v>
      </c>
      <c r="P622" t="s">
        <v>2233</v>
      </c>
      <c r="Q622" t="s">
        <v>168</v>
      </c>
      <c r="R622" t="s">
        <v>165</v>
      </c>
      <c r="S622" t="s">
        <v>119</v>
      </c>
      <c r="T622" t="s">
        <v>2234</v>
      </c>
      <c r="U622" t="s">
        <v>136</v>
      </c>
      <c r="V622" t="s">
        <v>2295</v>
      </c>
      <c r="W622" t="s">
        <v>2296</v>
      </c>
      <c r="X622" s="51" t="str">
        <f t="shared" si="18"/>
        <v>3</v>
      </c>
      <c r="Y622" s="51" t="str">
        <f>IF(T622="","",IF(AND(T622&lt;&gt;'Tabelas auxiliares'!$B$236,T622&lt;&gt;'Tabelas auxiliares'!$B$237,T622&lt;&gt;'Tabelas auxiliares'!$C$236,T622&lt;&gt;'Tabelas auxiliares'!$C$237,T622&lt;&gt;'Tabelas auxiliares'!$D$236),"FOLHA DE PESSOAL",IF(X622='Tabelas auxiliares'!$A$237,"CUSTEIO",IF(X622='Tabelas auxiliares'!$A$236,"INVESTIMENTO","ERRO - VERIFICAR"))))</f>
        <v>FOLHA DE PESSOAL</v>
      </c>
      <c r="Z622" s="64">
        <f t="shared" si="19"/>
        <v>16085.16</v>
      </c>
      <c r="AA622" s="44">
        <v>4947.4399999999996</v>
      </c>
      <c r="AC622" s="44">
        <v>11137.72</v>
      </c>
    </row>
    <row r="623" spans="1:29" x14ac:dyDescent="0.25">
      <c r="A623" t="s">
        <v>594</v>
      </c>
      <c r="B623" t="s">
        <v>302</v>
      </c>
      <c r="C623" t="s">
        <v>595</v>
      </c>
      <c r="D623" t="s">
        <v>90</v>
      </c>
      <c r="E623" t="s">
        <v>117</v>
      </c>
      <c r="F623" s="51" t="str">
        <f>IFERROR(VLOOKUP(D623,'Tabelas auxiliares'!$A$3:$B$61,2,FALSE),"")</f>
        <v>SUGEPE-FOLHA - PASEP + AUX. MORADIA</v>
      </c>
      <c r="G623" s="51" t="str">
        <f>IFERROR(VLOOKUP($B623,'Tabelas auxiliares'!$A$65:$C$102,2,FALSE),"")</f>
        <v>Folha de pagamento - Ativos, Previdência, PASEP</v>
      </c>
      <c r="H623" s="51" t="str">
        <f>IFERROR(VLOOKUP($B623,'Tabelas auxiliares'!$A$65:$C$102,3,FALSE),"")</f>
        <v>FOLHA DE PAGAMENTO / CONTRIBUICAO PARA O PSS / SUBSTITUICOES / INSS PATRONAL / PASEP</v>
      </c>
      <c r="I623" t="s">
        <v>1981</v>
      </c>
      <c r="J623" t="s">
        <v>2439</v>
      </c>
      <c r="K623" t="s">
        <v>2444</v>
      </c>
      <c r="L623" t="s">
        <v>2441</v>
      </c>
      <c r="M623" t="s">
        <v>165</v>
      </c>
      <c r="N623" t="s">
        <v>127</v>
      </c>
      <c r="O623" t="s">
        <v>167</v>
      </c>
      <c r="P623" t="s">
        <v>2233</v>
      </c>
      <c r="Q623" t="s">
        <v>168</v>
      </c>
      <c r="R623" t="s">
        <v>165</v>
      </c>
      <c r="S623" t="s">
        <v>119</v>
      </c>
      <c r="T623" t="s">
        <v>2234</v>
      </c>
      <c r="U623" t="s">
        <v>136</v>
      </c>
      <c r="V623" t="s">
        <v>2297</v>
      </c>
      <c r="W623" t="s">
        <v>2298</v>
      </c>
      <c r="X623" s="51" t="str">
        <f t="shared" si="18"/>
        <v>3</v>
      </c>
      <c r="Y623" s="51" t="str">
        <f>IF(T623="","",IF(AND(T623&lt;&gt;'Tabelas auxiliares'!$B$236,T623&lt;&gt;'Tabelas auxiliares'!$B$237,T623&lt;&gt;'Tabelas auxiliares'!$C$236,T623&lt;&gt;'Tabelas auxiliares'!$C$237,T623&lt;&gt;'Tabelas auxiliares'!$D$236),"FOLHA DE PESSOAL",IF(X623='Tabelas auxiliares'!$A$237,"CUSTEIO",IF(X623='Tabelas auxiliares'!$A$236,"INVESTIMENTO","ERRO - VERIFICAR"))))</f>
        <v>FOLHA DE PESSOAL</v>
      </c>
      <c r="Z623" s="64">
        <f t="shared" si="19"/>
        <v>20858.5</v>
      </c>
      <c r="AA623" s="44">
        <v>5500.27</v>
      </c>
      <c r="AC623" s="44">
        <v>15358.23</v>
      </c>
    </row>
    <row r="624" spans="1:29" x14ac:dyDescent="0.25">
      <c r="A624" t="s">
        <v>594</v>
      </c>
      <c r="B624" t="s">
        <v>302</v>
      </c>
      <c r="C624" t="s">
        <v>595</v>
      </c>
      <c r="D624" t="s">
        <v>90</v>
      </c>
      <c r="E624" t="s">
        <v>117</v>
      </c>
      <c r="F624" s="51" t="str">
        <f>IFERROR(VLOOKUP(D624,'Tabelas auxiliares'!$A$3:$B$61,2,FALSE),"")</f>
        <v>SUGEPE-FOLHA - PASEP + AUX. MORADIA</v>
      </c>
      <c r="G624" s="51" t="str">
        <f>IFERROR(VLOOKUP($B624,'Tabelas auxiliares'!$A$65:$C$102,2,FALSE),"")</f>
        <v>Folha de pagamento - Ativos, Previdência, PASEP</v>
      </c>
      <c r="H624" s="51" t="str">
        <f>IFERROR(VLOOKUP($B624,'Tabelas auxiliares'!$A$65:$C$102,3,FALSE),"")</f>
        <v>FOLHA DE PAGAMENTO / CONTRIBUICAO PARA O PSS / SUBSTITUICOES / INSS PATRONAL / PASEP</v>
      </c>
      <c r="I624" t="s">
        <v>1981</v>
      </c>
      <c r="J624" t="s">
        <v>2439</v>
      </c>
      <c r="K624" t="s">
        <v>2444</v>
      </c>
      <c r="L624" t="s">
        <v>2441</v>
      </c>
      <c r="M624" t="s">
        <v>165</v>
      </c>
      <c r="N624" t="s">
        <v>127</v>
      </c>
      <c r="O624" t="s">
        <v>167</v>
      </c>
      <c r="P624" t="s">
        <v>2233</v>
      </c>
      <c r="Q624" t="s">
        <v>168</v>
      </c>
      <c r="R624" t="s">
        <v>165</v>
      </c>
      <c r="S624" t="s">
        <v>119</v>
      </c>
      <c r="T624" t="s">
        <v>2234</v>
      </c>
      <c r="U624" t="s">
        <v>136</v>
      </c>
      <c r="V624" t="s">
        <v>2299</v>
      </c>
      <c r="W624" t="s">
        <v>2300</v>
      </c>
      <c r="X624" s="51" t="str">
        <f t="shared" si="18"/>
        <v>3</v>
      </c>
      <c r="Y624" s="51" t="str">
        <f>IF(T624="","",IF(AND(T624&lt;&gt;'Tabelas auxiliares'!$B$236,T624&lt;&gt;'Tabelas auxiliares'!$B$237,T624&lt;&gt;'Tabelas auxiliares'!$C$236,T624&lt;&gt;'Tabelas auxiliares'!$C$237,T624&lt;&gt;'Tabelas auxiliares'!$D$236),"FOLHA DE PESSOAL",IF(X624='Tabelas auxiliares'!$A$237,"CUSTEIO",IF(X624='Tabelas auxiliares'!$A$236,"INVESTIMENTO","ERRO - VERIFICAR"))))</f>
        <v>FOLHA DE PESSOAL</v>
      </c>
      <c r="Z624" s="64">
        <f t="shared" si="19"/>
        <v>191482.86</v>
      </c>
      <c r="AA624" s="44">
        <v>147539.94</v>
      </c>
      <c r="AC624" s="44">
        <v>43942.92</v>
      </c>
    </row>
    <row r="625" spans="1:29" x14ac:dyDescent="0.25">
      <c r="A625" t="s">
        <v>594</v>
      </c>
      <c r="B625" t="s">
        <v>302</v>
      </c>
      <c r="C625" t="s">
        <v>595</v>
      </c>
      <c r="D625" t="s">
        <v>90</v>
      </c>
      <c r="E625" t="s">
        <v>117</v>
      </c>
      <c r="F625" s="51" t="str">
        <f>IFERROR(VLOOKUP(D625,'Tabelas auxiliares'!$A$3:$B$61,2,FALSE),"")</f>
        <v>SUGEPE-FOLHA - PASEP + AUX. MORADIA</v>
      </c>
      <c r="G625" s="51" t="str">
        <f>IFERROR(VLOOKUP($B625,'Tabelas auxiliares'!$A$65:$C$102,2,FALSE),"")</f>
        <v>Folha de pagamento - Ativos, Previdência, PASEP</v>
      </c>
      <c r="H625" s="51" t="str">
        <f>IFERROR(VLOOKUP($B625,'Tabelas auxiliares'!$A$65:$C$102,3,FALSE),"")</f>
        <v>FOLHA DE PAGAMENTO / CONTRIBUICAO PARA O PSS / SUBSTITUICOES / INSS PATRONAL / PASEP</v>
      </c>
      <c r="I625" t="s">
        <v>1981</v>
      </c>
      <c r="J625" t="s">
        <v>2439</v>
      </c>
      <c r="K625" t="s">
        <v>2444</v>
      </c>
      <c r="L625" t="s">
        <v>2441</v>
      </c>
      <c r="M625" t="s">
        <v>165</v>
      </c>
      <c r="N625" t="s">
        <v>127</v>
      </c>
      <c r="O625" t="s">
        <v>167</v>
      </c>
      <c r="P625" t="s">
        <v>2233</v>
      </c>
      <c r="Q625" t="s">
        <v>168</v>
      </c>
      <c r="R625" t="s">
        <v>165</v>
      </c>
      <c r="S625" t="s">
        <v>119</v>
      </c>
      <c r="T625" t="s">
        <v>2234</v>
      </c>
      <c r="U625" t="s">
        <v>136</v>
      </c>
      <c r="V625" t="s">
        <v>2301</v>
      </c>
      <c r="W625" t="s">
        <v>2302</v>
      </c>
      <c r="X625" s="51" t="str">
        <f t="shared" si="18"/>
        <v>3</v>
      </c>
      <c r="Y625" s="51" t="str">
        <f>IF(T625="","",IF(AND(T625&lt;&gt;'Tabelas auxiliares'!$B$236,T625&lt;&gt;'Tabelas auxiliares'!$B$237,T625&lt;&gt;'Tabelas auxiliares'!$C$236,T625&lt;&gt;'Tabelas auxiliares'!$C$237,T625&lt;&gt;'Tabelas auxiliares'!$D$236),"FOLHA DE PESSOAL",IF(X625='Tabelas auxiliares'!$A$237,"CUSTEIO",IF(X625='Tabelas auxiliares'!$A$236,"INVESTIMENTO","ERRO - VERIFICAR"))))</f>
        <v>FOLHA DE PESSOAL</v>
      </c>
      <c r="Z625" s="64">
        <f t="shared" si="19"/>
        <v>16574.37</v>
      </c>
      <c r="AA625" s="44">
        <v>8603.81</v>
      </c>
      <c r="AC625" s="44">
        <v>7970.56</v>
      </c>
    </row>
    <row r="626" spans="1:29" x14ac:dyDescent="0.25">
      <c r="A626" t="s">
        <v>594</v>
      </c>
      <c r="B626" t="s">
        <v>302</v>
      </c>
      <c r="C626" t="s">
        <v>595</v>
      </c>
      <c r="D626" t="s">
        <v>90</v>
      </c>
      <c r="E626" t="s">
        <v>117</v>
      </c>
      <c r="F626" s="51" t="str">
        <f>IFERROR(VLOOKUP(D626,'Tabelas auxiliares'!$A$3:$B$61,2,FALSE),"")</f>
        <v>SUGEPE-FOLHA - PASEP + AUX. MORADIA</v>
      </c>
      <c r="G626" s="51" t="str">
        <f>IFERROR(VLOOKUP($B626,'Tabelas auxiliares'!$A$65:$C$102,2,FALSE),"")</f>
        <v>Folha de pagamento - Ativos, Previdência, PASEP</v>
      </c>
      <c r="H626" s="51" t="str">
        <f>IFERROR(VLOOKUP($B626,'Tabelas auxiliares'!$A$65:$C$102,3,FALSE),"")</f>
        <v>FOLHA DE PAGAMENTO / CONTRIBUICAO PARA O PSS / SUBSTITUICOES / INSS PATRONAL / PASEP</v>
      </c>
      <c r="I626" t="s">
        <v>1981</v>
      </c>
      <c r="J626" t="s">
        <v>2439</v>
      </c>
      <c r="K626" t="s">
        <v>2445</v>
      </c>
      <c r="L626" t="s">
        <v>2441</v>
      </c>
      <c r="M626" t="s">
        <v>165</v>
      </c>
      <c r="N626" t="s">
        <v>127</v>
      </c>
      <c r="O626" t="s">
        <v>167</v>
      </c>
      <c r="P626" t="s">
        <v>2233</v>
      </c>
      <c r="Q626" t="s">
        <v>168</v>
      </c>
      <c r="R626" t="s">
        <v>165</v>
      </c>
      <c r="S626" t="s">
        <v>119</v>
      </c>
      <c r="T626" t="s">
        <v>2234</v>
      </c>
      <c r="U626" t="s">
        <v>136</v>
      </c>
      <c r="V626" t="s">
        <v>2304</v>
      </c>
      <c r="W626" t="s">
        <v>2305</v>
      </c>
      <c r="X626" s="51" t="str">
        <f t="shared" si="18"/>
        <v>3</v>
      </c>
      <c r="Y626" s="51" t="str">
        <f>IF(T626="","",IF(AND(T626&lt;&gt;'Tabelas auxiliares'!$B$236,T626&lt;&gt;'Tabelas auxiliares'!$B$237,T626&lt;&gt;'Tabelas auxiliares'!$C$236,T626&lt;&gt;'Tabelas auxiliares'!$C$237,T626&lt;&gt;'Tabelas auxiliares'!$D$236),"FOLHA DE PESSOAL",IF(X626='Tabelas auxiliares'!$A$237,"CUSTEIO",IF(X626='Tabelas auxiliares'!$A$236,"INVESTIMENTO","ERRO - VERIFICAR"))))</f>
        <v>FOLHA DE PESSOAL</v>
      </c>
      <c r="Z626" s="64">
        <f t="shared" si="19"/>
        <v>19512.939999999999</v>
      </c>
      <c r="AC626" s="44">
        <v>19512.939999999999</v>
      </c>
    </row>
    <row r="627" spans="1:29" x14ac:dyDescent="0.25">
      <c r="A627" t="s">
        <v>594</v>
      </c>
      <c r="B627" t="s">
        <v>302</v>
      </c>
      <c r="C627" t="s">
        <v>595</v>
      </c>
      <c r="D627" t="s">
        <v>90</v>
      </c>
      <c r="E627" t="s">
        <v>117</v>
      </c>
      <c r="F627" s="51" t="str">
        <f>IFERROR(VLOOKUP(D627,'Tabelas auxiliares'!$A$3:$B$61,2,FALSE),"")</f>
        <v>SUGEPE-FOLHA - PASEP + AUX. MORADIA</v>
      </c>
      <c r="G627" s="51" t="str">
        <f>IFERROR(VLOOKUP($B627,'Tabelas auxiliares'!$A$65:$C$102,2,FALSE),"")</f>
        <v>Folha de pagamento - Ativos, Previdência, PASEP</v>
      </c>
      <c r="H627" s="51" t="str">
        <f>IFERROR(VLOOKUP($B627,'Tabelas auxiliares'!$A$65:$C$102,3,FALSE),"")</f>
        <v>FOLHA DE PAGAMENTO / CONTRIBUICAO PARA O PSS / SUBSTITUICOES / INSS PATRONAL / PASEP</v>
      </c>
      <c r="I627" t="s">
        <v>1981</v>
      </c>
      <c r="J627" t="s">
        <v>2439</v>
      </c>
      <c r="K627" t="s">
        <v>2446</v>
      </c>
      <c r="L627" t="s">
        <v>2441</v>
      </c>
      <c r="M627" t="s">
        <v>165</v>
      </c>
      <c r="N627" t="s">
        <v>127</v>
      </c>
      <c r="O627" t="s">
        <v>167</v>
      </c>
      <c r="P627" t="s">
        <v>2233</v>
      </c>
      <c r="Q627" t="s">
        <v>168</v>
      </c>
      <c r="R627" t="s">
        <v>165</v>
      </c>
      <c r="S627" t="s">
        <v>119</v>
      </c>
      <c r="T627" t="s">
        <v>2234</v>
      </c>
      <c r="U627" t="s">
        <v>136</v>
      </c>
      <c r="V627" t="s">
        <v>2307</v>
      </c>
      <c r="W627" t="s">
        <v>2308</v>
      </c>
      <c r="X627" s="51" t="str">
        <f t="shared" si="18"/>
        <v>3</v>
      </c>
      <c r="Y627" s="51" t="str">
        <f>IF(T627="","",IF(AND(T627&lt;&gt;'Tabelas auxiliares'!$B$236,T627&lt;&gt;'Tabelas auxiliares'!$B$237,T627&lt;&gt;'Tabelas auxiliares'!$C$236,T627&lt;&gt;'Tabelas auxiliares'!$C$237,T627&lt;&gt;'Tabelas auxiliares'!$D$236),"FOLHA DE PESSOAL",IF(X627='Tabelas auxiliares'!$A$237,"CUSTEIO",IF(X627='Tabelas auxiliares'!$A$236,"INVESTIMENTO","ERRO - VERIFICAR"))))</f>
        <v>FOLHA DE PESSOAL</v>
      </c>
      <c r="Z627" s="64">
        <f t="shared" si="19"/>
        <v>3885.87</v>
      </c>
      <c r="AC627" s="44">
        <v>3885.87</v>
      </c>
    </row>
    <row r="628" spans="1:29" x14ac:dyDescent="0.25">
      <c r="A628" t="s">
        <v>594</v>
      </c>
      <c r="B628" t="s">
        <v>302</v>
      </c>
      <c r="C628" t="s">
        <v>595</v>
      </c>
      <c r="D628" t="s">
        <v>90</v>
      </c>
      <c r="E628" t="s">
        <v>117</v>
      </c>
      <c r="F628" s="51" t="str">
        <f>IFERROR(VLOOKUP(D628,'Tabelas auxiliares'!$A$3:$B$61,2,FALSE),"")</f>
        <v>SUGEPE-FOLHA - PASEP + AUX. MORADIA</v>
      </c>
      <c r="G628" s="51" t="str">
        <f>IFERROR(VLOOKUP($B628,'Tabelas auxiliares'!$A$65:$C$102,2,FALSE),"")</f>
        <v>Folha de pagamento - Ativos, Previdência, PASEP</v>
      </c>
      <c r="H628" s="51" t="str">
        <f>IFERROR(VLOOKUP($B628,'Tabelas auxiliares'!$A$65:$C$102,3,FALSE),"")</f>
        <v>FOLHA DE PAGAMENTO / CONTRIBUICAO PARA O PSS / SUBSTITUICOES / INSS PATRONAL / PASEP</v>
      </c>
      <c r="I628" t="s">
        <v>1981</v>
      </c>
      <c r="J628" t="s">
        <v>2439</v>
      </c>
      <c r="K628" t="s">
        <v>2447</v>
      </c>
      <c r="L628" t="s">
        <v>2441</v>
      </c>
      <c r="M628" t="s">
        <v>165</v>
      </c>
      <c r="N628" t="s">
        <v>127</v>
      </c>
      <c r="O628" t="s">
        <v>167</v>
      </c>
      <c r="P628" t="s">
        <v>2233</v>
      </c>
      <c r="Q628" t="s">
        <v>168</v>
      </c>
      <c r="R628" t="s">
        <v>165</v>
      </c>
      <c r="S628" t="s">
        <v>119</v>
      </c>
      <c r="T628" t="s">
        <v>2234</v>
      </c>
      <c r="U628" t="s">
        <v>136</v>
      </c>
      <c r="V628" t="s">
        <v>2310</v>
      </c>
      <c r="W628" t="s">
        <v>2311</v>
      </c>
      <c r="X628" s="51" t="str">
        <f t="shared" si="18"/>
        <v>3</v>
      </c>
      <c r="Y628" s="51" t="str">
        <f>IF(T628="","",IF(AND(T628&lt;&gt;'Tabelas auxiliares'!$B$236,T628&lt;&gt;'Tabelas auxiliares'!$B$237,T628&lt;&gt;'Tabelas auxiliares'!$C$236,T628&lt;&gt;'Tabelas auxiliares'!$C$237,T628&lt;&gt;'Tabelas auxiliares'!$D$236),"FOLHA DE PESSOAL",IF(X628='Tabelas auxiliares'!$A$237,"CUSTEIO",IF(X628='Tabelas auxiliares'!$A$236,"INVESTIMENTO","ERRO - VERIFICAR"))))</f>
        <v>FOLHA DE PESSOAL</v>
      </c>
      <c r="Z628" s="64">
        <f t="shared" si="19"/>
        <v>3082.19</v>
      </c>
      <c r="AC628" s="44">
        <v>3082.19</v>
      </c>
    </row>
    <row r="629" spans="1:29" x14ac:dyDescent="0.25">
      <c r="A629" t="s">
        <v>594</v>
      </c>
      <c r="B629" t="s">
        <v>302</v>
      </c>
      <c r="C629" t="s">
        <v>595</v>
      </c>
      <c r="D629" t="s">
        <v>90</v>
      </c>
      <c r="E629" t="s">
        <v>117</v>
      </c>
      <c r="F629" s="51" t="str">
        <f>IFERROR(VLOOKUP(D629,'Tabelas auxiliares'!$A$3:$B$61,2,FALSE),"")</f>
        <v>SUGEPE-FOLHA - PASEP + AUX. MORADIA</v>
      </c>
      <c r="G629" s="51" t="str">
        <f>IFERROR(VLOOKUP($B629,'Tabelas auxiliares'!$A$65:$C$102,2,FALSE),"")</f>
        <v>Folha de pagamento - Ativos, Previdência, PASEP</v>
      </c>
      <c r="H629" s="51" t="str">
        <f>IFERROR(VLOOKUP($B629,'Tabelas auxiliares'!$A$65:$C$102,3,FALSE),"")</f>
        <v>FOLHA DE PAGAMENTO / CONTRIBUICAO PARA O PSS / SUBSTITUICOES / INSS PATRONAL / PASEP</v>
      </c>
      <c r="I629" t="s">
        <v>1981</v>
      </c>
      <c r="J629" t="s">
        <v>2439</v>
      </c>
      <c r="K629" t="s">
        <v>2448</v>
      </c>
      <c r="L629" t="s">
        <v>2441</v>
      </c>
      <c r="M629" t="s">
        <v>165</v>
      </c>
      <c r="N629" t="s">
        <v>127</v>
      </c>
      <c r="O629" t="s">
        <v>167</v>
      </c>
      <c r="P629" t="s">
        <v>2233</v>
      </c>
      <c r="Q629" t="s">
        <v>168</v>
      </c>
      <c r="R629" t="s">
        <v>165</v>
      </c>
      <c r="S629" t="s">
        <v>119</v>
      </c>
      <c r="T629" t="s">
        <v>2234</v>
      </c>
      <c r="U629" t="s">
        <v>136</v>
      </c>
      <c r="V629" t="s">
        <v>2449</v>
      </c>
      <c r="W629" t="s">
        <v>2450</v>
      </c>
      <c r="X629" s="51" t="str">
        <f t="shared" si="18"/>
        <v>3</v>
      </c>
      <c r="Y629" s="51" t="str">
        <f>IF(T629="","",IF(AND(T629&lt;&gt;'Tabelas auxiliares'!$B$236,T629&lt;&gt;'Tabelas auxiliares'!$B$237,T629&lt;&gt;'Tabelas auxiliares'!$C$236,T629&lt;&gt;'Tabelas auxiliares'!$C$237,T629&lt;&gt;'Tabelas auxiliares'!$D$236),"FOLHA DE PESSOAL",IF(X629='Tabelas auxiliares'!$A$237,"CUSTEIO",IF(X629='Tabelas auxiliares'!$A$236,"INVESTIMENTO","ERRO - VERIFICAR"))))</f>
        <v>FOLHA DE PESSOAL</v>
      </c>
      <c r="Z629" s="64">
        <f t="shared" si="19"/>
        <v>7103.91</v>
      </c>
      <c r="AA629" s="44">
        <v>7103.91</v>
      </c>
    </row>
    <row r="630" spans="1:29" x14ac:dyDescent="0.25">
      <c r="A630" t="s">
        <v>594</v>
      </c>
      <c r="B630" t="s">
        <v>302</v>
      </c>
      <c r="C630" t="s">
        <v>595</v>
      </c>
      <c r="D630" t="s">
        <v>90</v>
      </c>
      <c r="E630" t="s">
        <v>117</v>
      </c>
      <c r="F630" s="51" t="str">
        <f>IFERROR(VLOOKUP(D630,'Tabelas auxiliares'!$A$3:$B$61,2,FALSE),"")</f>
        <v>SUGEPE-FOLHA - PASEP + AUX. MORADIA</v>
      </c>
      <c r="G630" s="51" t="str">
        <f>IFERROR(VLOOKUP($B630,'Tabelas auxiliares'!$A$65:$C$102,2,FALSE),"")</f>
        <v>Folha de pagamento - Ativos, Previdência, PASEP</v>
      </c>
      <c r="H630" s="51" t="str">
        <f>IFERROR(VLOOKUP($B630,'Tabelas auxiliares'!$A$65:$C$102,3,FALSE),"")</f>
        <v>FOLHA DE PAGAMENTO / CONTRIBUICAO PARA O PSS / SUBSTITUICOES / INSS PATRONAL / PASEP</v>
      </c>
      <c r="I630" t="s">
        <v>1981</v>
      </c>
      <c r="J630" t="s">
        <v>2439</v>
      </c>
      <c r="K630" t="s">
        <v>2451</v>
      </c>
      <c r="L630" t="s">
        <v>2441</v>
      </c>
      <c r="M630" t="s">
        <v>2313</v>
      </c>
      <c r="N630" t="s">
        <v>127</v>
      </c>
      <c r="O630" t="s">
        <v>167</v>
      </c>
      <c r="P630" t="s">
        <v>2233</v>
      </c>
      <c r="Q630" t="s">
        <v>168</v>
      </c>
      <c r="R630" t="s">
        <v>165</v>
      </c>
      <c r="S630" t="s">
        <v>119</v>
      </c>
      <c r="T630" t="s">
        <v>2234</v>
      </c>
      <c r="U630" t="s">
        <v>136</v>
      </c>
      <c r="V630" t="s">
        <v>2314</v>
      </c>
      <c r="W630" t="s">
        <v>2315</v>
      </c>
      <c r="X630" s="51" t="str">
        <f t="shared" si="18"/>
        <v>3</v>
      </c>
      <c r="Y630" s="51" t="str">
        <f>IF(T630="","",IF(AND(T630&lt;&gt;'Tabelas auxiliares'!$B$236,T630&lt;&gt;'Tabelas auxiliares'!$B$237,T630&lt;&gt;'Tabelas auxiliares'!$C$236,T630&lt;&gt;'Tabelas auxiliares'!$C$237,T630&lt;&gt;'Tabelas auxiliares'!$D$236),"FOLHA DE PESSOAL",IF(X630='Tabelas auxiliares'!$A$237,"CUSTEIO",IF(X630='Tabelas auxiliares'!$A$236,"INVESTIMENTO","ERRO - VERIFICAR"))))</f>
        <v>FOLHA DE PESSOAL</v>
      </c>
      <c r="Z630" s="64">
        <f t="shared" si="19"/>
        <v>140573.88</v>
      </c>
      <c r="AC630" s="44">
        <v>140573.88</v>
      </c>
    </row>
    <row r="631" spans="1:29" x14ac:dyDescent="0.25">
      <c r="A631" t="s">
        <v>594</v>
      </c>
      <c r="B631" t="s">
        <v>302</v>
      </c>
      <c r="C631" t="s">
        <v>595</v>
      </c>
      <c r="D631" t="s">
        <v>90</v>
      </c>
      <c r="E631" t="s">
        <v>117</v>
      </c>
      <c r="F631" s="51" t="str">
        <f>IFERROR(VLOOKUP(D631,'Tabelas auxiliares'!$A$3:$B$61,2,FALSE),"")</f>
        <v>SUGEPE-FOLHA - PASEP + AUX. MORADIA</v>
      </c>
      <c r="G631" s="51" t="str">
        <f>IFERROR(VLOOKUP($B631,'Tabelas auxiliares'!$A$65:$C$102,2,FALSE),"")</f>
        <v>Folha de pagamento - Ativos, Previdência, PASEP</v>
      </c>
      <c r="H631" s="51" t="str">
        <f>IFERROR(VLOOKUP($B631,'Tabelas auxiliares'!$A$65:$C$102,3,FALSE),"")</f>
        <v>FOLHA DE PAGAMENTO / CONTRIBUICAO PARA O PSS / SUBSTITUICOES / INSS PATRONAL / PASEP</v>
      </c>
      <c r="I631" t="s">
        <v>1981</v>
      </c>
      <c r="J631" t="s">
        <v>2439</v>
      </c>
      <c r="K631" t="s">
        <v>2452</v>
      </c>
      <c r="L631" t="s">
        <v>2441</v>
      </c>
      <c r="M631" t="s">
        <v>2317</v>
      </c>
      <c r="N631" t="s">
        <v>126</v>
      </c>
      <c r="O631" t="s">
        <v>167</v>
      </c>
      <c r="P631" t="s">
        <v>2248</v>
      </c>
      <c r="Q631" t="s">
        <v>168</v>
      </c>
      <c r="R631" t="s">
        <v>165</v>
      </c>
      <c r="S631" t="s">
        <v>119</v>
      </c>
      <c r="T631" t="s">
        <v>2249</v>
      </c>
      <c r="U631" t="s">
        <v>120</v>
      </c>
      <c r="V631" t="s">
        <v>2250</v>
      </c>
      <c r="W631" t="s">
        <v>2251</v>
      </c>
      <c r="X631" s="51" t="str">
        <f t="shared" si="18"/>
        <v>3</v>
      </c>
      <c r="Y631" s="51" t="str">
        <f>IF(T631="","",IF(AND(T631&lt;&gt;'Tabelas auxiliares'!$B$236,T631&lt;&gt;'Tabelas auxiliares'!$B$237,T631&lt;&gt;'Tabelas auxiliares'!$C$236,T631&lt;&gt;'Tabelas auxiliares'!$C$237,T631&lt;&gt;'Tabelas auxiliares'!$D$236),"FOLHA DE PESSOAL",IF(X631='Tabelas auxiliares'!$A$237,"CUSTEIO",IF(X631='Tabelas auxiliares'!$A$236,"INVESTIMENTO","ERRO - VERIFICAR"))))</f>
        <v>FOLHA DE PESSOAL</v>
      </c>
      <c r="Z631" s="64">
        <f t="shared" si="19"/>
        <v>3841345.34</v>
      </c>
      <c r="AC631" s="44">
        <v>3841345.34</v>
      </c>
    </row>
    <row r="632" spans="1:29" x14ac:dyDescent="0.25">
      <c r="A632" t="s">
        <v>594</v>
      </c>
      <c r="B632" t="s">
        <v>302</v>
      </c>
      <c r="C632" t="s">
        <v>595</v>
      </c>
      <c r="D632" t="s">
        <v>90</v>
      </c>
      <c r="E632" t="s">
        <v>117</v>
      </c>
      <c r="F632" s="51" t="str">
        <f>IFERROR(VLOOKUP(D632,'Tabelas auxiliares'!$A$3:$B$61,2,FALSE),"")</f>
        <v>SUGEPE-FOLHA - PASEP + AUX. MORADIA</v>
      </c>
      <c r="G632" s="51" t="str">
        <f>IFERROR(VLOOKUP($B632,'Tabelas auxiliares'!$A$65:$C$102,2,FALSE),"")</f>
        <v>Folha de pagamento - Ativos, Previdência, PASEP</v>
      </c>
      <c r="H632" s="51" t="str">
        <f>IFERROR(VLOOKUP($B632,'Tabelas auxiliares'!$A$65:$C$102,3,FALSE),"")</f>
        <v>FOLHA DE PAGAMENTO / CONTRIBUICAO PARA O PSS / SUBSTITUICOES / INSS PATRONAL / PASEP</v>
      </c>
      <c r="I632" t="s">
        <v>1981</v>
      </c>
      <c r="J632" t="s">
        <v>2439</v>
      </c>
      <c r="K632" t="s">
        <v>2453</v>
      </c>
      <c r="L632" t="s">
        <v>2441</v>
      </c>
      <c r="M632" t="s">
        <v>2319</v>
      </c>
      <c r="N632" t="s">
        <v>166</v>
      </c>
      <c r="O632" t="s">
        <v>167</v>
      </c>
      <c r="P632" t="s">
        <v>200</v>
      </c>
      <c r="Q632" t="s">
        <v>168</v>
      </c>
      <c r="R632" t="s">
        <v>165</v>
      </c>
      <c r="S632" t="s">
        <v>119</v>
      </c>
      <c r="T632" t="s">
        <v>164</v>
      </c>
      <c r="U632" t="s">
        <v>118</v>
      </c>
      <c r="V632" t="s">
        <v>2320</v>
      </c>
      <c r="W632" t="s">
        <v>2321</v>
      </c>
      <c r="X632" s="51" t="str">
        <f t="shared" si="18"/>
        <v>3</v>
      </c>
      <c r="Y632" s="51" t="str">
        <f>IF(T632="","",IF(AND(T632&lt;&gt;'Tabelas auxiliares'!$B$236,T632&lt;&gt;'Tabelas auxiliares'!$B$237,T632&lt;&gt;'Tabelas auxiliares'!$C$236,T632&lt;&gt;'Tabelas auxiliares'!$C$237,T632&lt;&gt;'Tabelas auxiliares'!$D$236),"FOLHA DE PESSOAL",IF(X632='Tabelas auxiliares'!$A$237,"CUSTEIO",IF(X632='Tabelas auxiliares'!$A$236,"INVESTIMENTO","ERRO - VERIFICAR"))))</f>
        <v>CUSTEIO</v>
      </c>
      <c r="Z632" s="64">
        <f t="shared" si="19"/>
        <v>181851.74</v>
      </c>
      <c r="AC632" s="44">
        <v>181851.74</v>
      </c>
    </row>
    <row r="633" spans="1:29" x14ac:dyDescent="0.25">
      <c r="A633" t="s">
        <v>594</v>
      </c>
      <c r="B633" t="s">
        <v>302</v>
      </c>
      <c r="C633" t="s">
        <v>595</v>
      </c>
      <c r="D633" t="s">
        <v>90</v>
      </c>
      <c r="E633" t="s">
        <v>117</v>
      </c>
      <c r="F633" s="51" t="str">
        <f>IFERROR(VLOOKUP(D633,'Tabelas auxiliares'!$A$3:$B$61,2,FALSE),"")</f>
        <v>SUGEPE-FOLHA - PASEP + AUX. MORADIA</v>
      </c>
      <c r="G633" s="51" t="str">
        <f>IFERROR(VLOOKUP($B633,'Tabelas auxiliares'!$A$65:$C$102,2,FALSE),"")</f>
        <v>Folha de pagamento - Ativos, Previdência, PASEP</v>
      </c>
      <c r="H633" s="51" t="str">
        <f>IFERROR(VLOOKUP($B633,'Tabelas auxiliares'!$A$65:$C$102,3,FALSE),"")</f>
        <v>FOLHA DE PAGAMENTO / CONTRIBUICAO PARA O PSS / SUBSTITUICOES / INSS PATRONAL / PASEP</v>
      </c>
      <c r="I633" t="s">
        <v>851</v>
      </c>
      <c r="J633" t="s">
        <v>2425</v>
      </c>
      <c r="K633" t="s">
        <v>2454</v>
      </c>
      <c r="L633" t="s">
        <v>2455</v>
      </c>
      <c r="M633" t="s">
        <v>1960</v>
      </c>
      <c r="N633" t="s">
        <v>127</v>
      </c>
      <c r="O633" t="s">
        <v>167</v>
      </c>
      <c r="P633" t="s">
        <v>2233</v>
      </c>
      <c r="Q633" t="s">
        <v>168</v>
      </c>
      <c r="R633" t="s">
        <v>165</v>
      </c>
      <c r="S633" t="s">
        <v>119</v>
      </c>
      <c r="T633" t="s">
        <v>2234</v>
      </c>
      <c r="U633" t="s">
        <v>136</v>
      </c>
      <c r="V633" t="s">
        <v>2235</v>
      </c>
      <c r="W633" t="s">
        <v>2236</v>
      </c>
      <c r="X633" s="51" t="str">
        <f t="shared" si="18"/>
        <v>3</v>
      </c>
      <c r="Y633" s="51" t="str">
        <f>IF(T633="","",IF(AND(T633&lt;&gt;'Tabelas auxiliares'!$B$236,T633&lt;&gt;'Tabelas auxiliares'!$B$237,T633&lt;&gt;'Tabelas auxiliares'!$C$236,T633&lt;&gt;'Tabelas auxiliares'!$C$237,T633&lt;&gt;'Tabelas auxiliares'!$D$236),"FOLHA DE PESSOAL",IF(X633='Tabelas auxiliares'!$A$237,"CUSTEIO",IF(X633='Tabelas auxiliares'!$A$236,"INVESTIMENTO","ERRO - VERIFICAR"))))</f>
        <v>FOLHA DE PESSOAL</v>
      </c>
      <c r="Z633" s="64">
        <f t="shared" si="19"/>
        <v>7931.86</v>
      </c>
      <c r="AC633" s="44">
        <v>7931.86</v>
      </c>
    </row>
    <row r="634" spans="1:29" x14ac:dyDescent="0.25">
      <c r="A634" t="s">
        <v>594</v>
      </c>
      <c r="B634" t="s">
        <v>302</v>
      </c>
      <c r="C634" t="s">
        <v>595</v>
      </c>
      <c r="D634" t="s">
        <v>90</v>
      </c>
      <c r="E634" t="s">
        <v>117</v>
      </c>
      <c r="F634" s="51" t="str">
        <f>IFERROR(VLOOKUP(D634,'Tabelas auxiliares'!$A$3:$B$61,2,FALSE),"")</f>
        <v>SUGEPE-FOLHA - PASEP + AUX. MORADIA</v>
      </c>
      <c r="G634" s="51" t="str">
        <f>IFERROR(VLOOKUP($B634,'Tabelas auxiliares'!$A$65:$C$102,2,FALSE),"")</f>
        <v>Folha de pagamento - Ativos, Previdência, PASEP</v>
      </c>
      <c r="H634" s="51" t="str">
        <f>IFERROR(VLOOKUP($B634,'Tabelas auxiliares'!$A$65:$C$102,3,FALSE),"")</f>
        <v>FOLHA DE PAGAMENTO / CONTRIBUICAO PARA O PSS / SUBSTITUICOES / INSS PATRONAL / PASEP</v>
      </c>
      <c r="I634" t="s">
        <v>2456</v>
      </c>
      <c r="J634" t="s">
        <v>2425</v>
      </c>
      <c r="K634" t="s">
        <v>2457</v>
      </c>
      <c r="L634" t="s">
        <v>2458</v>
      </c>
      <c r="M634" t="s">
        <v>165</v>
      </c>
      <c r="N634" t="s">
        <v>127</v>
      </c>
      <c r="O634" t="s">
        <v>167</v>
      </c>
      <c r="P634" t="s">
        <v>2233</v>
      </c>
      <c r="Q634" t="s">
        <v>168</v>
      </c>
      <c r="R634" t="s">
        <v>165</v>
      </c>
      <c r="S634" t="s">
        <v>119</v>
      </c>
      <c r="T634" t="s">
        <v>2234</v>
      </c>
      <c r="U634" t="s">
        <v>136</v>
      </c>
      <c r="V634" t="s">
        <v>2275</v>
      </c>
      <c r="W634" t="s">
        <v>2276</v>
      </c>
      <c r="X634" s="51" t="str">
        <f t="shared" si="18"/>
        <v>3</v>
      </c>
      <c r="Y634" s="51" t="str">
        <f>IF(T634="","",IF(AND(T634&lt;&gt;'Tabelas auxiliares'!$B$236,T634&lt;&gt;'Tabelas auxiliares'!$B$237,T634&lt;&gt;'Tabelas auxiliares'!$C$236,T634&lt;&gt;'Tabelas auxiliares'!$C$237,T634&lt;&gt;'Tabelas auxiliares'!$D$236),"FOLHA DE PESSOAL",IF(X634='Tabelas auxiliares'!$A$237,"CUSTEIO",IF(X634='Tabelas auxiliares'!$A$236,"INVESTIMENTO","ERRO - VERIFICAR"))))</f>
        <v>FOLHA DE PESSOAL</v>
      </c>
      <c r="Z634" s="64">
        <f t="shared" si="19"/>
        <v>2264.0500000000002</v>
      </c>
      <c r="AC634" s="44">
        <v>2264.0500000000002</v>
      </c>
    </row>
    <row r="635" spans="1:29" x14ac:dyDescent="0.25">
      <c r="A635" t="s">
        <v>594</v>
      </c>
      <c r="B635" t="s">
        <v>302</v>
      </c>
      <c r="C635" t="s">
        <v>595</v>
      </c>
      <c r="D635" t="s">
        <v>90</v>
      </c>
      <c r="E635" t="s">
        <v>117</v>
      </c>
      <c r="F635" s="51" t="str">
        <f>IFERROR(VLOOKUP(D635,'Tabelas auxiliares'!$A$3:$B$61,2,FALSE),"")</f>
        <v>SUGEPE-FOLHA - PASEP + AUX. MORADIA</v>
      </c>
      <c r="G635" s="51" t="str">
        <f>IFERROR(VLOOKUP($B635,'Tabelas auxiliares'!$A$65:$C$102,2,FALSE),"")</f>
        <v>Folha de pagamento - Ativos, Previdência, PASEP</v>
      </c>
      <c r="H635" s="51" t="str">
        <f>IFERROR(VLOOKUP($B635,'Tabelas auxiliares'!$A$65:$C$102,3,FALSE),"")</f>
        <v>FOLHA DE PAGAMENTO / CONTRIBUICAO PARA O PSS / SUBSTITUICOES / INSS PATRONAL / PASEP</v>
      </c>
      <c r="I635" t="s">
        <v>596</v>
      </c>
      <c r="J635" t="s">
        <v>2459</v>
      </c>
      <c r="K635" t="s">
        <v>2460</v>
      </c>
      <c r="L635" t="s">
        <v>2461</v>
      </c>
      <c r="M635" t="s">
        <v>2462</v>
      </c>
      <c r="N635" t="s">
        <v>127</v>
      </c>
      <c r="O635" t="s">
        <v>167</v>
      </c>
      <c r="P635" t="s">
        <v>2233</v>
      </c>
      <c r="Q635" t="s">
        <v>168</v>
      </c>
      <c r="R635" t="s">
        <v>165</v>
      </c>
      <c r="S635" t="s">
        <v>119</v>
      </c>
      <c r="T635" t="s">
        <v>2234</v>
      </c>
      <c r="U635" t="s">
        <v>136</v>
      </c>
      <c r="V635" t="s">
        <v>2314</v>
      </c>
      <c r="W635" t="s">
        <v>2315</v>
      </c>
      <c r="X635" s="51" t="str">
        <f t="shared" si="18"/>
        <v>3</v>
      </c>
      <c r="Y635" s="51" t="str">
        <f>IF(T635="","",IF(AND(T635&lt;&gt;'Tabelas auxiliares'!$B$236,T635&lt;&gt;'Tabelas auxiliares'!$B$237,T635&lt;&gt;'Tabelas auxiliares'!$C$236,T635&lt;&gt;'Tabelas auxiliares'!$C$237,T635&lt;&gt;'Tabelas auxiliares'!$D$236),"FOLHA DE PESSOAL",IF(X635='Tabelas auxiliares'!$A$237,"CUSTEIO",IF(X635='Tabelas auxiliares'!$A$236,"INVESTIMENTO","ERRO - VERIFICAR"))))</f>
        <v>FOLHA DE PESSOAL</v>
      </c>
      <c r="Z635" s="64">
        <f t="shared" si="19"/>
        <v>455.14</v>
      </c>
      <c r="AC635" s="44">
        <v>455.14</v>
      </c>
    </row>
    <row r="636" spans="1:29" x14ac:dyDescent="0.25">
      <c r="A636" t="s">
        <v>594</v>
      </c>
      <c r="B636" t="s">
        <v>302</v>
      </c>
      <c r="C636" t="s">
        <v>595</v>
      </c>
      <c r="D636" t="s">
        <v>90</v>
      </c>
      <c r="E636" t="s">
        <v>117</v>
      </c>
      <c r="F636" s="51" t="str">
        <f>IFERROR(VLOOKUP(D636,'Tabelas auxiliares'!$A$3:$B$61,2,FALSE),"")</f>
        <v>SUGEPE-FOLHA - PASEP + AUX. MORADIA</v>
      </c>
      <c r="G636" s="51" t="str">
        <f>IFERROR(VLOOKUP($B636,'Tabelas auxiliares'!$A$65:$C$102,2,FALSE),"")</f>
        <v>Folha de pagamento - Ativos, Previdência, PASEP</v>
      </c>
      <c r="H636" s="51" t="str">
        <f>IFERROR(VLOOKUP($B636,'Tabelas auxiliares'!$A$65:$C$102,3,FALSE),"")</f>
        <v>FOLHA DE PAGAMENTO / CONTRIBUICAO PARA O PSS / SUBSTITUICOES / INSS PATRONAL / PASEP</v>
      </c>
      <c r="I636" t="s">
        <v>1610</v>
      </c>
      <c r="J636" t="s">
        <v>922</v>
      </c>
      <c r="K636" t="s">
        <v>2463</v>
      </c>
      <c r="L636" t="s">
        <v>924</v>
      </c>
      <c r="M636" t="s">
        <v>170</v>
      </c>
      <c r="N636" t="s">
        <v>126</v>
      </c>
      <c r="O636" t="s">
        <v>167</v>
      </c>
      <c r="P636" t="s">
        <v>2248</v>
      </c>
      <c r="Q636" t="s">
        <v>168</v>
      </c>
      <c r="R636" t="s">
        <v>165</v>
      </c>
      <c r="S636" t="s">
        <v>119</v>
      </c>
      <c r="T636" t="s">
        <v>2249</v>
      </c>
      <c r="U636" t="s">
        <v>120</v>
      </c>
      <c r="V636" t="s">
        <v>2250</v>
      </c>
      <c r="W636" t="s">
        <v>2251</v>
      </c>
      <c r="X636" s="51" t="str">
        <f t="shared" si="18"/>
        <v>3</v>
      </c>
      <c r="Y636" s="51" t="str">
        <f>IF(T636="","",IF(AND(T636&lt;&gt;'Tabelas auxiliares'!$B$236,T636&lt;&gt;'Tabelas auxiliares'!$B$237,T636&lt;&gt;'Tabelas auxiliares'!$C$236,T636&lt;&gt;'Tabelas auxiliares'!$C$237,T636&lt;&gt;'Tabelas auxiliares'!$D$236),"FOLHA DE PESSOAL",IF(X636='Tabelas auxiliares'!$A$237,"CUSTEIO",IF(X636='Tabelas auxiliares'!$A$236,"INVESTIMENTO","ERRO - VERIFICAR"))))</f>
        <v>FOLHA DE PESSOAL</v>
      </c>
      <c r="Z636" s="64">
        <f t="shared" si="19"/>
        <v>5269.28</v>
      </c>
      <c r="AC636" s="44">
        <v>5269.28</v>
      </c>
    </row>
    <row r="637" spans="1:29" x14ac:dyDescent="0.25">
      <c r="A637" t="s">
        <v>594</v>
      </c>
      <c r="B637" t="s">
        <v>302</v>
      </c>
      <c r="C637" t="s">
        <v>595</v>
      </c>
      <c r="D637" t="s">
        <v>90</v>
      </c>
      <c r="E637" t="s">
        <v>117</v>
      </c>
      <c r="F637" s="51" t="str">
        <f>IFERROR(VLOOKUP(D637,'Tabelas auxiliares'!$A$3:$B$61,2,FALSE),"")</f>
        <v>SUGEPE-FOLHA - PASEP + AUX. MORADIA</v>
      </c>
      <c r="G637" s="51" t="str">
        <f>IFERROR(VLOOKUP($B637,'Tabelas auxiliares'!$A$65:$C$102,2,FALSE),"")</f>
        <v>Folha de pagamento - Ativos, Previdência, PASEP</v>
      </c>
      <c r="H637" s="51" t="str">
        <f>IFERROR(VLOOKUP($B637,'Tabelas auxiliares'!$A$65:$C$102,3,FALSE),"")</f>
        <v>FOLHA DE PAGAMENTO / CONTRIBUICAO PARA O PSS / SUBSTITUICOES / INSS PATRONAL / PASEP</v>
      </c>
      <c r="I637" t="s">
        <v>859</v>
      </c>
      <c r="J637" t="s">
        <v>2439</v>
      </c>
      <c r="K637" t="s">
        <v>2464</v>
      </c>
      <c r="L637" t="s">
        <v>2465</v>
      </c>
      <c r="M637" t="s">
        <v>1960</v>
      </c>
      <c r="N637" t="s">
        <v>127</v>
      </c>
      <c r="O637" t="s">
        <v>167</v>
      </c>
      <c r="P637" t="s">
        <v>2233</v>
      </c>
      <c r="Q637" t="s">
        <v>168</v>
      </c>
      <c r="R637" t="s">
        <v>165</v>
      </c>
      <c r="S637" t="s">
        <v>119</v>
      </c>
      <c r="T637" t="s">
        <v>2234</v>
      </c>
      <c r="U637" t="s">
        <v>136</v>
      </c>
      <c r="V637" t="s">
        <v>2235</v>
      </c>
      <c r="W637" t="s">
        <v>2236</v>
      </c>
      <c r="X637" s="51" t="str">
        <f t="shared" si="18"/>
        <v>3</v>
      </c>
      <c r="Y637" s="51" t="str">
        <f>IF(T637="","",IF(AND(T637&lt;&gt;'Tabelas auxiliares'!$B$236,T637&lt;&gt;'Tabelas auxiliares'!$B$237,T637&lt;&gt;'Tabelas auxiliares'!$C$236,T637&lt;&gt;'Tabelas auxiliares'!$C$237,T637&lt;&gt;'Tabelas auxiliares'!$D$236),"FOLHA DE PESSOAL",IF(X637='Tabelas auxiliares'!$A$237,"CUSTEIO",IF(X637='Tabelas auxiliares'!$A$236,"INVESTIMENTO","ERRO - VERIFICAR"))))</f>
        <v>FOLHA DE PESSOAL</v>
      </c>
      <c r="Z637" s="64">
        <f t="shared" si="19"/>
        <v>155443.93</v>
      </c>
      <c r="AC637" s="44">
        <v>155443.93</v>
      </c>
    </row>
    <row r="638" spans="1:29" x14ac:dyDescent="0.25">
      <c r="A638" t="s">
        <v>594</v>
      </c>
      <c r="B638" t="s">
        <v>302</v>
      </c>
      <c r="C638" t="s">
        <v>595</v>
      </c>
      <c r="D638" t="s">
        <v>90</v>
      </c>
      <c r="E638" t="s">
        <v>117</v>
      </c>
      <c r="F638" s="51" t="str">
        <f>IFERROR(VLOOKUP(D638,'Tabelas auxiliares'!$A$3:$B$61,2,FALSE),"")</f>
        <v>SUGEPE-FOLHA - PASEP + AUX. MORADIA</v>
      </c>
      <c r="G638" s="51" t="str">
        <f>IFERROR(VLOOKUP($B638,'Tabelas auxiliares'!$A$65:$C$102,2,FALSE),"")</f>
        <v>Folha de pagamento - Ativos, Previdência, PASEP</v>
      </c>
      <c r="H638" s="51" t="str">
        <f>IFERROR(VLOOKUP($B638,'Tabelas auxiliares'!$A$65:$C$102,3,FALSE),"")</f>
        <v>FOLHA DE PAGAMENTO / CONTRIBUICAO PARA O PSS / SUBSTITUICOES / INSS PATRONAL / PASEP</v>
      </c>
      <c r="I638" t="s">
        <v>859</v>
      </c>
      <c r="J638" t="s">
        <v>2439</v>
      </c>
      <c r="K638" t="s">
        <v>2464</v>
      </c>
      <c r="L638" t="s">
        <v>2465</v>
      </c>
      <c r="M638" t="s">
        <v>1960</v>
      </c>
      <c r="N638" t="s">
        <v>127</v>
      </c>
      <c r="O638" t="s">
        <v>167</v>
      </c>
      <c r="P638" t="s">
        <v>2233</v>
      </c>
      <c r="Q638" t="s">
        <v>168</v>
      </c>
      <c r="R638" t="s">
        <v>165</v>
      </c>
      <c r="S638" t="s">
        <v>119</v>
      </c>
      <c r="T638" t="s">
        <v>2234</v>
      </c>
      <c r="U638" t="s">
        <v>136</v>
      </c>
      <c r="V638" t="s">
        <v>2237</v>
      </c>
      <c r="W638" t="s">
        <v>2238</v>
      </c>
      <c r="X638" s="51" t="str">
        <f t="shared" si="18"/>
        <v>3</v>
      </c>
      <c r="Y638" s="51" t="str">
        <f>IF(T638="","",IF(AND(T638&lt;&gt;'Tabelas auxiliares'!$B$236,T638&lt;&gt;'Tabelas auxiliares'!$B$237,T638&lt;&gt;'Tabelas auxiliares'!$C$236,T638&lt;&gt;'Tabelas auxiliares'!$C$237,T638&lt;&gt;'Tabelas auxiliares'!$D$236),"FOLHA DE PESSOAL",IF(X638='Tabelas auxiliares'!$A$237,"CUSTEIO",IF(X638='Tabelas auxiliares'!$A$236,"INVESTIMENTO","ERRO - VERIFICAR"))))</f>
        <v>FOLHA DE PESSOAL</v>
      </c>
      <c r="Z638" s="64">
        <f t="shared" si="19"/>
        <v>7772.02</v>
      </c>
      <c r="AC638" s="44">
        <v>7772.02</v>
      </c>
    </row>
    <row r="639" spans="1:29" x14ac:dyDescent="0.25">
      <c r="A639" t="s">
        <v>594</v>
      </c>
      <c r="B639" t="s">
        <v>302</v>
      </c>
      <c r="C639" t="s">
        <v>595</v>
      </c>
      <c r="D639" t="s">
        <v>90</v>
      </c>
      <c r="E639" t="s">
        <v>117</v>
      </c>
      <c r="F639" s="51" t="str">
        <f>IFERROR(VLOOKUP(D639,'Tabelas auxiliares'!$A$3:$B$61,2,FALSE),"")</f>
        <v>SUGEPE-FOLHA - PASEP + AUX. MORADIA</v>
      </c>
      <c r="G639" s="51" t="str">
        <f>IFERROR(VLOOKUP($B639,'Tabelas auxiliares'!$A$65:$C$102,2,FALSE),"")</f>
        <v>Folha de pagamento - Ativos, Previdência, PASEP</v>
      </c>
      <c r="H639" s="51" t="str">
        <f>IFERROR(VLOOKUP($B639,'Tabelas auxiliares'!$A$65:$C$102,3,FALSE),"")</f>
        <v>FOLHA DE PAGAMENTO / CONTRIBUICAO PARA O PSS / SUBSTITUICOES / INSS PATRONAL / PASEP</v>
      </c>
      <c r="I639" t="s">
        <v>600</v>
      </c>
      <c r="J639" t="s">
        <v>2466</v>
      </c>
      <c r="K639" t="s">
        <v>2467</v>
      </c>
      <c r="L639" t="s">
        <v>2468</v>
      </c>
      <c r="M639" t="s">
        <v>165</v>
      </c>
      <c r="N639" t="s">
        <v>125</v>
      </c>
      <c r="O639" t="s">
        <v>167</v>
      </c>
      <c r="P639" t="s">
        <v>2256</v>
      </c>
      <c r="Q639" t="s">
        <v>168</v>
      </c>
      <c r="R639" t="s">
        <v>165</v>
      </c>
      <c r="S639" t="s">
        <v>119</v>
      </c>
      <c r="T639" t="s">
        <v>2234</v>
      </c>
      <c r="U639" t="s">
        <v>135</v>
      </c>
      <c r="V639" t="s">
        <v>2258</v>
      </c>
      <c r="W639" t="s">
        <v>2259</v>
      </c>
      <c r="X639" s="51" t="str">
        <f t="shared" si="18"/>
        <v>3</v>
      </c>
      <c r="Y639" s="51" t="str">
        <f>IF(T639="","",IF(AND(T639&lt;&gt;'Tabelas auxiliares'!$B$236,T639&lt;&gt;'Tabelas auxiliares'!$B$237,T639&lt;&gt;'Tabelas auxiliares'!$C$236,T639&lt;&gt;'Tabelas auxiliares'!$C$237,T639&lt;&gt;'Tabelas auxiliares'!$D$236),"FOLHA DE PESSOAL",IF(X639='Tabelas auxiliares'!$A$237,"CUSTEIO",IF(X639='Tabelas auxiliares'!$A$236,"INVESTIMENTO","ERRO - VERIFICAR"))))</f>
        <v>FOLHA DE PESSOAL</v>
      </c>
      <c r="Z639" s="64">
        <f t="shared" si="19"/>
        <v>414483.96</v>
      </c>
      <c r="AC639" s="44">
        <v>414483.96</v>
      </c>
    </row>
    <row r="640" spans="1:29" x14ac:dyDescent="0.25">
      <c r="A640" t="s">
        <v>594</v>
      </c>
      <c r="B640" t="s">
        <v>302</v>
      </c>
      <c r="C640" t="s">
        <v>595</v>
      </c>
      <c r="D640" t="s">
        <v>90</v>
      </c>
      <c r="E640" t="s">
        <v>117</v>
      </c>
      <c r="F640" s="51" t="str">
        <f>IFERROR(VLOOKUP(D640,'Tabelas auxiliares'!$A$3:$B$61,2,FALSE),"")</f>
        <v>SUGEPE-FOLHA - PASEP + AUX. MORADIA</v>
      </c>
      <c r="G640" s="51" t="str">
        <f>IFERROR(VLOOKUP($B640,'Tabelas auxiliares'!$A$65:$C$102,2,FALSE),"")</f>
        <v>Folha de pagamento - Ativos, Previdência, PASEP</v>
      </c>
      <c r="H640" s="51" t="str">
        <f>IFERROR(VLOOKUP($B640,'Tabelas auxiliares'!$A$65:$C$102,3,FALSE),"")</f>
        <v>FOLHA DE PAGAMENTO / CONTRIBUICAO PARA O PSS / SUBSTITUICOES / INSS PATRONAL / PASEP</v>
      </c>
      <c r="I640" t="s">
        <v>600</v>
      </c>
      <c r="J640" t="s">
        <v>2466</v>
      </c>
      <c r="K640" t="s">
        <v>2467</v>
      </c>
      <c r="L640" t="s">
        <v>2468</v>
      </c>
      <c r="M640" t="s">
        <v>165</v>
      </c>
      <c r="N640" t="s">
        <v>125</v>
      </c>
      <c r="O640" t="s">
        <v>167</v>
      </c>
      <c r="P640" t="s">
        <v>2256</v>
      </c>
      <c r="Q640" t="s">
        <v>168</v>
      </c>
      <c r="R640" t="s">
        <v>165</v>
      </c>
      <c r="S640" t="s">
        <v>119</v>
      </c>
      <c r="T640" t="s">
        <v>2234</v>
      </c>
      <c r="U640" t="s">
        <v>135</v>
      </c>
      <c r="V640" t="s">
        <v>2260</v>
      </c>
      <c r="W640" t="s">
        <v>2261</v>
      </c>
      <c r="X640" s="51" t="str">
        <f t="shared" si="18"/>
        <v>3</v>
      </c>
      <c r="Y640" s="51" t="str">
        <f>IF(T640="","",IF(AND(T640&lt;&gt;'Tabelas auxiliares'!$B$236,T640&lt;&gt;'Tabelas auxiliares'!$B$237,T640&lt;&gt;'Tabelas auxiliares'!$C$236,T640&lt;&gt;'Tabelas auxiliares'!$C$237,T640&lt;&gt;'Tabelas auxiliares'!$D$236),"FOLHA DE PESSOAL",IF(X640='Tabelas auxiliares'!$A$237,"CUSTEIO",IF(X640='Tabelas auxiliares'!$A$236,"INVESTIMENTO","ERRO - VERIFICAR"))))</f>
        <v>FOLHA DE PESSOAL</v>
      </c>
      <c r="Z640" s="64">
        <f t="shared" si="19"/>
        <v>9057.2800000000007</v>
      </c>
      <c r="AC640" s="44">
        <v>9057.2800000000007</v>
      </c>
    </row>
    <row r="641" spans="1:29" x14ac:dyDescent="0.25">
      <c r="A641" t="s">
        <v>594</v>
      </c>
      <c r="B641" t="s">
        <v>302</v>
      </c>
      <c r="C641" t="s">
        <v>595</v>
      </c>
      <c r="D641" t="s">
        <v>90</v>
      </c>
      <c r="E641" t="s">
        <v>117</v>
      </c>
      <c r="F641" s="51" t="str">
        <f>IFERROR(VLOOKUP(D641,'Tabelas auxiliares'!$A$3:$B$61,2,FALSE),"")</f>
        <v>SUGEPE-FOLHA - PASEP + AUX. MORADIA</v>
      </c>
      <c r="G641" s="51" t="str">
        <f>IFERROR(VLOOKUP($B641,'Tabelas auxiliares'!$A$65:$C$102,2,FALSE),"")</f>
        <v>Folha de pagamento - Ativos, Previdência, PASEP</v>
      </c>
      <c r="H641" s="51" t="str">
        <f>IFERROR(VLOOKUP($B641,'Tabelas auxiliares'!$A$65:$C$102,3,FALSE),"")</f>
        <v>FOLHA DE PAGAMENTO / CONTRIBUICAO PARA O PSS / SUBSTITUICOES / INSS PATRONAL / PASEP</v>
      </c>
      <c r="I641" t="s">
        <v>600</v>
      </c>
      <c r="J641" t="s">
        <v>2466</v>
      </c>
      <c r="K641" t="s">
        <v>2467</v>
      </c>
      <c r="L641" t="s">
        <v>2468</v>
      </c>
      <c r="M641" t="s">
        <v>165</v>
      </c>
      <c r="N641" t="s">
        <v>125</v>
      </c>
      <c r="O641" t="s">
        <v>167</v>
      </c>
      <c r="P641" t="s">
        <v>2256</v>
      </c>
      <c r="Q641" t="s">
        <v>168</v>
      </c>
      <c r="R641" t="s">
        <v>165</v>
      </c>
      <c r="S641" t="s">
        <v>119</v>
      </c>
      <c r="T641" t="s">
        <v>2234</v>
      </c>
      <c r="U641" t="s">
        <v>135</v>
      </c>
      <c r="V641" t="s">
        <v>2262</v>
      </c>
      <c r="W641" t="s">
        <v>2263</v>
      </c>
      <c r="X641" s="51" t="str">
        <f t="shared" si="18"/>
        <v>3</v>
      </c>
      <c r="Y641" s="51" t="str">
        <f>IF(T641="","",IF(AND(T641&lt;&gt;'Tabelas auxiliares'!$B$236,T641&lt;&gt;'Tabelas auxiliares'!$B$237,T641&lt;&gt;'Tabelas auxiliares'!$C$236,T641&lt;&gt;'Tabelas auxiliares'!$C$237,T641&lt;&gt;'Tabelas auxiliares'!$D$236),"FOLHA DE PESSOAL",IF(X641='Tabelas auxiliares'!$A$237,"CUSTEIO",IF(X641='Tabelas auxiliares'!$A$236,"INVESTIMENTO","ERRO - VERIFICAR"))))</f>
        <v>FOLHA DE PESSOAL</v>
      </c>
      <c r="Z641" s="64">
        <f t="shared" si="19"/>
        <v>252.37</v>
      </c>
      <c r="AC641" s="44">
        <v>252.37</v>
      </c>
    </row>
    <row r="642" spans="1:29" x14ac:dyDescent="0.25">
      <c r="A642" t="s">
        <v>594</v>
      </c>
      <c r="B642" t="s">
        <v>302</v>
      </c>
      <c r="C642" t="s">
        <v>595</v>
      </c>
      <c r="D642" t="s">
        <v>90</v>
      </c>
      <c r="E642" t="s">
        <v>117</v>
      </c>
      <c r="F642" s="51" t="str">
        <f>IFERROR(VLOOKUP(D642,'Tabelas auxiliares'!$A$3:$B$61,2,FALSE),"")</f>
        <v>SUGEPE-FOLHA - PASEP + AUX. MORADIA</v>
      </c>
      <c r="G642" s="51" t="str">
        <f>IFERROR(VLOOKUP($B642,'Tabelas auxiliares'!$A$65:$C$102,2,FALSE),"")</f>
        <v>Folha de pagamento - Ativos, Previdência, PASEP</v>
      </c>
      <c r="H642" s="51" t="str">
        <f>IFERROR(VLOOKUP($B642,'Tabelas auxiliares'!$A$65:$C$102,3,FALSE),"")</f>
        <v>FOLHA DE PAGAMENTO / CONTRIBUICAO PARA O PSS / SUBSTITUICOES / INSS PATRONAL / PASEP</v>
      </c>
      <c r="I642" t="s">
        <v>600</v>
      </c>
      <c r="J642" t="s">
        <v>2466</v>
      </c>
      <c r="K642" t="s">
        <v>2469</v>
      </c>
      <c r="L642" t="s">
        <v>2468</v>
      </c>
      <c r="M642" t="s">
        <v>165</v>
      </c>
      <c r="N642" t="s">
        <v>125</v>
      </c>
      <c r="O642" t="s">
        <v>167</v>
      </c>
      <c r="P642" t="s">
        <v>2256</v>
      </c>
      <c r="Q642" t="s">
        <v>168</v>
      </c>
      <c r="R642" t="s">
        <v>165</v>
      </c>
      <c r="S642" t="s">
        <v>119</v>
      </c>
      <c r="T642" t="s">
        <v>2234</v>
      </c>
      <c r="U642" t="s">
        <v>135</v>
      </c>
      <c r="V642" t="s">
        <v>2265</v>
      </c>
      <c r="W642" t="s">
        <v>2266</v>
      </c>
      <c r="X642" s="51" t="str">
        <f t="shared" si="18"/>
        <v>3</v>
      </c>
      <c r="Y642" s="51" t="str">
        <f>IF(T642="","",IF(AND(T642&lt;&gt;'Tabelas auxiliares'!$B$236,T642&lt;&gt;'Tabelas auxiliares'!$B$237,T642&lt;&gt;'Tabelas auxiliares'!$C$236,T642&lt;&gt;'Tabelas auxiliares'!$C$237,T642&lt;&gt;'Tabelas auxiliares'!$D$236),"FOLHA DE PESSOAL",IF(X642='Tabelas auxiliares'!$A$237,"CUSTEIO",IF(X642='Tabelas auxiliares'!$A$236,"INVESTIMENTO","ERRO - VERIFICAR"))))</f>
        <v>FOLHA DE PESSOAL</v>
      </c>
      <c r="Z642" s="64">
        <f t="shared" si="19"/>
        <v>69596.7</v>
      </c>
      <c r="AC642" s="44">
        <v>69596.7</v>
      </c>
    </row>
    <row r="643" spans="1:29" x14ac:dyDescent="0.25">
      <c r="A643" t="s">
        <v>594</v>
      </c>
      <c r="B643" t="s">
        <v>302</v>
      </c>
      <c r="C643" t="s">
        <v>595</v>
      </c>
      <c r="D643" t="s">
        <v>90</v>
      </c>
      <c r="E643" t="s">
        <v>117</v>
      </c>
      <c r="F643" s="51" t="str">
        <f>IFERROR(VLOOKUP(D643,'Tabelas auxiliares'!$A$3:$B$61,2,FALSE),"")</f>
        <v>SUGEPE-FOLHA - PASEP + AUX. MORADIA</v>
      </c>
      <c r="G643" s="51" t="str">
        <f>IFERROR(VLOOKUP($B643,'Tabelas auxiliares'!$A$65:$C$102,2,FALSE),"")</f>
        <v>Folha de pagamento - Ativos, Previdência, PASEP</v>
      </c>
      <c r="H643" s="51" t="str">
        <f>IFERROR(VLOOKUP($B643,'Tabelas auxiliares'!$A$65:$C$102,3,FALSE),"")</f>
        <v>FOLHA DE PAGAMENTO / CONTRIBUICAO PARA O PSS / SUBSTITUICOES / INSS PATRONAL / PASEP</v>
      </c>
      <c r="I643" t="s">
        <v>600</v>
      </c>
      <c r="J643" t="s">
        <v>2466</v>
      </c>
      <c r="K643" t="s">
        <v>2470</v>
      </c>
      <c r="L643" t="s">
        <v>2468</v>
      </c>
      <c r="M643" t="s">
        <v>165</v>
      </c>
      <c r="N643" t="s">
        <v>127</v>
      </c>
      <c r="O643" t="s">
        <v>167</v>
      </c>
      <c r="P643" t="s">
        <v>2233</v>
      </c>
      <c r="Q643" t="s">
        <v>168</v>
      </c>
      <c r="R643" t="s">
        <v>165</v>
      </c>
      <c r="S643" t="s">
        <v>119</v>
      </c>
      <c r="T643" t="s">
        <v>2234</v>
      </c>
      <c r="U643" t="s">
        <v>136</v>
      </c>
      <c r="V643" t="s">
        <v>2268</v>
      </c>
      <c r="W643" t="s">
        <v>2269</v>
      </c>
      <c r="X643" s="51" t="str">
        <f t="shared" si="18"/>
        <v>3</v>
      </c>
      <c r="Y643" s="51" t="str">
        <f>IF(T643="","",IF(AND(T643&lt;&gt;'Tabelas auxiliares'!$B$236,T643&lt;&gt;'Tabelas auxiliares'!$B$237,T643&lt;&gt;'Tabelas auxiliares'!$C$236,T643&lt;&gt;'Tabelas auxiliares'!$C$237,T643&lt;&gt;'Tabelas auxiliares'!$D$236),"FOLHA DE PESSOAL",IF(X643='Tabelas auxiliares'!$A$237,"CUSTEIO",IF(X643='Tabelas auxiliares'!$A$236,"INVESTIMENTO","ERRO - VERIFICAR"))))</f>
        <v>FOLHA DE PESSOAL</v>
      </c>
      <c r="Z643" s="64">
        <f t="shared" si="19"/>
        <v>741001.17999999993</v>
      </c>
      <c r="AA643" s="44">
        <v>1746.94</v>
      </c>
      <c r="AC643" s="44">
        <v>739254.24</v>
      </c>
    </row>
    <row r="644" spans="1:29" x14ac:dyDescent="0.25">
      <c r="A644" t="s">
        <v>594</v>
      </c>
      <c r="B644" t="s">
        <v>302</v>
      </c>
      <c r="C644" t="s">
        <v>595</v>
      </c>
      <c r="D644" t="s">
        <v>90</v>
      </c>
      <c r="E644" t="s">
        <v>117</v>
      </c>
      <c r="F644" s="51" t="str">
        <f>IFERROR(VLOOKUP(D644,'Tabelas auxiliares'!$A$3:$B$61,2,FALSE),"")</f>
        <v>SUGEPE-FOLHA - PASEP + AUX. MORADIA</v>
      </c>
      <c r="G644" s="51" t="str">
        <f>IFERROR(VLOOKUP($B644,'Tabelas auxiliares'!$A$65:$C$102,2,FALSE),"")</f>
        <v>Folha de pagamento - Ativos, Previdência, PASEP</v>
      </c>
      <c r="H644" s="51" t="str">
        <f>IFERROR(VLOOKUP($B644,'Tabelas auxiliares'!$A$65:$C$102,3,FALSE),"")</f>
        <v>FOLHA DE PAGAMENTO / CONTRIBUICAO PARA O PSS / SUBSTITUICOES / INSS PATRONAL / PASEP</v>
      </c>
      <c r="I644" t="s">
        <v>600</v>
      </c>
      <c r="J644" t="s">
        <v>2466</v>
      </c>
      <c r="K644" t="s">
        <v>2470</v>
      </c>
      <c r="L644" t="s">
        <v>2468</v>
      </c>
      <c r="M644" t="s">
        <v>165</v>
      </c>
      <c r="N644" t="s">
        <v>127</v>
      </c>
      <c r="O644" t="s">
        <v>167</v>
      </c>
      <c r="P644" t="s">
        <v>2233</v>
      </c>
      <c r="Q644" t="s">
        <v>168</v>
      </c>
      <c r="R644" t="s">
        <v>165</v>
      </c>
      <c r="S644" t="s">
        <v>119</v>
      </c>
      <c r="T644" t="s">
        <v>2234</v>
      </c>
      <c r="U644" t="s">
        <v>136</v>
      </c>
      <c r="V644" t="s">
        <v>2270</v>
      </c>
      <c r="W644" t="s">
        <v>2271</v>
      </c>
      <c r="X644" s="51" t="str">
        <f t="shared" ref="X644:X707" si="20">LEFT(V644,1)</f>
        <v>3</v>
      </c>
      <c r="Y644" s="51" t="str">
        <f>IF(T644="","",IF(AND(T644&lt;&gt;'Tabelas auxiliares'!$B$236,T644&lt;&gt;'Tabelas auxiliares'!$B$237,T644&lt;&gt;'Tabelas auxiliares'!$C$236,T644&lt;&gt;'Tabelas auxiliares'!$C$237,T644&lt;&gt;'Tabelas auxiliares'!$D$236),"FOLHA DE PESSOAL",IF(X644='Tabelas auxiliares'!$A$237,"CUSTEIO",IF(X644='Tabelas auxiliares'!$A$236,"INVESTIMENTO","ERRO - VERIFICAR"))))</f>
        <v>FOLHA DE PESSOAL</v>
      </c>
      <c r="Z644" s="64">
        <f t="shared" si="19"/>
        <v>55028.61</v>
      </c>
      <c r="AC644" s="44">
        <v>55028.61</v>
      </c>
    </row>
    <row r="645" spans="1:29" x14ac:dyDescent="0.25">
      <c r="A645" t="s">
        <v>594</v>
      </c>
      <c r="B645" t="s">
        <v>302</v>
      </c>
      <c r="C645" t="s">
        <v>595</v>
      </c>
      <c r="D645" t="s">
        <v>90</v>
      </c>
      <c r="E645" t="s">
        <v>117</v>
      </c>
      <c r="F645" s="51" t="str">
        <f>IFERROR(VLOOKUP(D645,'Tabelas auxiliares'!$A$3:$B$61,2,FALSE),"")</f>
        <v>SUGEPE-FOLHA - PASEP + AUX. MORADIA</v>
      </c>
      <c r="G645" s="51" t="str">
        <f>IFERROR(VLOOKUP($B645,'Tabelas auxiliares'!$A$65:$C$102,2,FALSE),"")</f>
        <v>Folha de pagamento - Ativos, Previdência, PASEP</v>
      </c>
      <c r="H645" s="51" t="str">
        <f>IFERROR(VLOOKUP($B645,'Tabelas auxiliares'!$A$65:$C$102,3,FALSE),"")</f>
        <v>FOLHA DE PAGAMENTO / CONTRIBUICAO PARA O PSS / SUBSTITUICOES / INSS PATRONAL / PASEP</v>
      </c>
      <c r="I645" t="s">
        <v>600</v>
      </c>
      <c r="J645" t="s">
        <v>2466</v>
      </c>
      <c r="K645" t="s">
        <v>2470</v>
      </c>
      <c r="L645" t="s">
        <v>2468</v>
      </c>
      <c r="M645" t="s">
        <v>165</v>
      </c>
      <c r="N645" t="s">
        <v>127</v>
      </c>
      <c r="O645" t="s">
        <v>167</v>
      </c>
      <c r="P645" t="s">
        <v>2233</v>
      </c>
      <c r="Q645" t="s">
        <v>168</v>
      </c>
      <c r="R645" t="s">
        <v>165</v>
      </c>
      <c r="S645" t="s">
        <v>119</v>
      </c>
      <c r="T645" t="s">
        <v>2234</v>
      </c>
      <c r="U645" t="s">
        <v>136</v>
      </c>
      <c r="V645" t="s">
        <v>2337</v>
      </c>
      <c r="W645" t="s">
        <v>2338</v>
      </c>
      <c r="X645" s="51" t="str">
        <f t="shared" si="20"/>
        <v>3</v>
      </c>
      <c r="Y645" s="51" t="str">
        <f>IF(T645="","",IF(AND(T645&lt;&gt;'Tabelas auxiliares'!$B$236,T645&lt;&gt;'Tabelas auxiliares'!$B$237,T645&lt;&gt;'Tabelas auxiliares'!$C$236,T645&lt;&gt;'Tabelas auxiliares'!$C$237,T645&lt;&gt;'Tabelas auxiliares'!$D$236),"FOLHA DE PESSOAL",IF(X645='Tabelas auxiliares'!$A$237,"CUSTEIO",IF(X645='Tabelas auxiliares'!$A$236,"INVESTIMENTO","ERRO - VERIFICAR"))))</f>
        <v>FOLHA DE PESSOAL</v>
      </c>
      <c r="Z645" s="64">
        <f t="shared" ref="Z645:Z708" si="21">IF(AA645+AB645+AC645&lt;&gt;0,AA645+AB645+AC645,"")</f>
        <v>31444.92</v>
      </c>
      <c r="AA645" s="44">
        <v>20530.55</v>
      </c>
      <c r="AC645" s="44">
        <v>10914.37</v>
      </c>
    </row>
    <row r="646" spans="1:29" x14ac:dyDescent="0.25">
      <c r="A646" t="s">
        <v>594</v>
      </c>
      <c r="B646" t="s">
        <v>302</v>
      </c>
      <c r="C646" t="s">
        <v>595</v>
      </c>
      <c r="D646" t="s">
        <v>90</v>
      </c>
      <c r="E646" t="s">
        <v>117</v>
      </c>
      <c r="F646" s="51" t="str">
        <f>IFERROR(VLOOKUP(D646,'Tabelas auxiliares'!$A$3:$B$61,2,FALSE),"")</f>
        <v>SUGEPE-FOLHA - PASEP + AUX. MORADIA</v>
      </c>
      <c r="G646" s="51" t="str">
        <f>IFERROR(VLOOKUP($B646,'Tabelas auxiliares'!$A$65:$C$102,2,FALSE),"")</f>
        <v>Folha de pagamento - Ativos, Previdência, PASEP</v>
      </c>
      <c r="H646" s="51" t="str">
        <f>IFERROR(VLOOKUP($B646,'Tabelas auxiliares'!$A$65:$C$102,3,FALSE),"")</f>
        <v>FOLHA DE PAGAMENTO / CONTRIBUICAO PARA O PSS / SUBSTITUICOES / INSS PATRONAL / PASEP</v>
      </c>
      <c r="I646" t="s">
        <v>600</v>
      </c>
      <c r="J646" t="s">
        <v>2466</v>
      </c>
      <c r="K646" t="s">
        <v>2470</v>
      </c>
      <c r="L646" t="s">
        <v>2468</v>
      </c>
      <c r="M646" t="s">
        <v>165</v>
      </c>
      <c r="N646" t="s">
        <v>127</v>
      </c>
      <c r="O646" t="s">
        <v>167</v>
      </c>
      <c r="P646" t="s">
        <v>2233</v>
      </c>
      <c r="Q646" t="s">
        <v>168</v>
      </c>
      <c r="R646" t="s">
        <v>165</v>
      </c>
      <c r="S646" t="s">
        <v>119</v>
      </c>
      <c r="T646" t="s">
        <v>2234</v>
      </c>
      <c r="U646" t="s">
        <v>136</v>
      </c>
      <c r="V646" t="s">
        <v>2272</v>
      </c>
      <c r="W646" t="s">
        <v>2273</v>
      </c>
      <c r="X646" s="51" t="str">
        <f t="shared" si="20"/>
        <v>3</v>
      </c>
      <c r="Y646" s="51" t="str">
        <f>IF(T646="","",IF(AND(T646&lt;&gt;'Tabelas auxiliares'!$B$236,T646&lt;&gt;'Tabelas auxiliares'!$B$237,T646&lt;&gt;'Tabelas auxiliares'!$C$236,T646&lt;&gt;'Tabelas auxiliares'!$C$237,T646&lt;&gt;'Tabelas auxiliares'!$D$236),"FOLHA DE PESSOAL",IF(X646='Tabelas auxiliares'!$A$237,"CUSTEIO",IF(X646='Tabelas auxiliares'!$A$236,"INVESTIMENTO","ERRO - VERIFICAR"))))</f>
        <v>FOLHA DE PESSOAL</v>
      </c>
      <c r="Z646" s="64">
        <f t="shared" si="21"/>
        <v>18342.87</v>
      </c>
      <c r="AA646" s="44">
        <v>3668.57</v>
      </c>
      <c r="AC646" s="44">
        <v>14674.3</v>
      </c>
    </row>
    <row r="647" spans="1:29" x14ac:dyDescent="0.25">
      <c r="A647" t="s">
        <v>594</v>
      </c>
      <c r="B647" t="s">
        <v>302</v>
      </c>
      <c r="C647" t="s">
        <v>595</v>
      </c>
      <c r="D647" t="s">
        <v>90</v>
      </c>
      <c r="E647" t="s">
        <v>117</v>
      </c>
      <c r="F647" s="51" t="str">
        <f>IFERROR(VLOOKUP(D647,'Tabelas auxiliares'!$A$3:$B$61,2,FALSE),"")</f>
        <v>SUGEPE-FOLHA - PASEP + AUX. MORADIA</v>
      </c>
      <c r="G647" s="51" t="str">
        <f>IFERROR(VLOOKUP($B647,'Tabelas auxiliares'!$A$65:$C$102,2,FALSE),"")</f>
        <v>Folha de pagamento - Ativos, Previdência, PASEP</v>
      </c>
      <c r="H647" s="51" t="str">
        <f>IFERROR(VLOOKUP($B647,'Tabelas auxiliares'!$A$65:$C$102,3,FALSE),"")</f>
        <v>FOLHA DE PAGAMENTO / CONTRIBUICAO PARA O PSS / SUBSTITUICOES / INSS PATRONAL / PASEP</v>
      </c>
      <c r="I647" t="s">
        <v>600</v>
      </c>
      <c r="J647" t="s">
        <v>2466</v>
      </c>
      <c r="K647" t="s">
        <v>2471</v>
      </c>
      <c r="L647" t="s">
        <v>2468</v>
      </c>
      <c r="M647" t="s">
        <v>165</v>
      </c>
      <c r="N647" t="s">
        <v>127</v>
      </c>
      <c r="O647" t="s">
        <v>167</v>
      </c>
      <c r="P647" t="s">
        <v>2233</v>
      </c>
      <c r="Q647" t="s">
        <v>168</v>
      </c>
      <c r="R647" t="s">
        <v>165</v>
      </c>
      <c r="S647" t="s">
        <v>119</v>
      </c>
      <c r="T647" t="s">
        <v>2234</v>
      </c>
      <c r="U647" t="s">
        <v>136</v>
      </c>
      <c r="V647" t="s">
        <v>2275</v>
      </c>
      <c r="W647" t="s">
        <v>2276</v>
      </c>
      <c r="X647" s="51" t="str">
        <f t="shared" si="20"/>
        <v>3</v>
      </c>
      <c r="Y647" s="51" t="str">
        <f>IF(T647="","",IF(AND(T647&lt;&gt;'Tabelas auxiliares'!$B$236,T647&lt;&gt;'Tabelas auxiliares'!$B$237,T647&lt;&gt;'Tabelas auxiliares'!$C$236,T647&lt;&gt;'Tabelas auxiliares'!$C$237,T647&lt;&gt;'Tabelas auxiliares'!$D$236),"FOLHA DE PESSOAL",IF(X647='Tabelas auxiliares'!$A$237,"CUSTEIO",IF(X647='Tabelas auxiliares'!$A$236,"INVESTIMENTO","ERRO - VERIFICAR"))))</f>
        <v>FOLHA DE PESSOAL</v>
      </c>
      <c r="Z647" s="64">
        <f t="shared" si="21"/>
        <v>9103258.8900000006</v>
      </c>
      <c r="AA647" s="44">
        <v>11054.63</v>
      </c>
      <c r="AC647" s="44">
        <v>9092204.2599999998</v>
      </c>
    </row>
    <row r="648" spans="1:29" x14ac:dyDescent="0.25">
      <c r="A648" t="s">
        <v>594</v>
      </c>
      <c r="B648" t="s">
        <v>302</v>
      </c>
      <c r="C648" t="s">
        <v>595</v>
      </c>
      <c r="D648" t="s">
        <v>90</v>
      </c>
      <c r="E648" t="s">
        <v>117</v>
      </c>
      <c r="F648" s="51" t="str">
        <f>IFERROR(VLOOKUP(D648,'Tabelas auxiliares'!$A$3:$B$61,2,FALSE),"")</f>
        <v>SUGEPE-FOLHA - PASEP + AUX. MORADIA</v>
      </c>
      <c r="G648" s="51" t="str">
        <f>IFERROR(VLOOKUP($B648,'Tabelas auxiliares'!$A$65:$C$102,2,FALSE),"")</f>
        <v>Folha de pagamento - Ativos, Previdência, PASEP</v>
      </c>
      <c r="H648" s="51" t="str">
        <f>IFERROR(VLOOKUP($B648,'Tabelas auxiliares'!$A$65:$C$102,3,FALSE),"")</f>
        <v>FOLHA DE PAGAMENTO / CONTRIBUICAO PARA O PSS / SUBSTITUICOES / INSS PATRONAL / PASEP</v>
      </c>
      <c r="I648" t="s">
        <v>600</v>
      </c>
      <c r="J648" t="s">
        <v>2466</v>
      </c>
      <c r="K648" t="s">
        <v>2471</v>
      </c>
      <c r="L648" t="s">
        <v>2468</v>
      </c>
      <c r="M648" t="s">
        <v>165</v>
      </c>
      <c r="N648" t="s">
        <v>127</v>
      </c>
      <c r="O648" t="s">
        <v>167</v>
      </c>
      <c r="P648" t="s">
        <v>2233</v>
      </c>
      <c r="Q648" t="s">
        <v>168</v>
      </c>
      <c r="R648" t="s">
        <v>165</v>
      </c>
      <c r="S648" t="s">
        <v>119</v>
      </c>
      <c r="T648" t="s">
        <v>2234</v>
      </c>
      <c r="U648" t="s">
        <v>136</v>
      </c>
      <c r="V648" t="s">
        <v>2277</v>
      </c>
      <c r="W648" t="s">
        <v>2278</v>
      </c>
      <c r="X648" s="51" t="str">
        <f t="shared" si="20"/>
        <v>3</v>
      </c>
      <c r="Y648" s="51" t="str">
        <f>IF(T648="","",IF(AND(T648&lt;&gt;'Tabelas auxiliares'!$B$236,T648&lt;&gt;'Tabelas auxiliares'!$B$237,T648&lt;&gt;'Tabelas auxiliares'!$C$236,T648&lt;&gt;'Tabelas auxiliares'!$C$237,T648&lt;&gt;'Tabelas auxiliares'!$D$236),"FOLHA DE PESSOAL",IF(X648='Tabelas auxiliares'!$A$237,"CUSTEIO",IF(X648='Tabelas auxiliares'!$A$236,"INVESTIMENTO","ERRO - VERIFICAR"))))</f>
        <v>FOLHA DE PESSOAL</v>
      </c>
      <c r="Z648" s="64">
        <f t="shared" si="21"/>
        <v>2888.67</v>
      </c>
      <c r="AC648" s="44">
        <v>2888.67</v>
      </c>
    </row>
    <row r="649" spans="1:29" x14ac:dyDescent="0.25">
      <c r="A649" t="s">
        <v>594</v>
      </c>
      <c r="B649" t="s">
        <v>302</v>
      </c>
      <c r="C649" t="s">
        <v>595</v>
      </c>
      <c r="D649" t="s">
        <v>90</v>
      </c>
      <c r="E649" t="s">
        <v>117</v>
      </c>
      <c r="F649" s="51" t="str">
        <f>IFERROR(VLOOKUP(D649,'Tabelas auxiliares'!$A$3:$B$61,2,FALSE),"")</f>
        <v>SUGEPE-FOLHA - PASEP + AUX. MORADIA</v>
      </c>
      <c r="G649" s="51" t="str">
        <f>IFERROR(VLOOKUP($B649,'Tabelas auxiliares'!$A$65:$C$102,2,FALSE),"")</f>
        <v>Folha de pagamento - Ativos, Previdência, PASEP</v>
      </c>
      <c r="H649" s="51" t="str">
        <f>IFERROR(VLOOKUP($B649,'Tabelas auxiliares'!$A$65:$C$102,3,FALSE),"")</f>
        <v>FOLHA DE PAGAMENTO / CONTRIBUICAO PARA O PSS / SUBSTITUICOES / INSS PATRONAL / PASEP</v>
      </c>
      <c r="I649" t="s">
        <v>600</v>
      </c>
      <c r="J649" t="s">
        <v>2466</v>
      </c>
      <c r="K649" t="s">
        <v>2471</v>
      </c>
      <c r="L649" t="s">
        <v>2468</v>
      </c>
      <c r="M649" t="s">
        <v>165</v>
      </c>
      <c r="N649" t="s">
        <v>127</v>
      </c>
      <c r="O649" t="s">
        <v>167</v>
      </c>
      <c r="P649" t="s">
        <v>2233</v>
      </c>
      <c r="Q649" t="s">
        <v>168</v>
      </c>
      <c r="R649" t="s">
        <v>165</v>
      </c>
      <c r="S649" t="s">
        <v>119</v>
      </c>
      <c r="T649" t="s">
        <v>2234</v>
      </c>
      <c r="U649" t="s">
        <v>136</v>
      </c>
      <c r="V649" t="s">
        <v>2279</v>
      </c>
      <c r="W649" t="s">
        <v>2280</v>
      </c>
      <c r="X649" s="51" t="str">
        <f t="shared" si="20"/>
        <v>3</v>
      </c>
      <c r="Y649" s="51" t="str">
        <f>IF(T649="","",IF(AND(T649&lt;&gt;'Tabelas auxiliares'!$B$236,T649&lt;&gt;'Tabelas auxiliares'!$B$237,T649&lt;&gt;'Tabelas auxiliares'!$C$236,T649&lt;&gt;'Tabelas auxiliares'!$C$237,T649&lt;&gt;'Tabelas auxiliares'!$D$236),"FOLHA DE PESSOAL",IF(X649='Tabelas auxiliares'!$A$237,"CUSTEIO",IF(X649='Tabelas auxiliares'!$A$236,"INVESTIMENTO","ERRO - VERIFICAR"))))</f>
        <v>FOLHA DE PESSOAL</v>
      </c>
      <c r="Z649" s="64">
        <f t="shared" si="21"/>
        <v>582.34</v>
      </c>
      <c r="AC649" s="44">
        <v>582.34</v>
      </c>
    </row>
    <row r="650" spans="1:29" x14ac:dyDescent="0.25">
      <c r="A650" t="s">
        <v>594</v>
      </c>
      <c r="B650" t="s">
        <v>302</v>
      </c>
      <c r="C650" t="s">
        <v>595</v>
      </c>
      <c r="D650" t="s">
        <v>90</v>
      </c>
      <c r="E650" t="s">
        <v>117</v>
      </c>
      <c r="F650" s="51" t="str">
        <f>IFERROR(VLOOKUP(D650,'Tabelas auxiliares'!$A$3:$B$61,2,FALSE),"")</f>
        <v>SUGEPE-FOLHA - PASEP + AUX. MORADIA</v>
      </c>
      <c r="G650" s="51" t="str">
        <f>IFERROR(VLOOKUP($B650,'Tabelas auxiliares'!$A$65:$C$102,2,FALSE),"")</f>
        <v>Folha de pagamento - Ativos, Previdência, PASEP</v>
      </c>
      <c r="H650" s="51" t="str">
        <f>IFERROR(VLOOKUP($B650,'Tabelas auxiliares'!$A$65:$C$102,3,FALSE),"")</f>
        <v>FOLHA DE PAGAMENTO / CONTRIBUICAO PARA O PSS / SUBSTITUICOES / INSS PATRONAL / PASEP</v>
      </c>
      <c r="I650" t="s">
        <v>600</v>
      </c>
      <c r="J650" t="s">
        <v>2466</v>
      </c>
      <c r="K650" t="s">
        <v>2471</v>
      </c>
      <c r="L650" t="s">
        <v>2468</v>
      </c>
      <c r="M650" t="s">
        <v>165</v>
      </c>
      <c r="N650" t="s">
        <v>127</v>
      </c>
      <c r="O650" t="s">
        <v>167</v>
      </c>
      <c r="P650" t="s">
        <v>2233</v>
      </c>
      <c r="Q650" t="s">
        <v>168</v>
      </c>
      <c r="R650" t="s">
        <v>165</v>
      </c>
      <c r="S650" t="s">
        <v>119</v>
      </c>
      <c r="T650" t="s">
        <v>2234</v>
      </c>
      <c r="U650" t="s">
        <v>136</v>
      </c>
      <c r="V650" t="s">
        <v>2281</v>
      </c>
      <c r="W650" t="s">
        <v>2282</v>
      </c>
      <c r="X650" s="51" t="str">
        <f t="shared" si="20"/>
        <v>3</v>
      </c>
      <c r="Y650" s="51" t="str">
        <f>IF(T650="","",IF(AND(T650&lt;&gt;'Tabelas auxiliares'!$B$236,T650&lt;&gt;'Tabelas auxiliares'!$B$237,T650&lt;&gt;'Tabelas auxiliares'!$C$236,T650&lt;&gt;'Tabelas auxiliares'!$C$237,T650&lt;&gt;'Tabelas auxiliares'!$D$236),"FOLHA DE PESSOAL",IF(X650='Tabelas auxiliares'!$A$237,"CUSTEIO",IF(X650='Tabelas auxiliares'!$A$236,"INVESTIMENTO","ERRO - VERIFICAR"))))</f>
        <v>FOLHA DE PESSOAL</v>
      </c>
      <c r="Z650" s="64">
        <f t="shared" si="21"/>
        <v>9483.19</v>
      </c>
      <c r="AC650" s="44">
        <v>9483.19</v>
      </c>
    </row>
    <row r="651" spans="1:29" x14ac:dyDescent="0.25">
      <c r="A651" t="s">
        <v>594</v>
      </c>
      <c r="B651" t="s">
        <v>302</v>
      </c>
      <c r="C651" t="s">
        <v>595</v>
      </c>
      <c r="D651" t="s">
        <v>90</v>
      </c>
      <c r="E651" t="s">
        <v>117</v>
      </c>
      <c r="F651" s="51" t="str">
        <f>IFERROR(VLOOKUP(D651,'Tabelas auxiliares'!$A$3:$B$61,2,FALSE),"")</f>
        <v>SUGEPE-FOLHA - PASEP + AUX. MORADIA</v>
      </c>
      <c r="G651" s="51" t="str">
        <f>IFERROR(VLOOKUP($B651,'Tabelas auxiliares'!$A$65:$C$102,2,FALSE),"")</f>
        <v>Folha de pagamento - Ativos, Previdência, PASEP</v>
      </c>
      <c r="H651" s="51" t="str">
        <f>IFERROR(VLOOKUP($B651,'Tabelas auxiliares'!$A$65:$C$102,3,FALSE),"")</f>
        <v>FOLHA DE PAGAMENTO / CONTRIBUICAO PARA O PSS / SUBSTITUICOES / INSS PATRONAL / PASEP</v>
      </c>
      <c r="I651" t="s">
        <v>600</v>
      </c>
      <c r="J651" t="s">
        <v>2466</v>
      </c>
      <c r="K651" t="s">
        <v>2471</v>
      </c>
      <c r="L651" t="s">
        <v>2468</v>
      </c>
      <c r="M651" t="s">
        <v>165</v>
      </c>
      <c r="N651" t="s">
        <v>127</v>
      </c>
      <c r="O651" t="s">
        <v>167</v>
      </c>
      <c r="P651" t="s">
        <v>2233</v>
      </c>
      <c r="Q651" t="s">
        <v>168</v>
      </c>
      <c r="R651" t="s">
        <v>165</v>
      </c>
      <c r="S651" t="s">
        <v>119</v>
      </c>
      <c r="T651" t="s">
        <v>2234</v>
      </c>
      <c r="U651" t="s">
        <v>136</v>
      </c>
      <c r="V651" t="s">
        <v>2283</v>
      </c>
      <c r="W651" t="s">
        <v>2284</v>
      </c>
      <c r="X651" s="51" t="str">
        <f t="shared" si="20"/>
        <v>3</v>
      </c>
      <c r="Y651" s="51" t="str">
        <f>IF(T651="","",IF(AND(T651&lt;&gt;'Tabelas auxiliares'!$B$236,T651&lt;&gt;'Tabelas auxiliares'!$B$237,T651&lt;&gt;'Tabelas auxiliares'!$C$236,T651&lt;&gt;'Tabelas auxiliares'!$C$237,T651&lt;&gt;'Tabelas auxiliares'!$D$236),"FOLHA DE PESSOAL",IF(X651='Tabelas auxiliares'!$A$237,"CUSTEIO",IF(X651='Tabelas auxiliares'!$A$236,"INVESTIMENTO","ERRO - VERIFICAR"))))</f>
        <v>FOLHA DE PESSOAL</v>
      </c>
      <c r="Z651" s="64">
        <f t="shared" si="21"/>
        <v>39282.239999999998</v>
      </c>
      <c r="AC651" s="44">
        <v>39282.239999999998</v>
      </c>
    </row>
    <row r="652" spans="1:29" x14ac:dyDescent="0.25">
      <c r="A652" t="s">
        <v>594</v>
      </c>
      <c r="B652" t="s">
        <v>302</v>
      </c>
      <c r="C652" t="s">
        <v>595</v>
      </c>
      <c r="D652" t="s">
        <v>90</v>
      </c>
      <c r="E652" t="s">
        <v>117</v>
      </c>
      <c r="F652" s="51" t="str">
        <f>IFERROR(VLOOKUP(D652,'Tabelas auxiliares'!$A$3:$B$61,2,FALSE),"")</f>
        <v>SUGEPE-FOLHA - PASEP + AUX. MORADIA</v>
      </c>
      <c r="G652" s="51" t="str">
        <f>IFERROR(VLOOKUP($B652,'Tabelas auxiliares'!$A$65:$C$102,2,FALSE),"")</f>
        <v>Folha de pagamento - Ativos, Previdência, PASEP</v>
      </c>
      <c r="H652" s="51" t="str">
        <f>IFERROR(VLOOKUP($B652,'Tabelas auxiliares'!$A$65:$C$102,3,FALSE),"")</f>
        <v>FOLHA DE PAGAMENTO / CONTRIBUICAO PARA O PSS / SUBSTITUICOES / INSS PATRONAL / PASEP</v>
      </c>
      <c r="I652" t="s">
        <v>600</v>
      </c>
      <c r="J652" t="s">
        <v>2466</v>
      </c>
      <c r="K652" t="s">
        <v>2471</v>
      </c>
      <c r="L652" t="s">
        <v>2468</v>
      </c>
      <c r="M652" t="s">
        <v>165</v>
      </c>
      <c r="N652" t="s">
        <v>127</v>
      </c>
      <c r="O652" t="s">
        <v>167</v>
      </c>
      <c r="P652" t="s">
        <v>2233</v>
      </c>
      <c r="Q652" t="s">
        <v>168</v>
      </c>
      <c r="R652" t="s">
        <v>165</v>
      </c>
      <c r="S652" t="s">
        <v>119</v>
      </c>
      <c r="T652" t="s">
        <v>2234</v>
      </c>
      <c r="U652" t="s">
        <v>136</v>
      </c>
      <c r="V652" t="s">
        <v>2285</v>
      </c>
      <c r="W652" t="s">
        <v>2286</v>
      </c>
      <c r="X652" s="51" t="str">
        <f t="shared" si="20"/>
        <v>3</v>
      </c>
      <c r="Y652" s="51" t="str">
        <f>IF(T652="","",IF(AND(T652&lt;&gt;'Tabelas auxiliares'!$B$236,T652&lt;&gt;'Tabelas auxiliares'!$B$237,T652&lt;&gt;'Tabelas auxiliares'!$C$236,T652&lt;&gt;'Tabelas auxiliares'!$C$237,T652&lt;&gt;'Tabelas auxiliares'!$D$236),"FOLHA DE PESSOAL",IF(X652='Tabelas auxiliares'!$A$237,"CUSTEIO",IF(X652='Tabelas auxiliares'!$A$236,"INVESTIMENTO","ERRO - VERIFICAR"))))</f>
        <v>FOLHA DE PESSOAL</v>
      </c>
      <c r="Z652" s="64">
        <f t="shared" si="21"/>
        <v>9856.5299999999988</v>
      </c>
      <c r="AA652" s="44">
        <v>835.32</v>
      </c>
      <c r="AC652" s="44">
        <v>9021.2099999999991</v>
      </c>
    </row>
    <row r="653" spans="1:29" x14ac:dyDescent="0.25">
      <c r="A653" t="s">
        <v>594</v>
      </c>
      <c r="B653" t="s">
        <v>302</v>
      </c>
      <c r="C653" t="s">
        <v>595</v>
      </c>
      <c r="D653" t="s">
        <v>90</v>
      </c>
      <c r="E653" t="s">
        <v>117</v>
      </c>
      <c r="F653" s="51" t="str">
        <f>IFERROR(VLOOKUP(D653,'Tabelas auxiliares'!$A$3:$B$61,2,FALSE),"")</f>
        <v>SUGEPE-FOLHA - PASEP + AUX. MORADIA</v>
      </c>
      <c r="G653" s="51" t="str">
        <f>IFERROR(VLOOKUP($B653,'Tabelas auxiliares'!$A$65:$C$102,2,FALSE),"")</f>
        <v>Folha de pagamento - Ativos, Previdência, PASEP</v>
      </c>
      <c r="H653" s="51" t="str">
        <f>IFERROR(VLOOKUP($B653,'Tabelas auxiliares'!$A$65:$C$102,3,FALSE),"")</f>
        <v>FOLHA DE PAGAMENTO / CONTRIBUICAO PARA O PSS / SUBSTITUICOES / INSS PATRONAL / PASEP</v>
      </c>
      <c r="I653" t="s">
        <v>600</v>
      </c>
      <c r="J653" t="s">
        <v>2466</v>
      </c>
      <c r="K653" t="s">
        <v>2471</v>
      </c>
      <c r="L653" t="s">
        <v>2468</v>
      </c>
      <c r="M653" t="s">
        <v>165</v>
      </c>
      <c r="N653" t="s">
        <v>127</v>
      </c>
      <c r="O653" t="s">
        <v>167</v>
      </c>
      <c r="P653" t="s">
        <v>2233</v>
      </c>
      <c r="Q653" t="s">
        <v>168</v>
      </c>
      <c r="R653" t="s">
        <v>165</v>
      </c>
      <c r="S653" t="s">
        <v>119</v>
      </c>
      <c r="T653" t="s">
        <v>2234</v>
      </c>
      <c r="U653" t="s">
        <v>136</v>
      </c>
      <c r="V653" t="s">
        <v>2287</v>
      </c>
      <c r="W653" t="s">
        <v>2288</v>
      </c>
      <c r="X653" s="51" t="str">
        <f t="shared" si="20"/>
        <v>3</v>
      </c>
      <c r="Y653" s="51" t="str">
        <f>IF(T653="","",IF(AND(T653&lt;&gt;'Tabelas auxiliares'!$B$236,T653&lt;&gt;'Tabelas auxiliares'!$B$237,T653&lt;&gt;'Tabelas auxiliares'!$C$236,T653&lt;&gt;'Tabelas auxiliares'!$C$237,T653&lt;&gt;'Tabelas auxiliares'!$D$236),"FOLHA DE PESSOAL",IF(X653='Tabelas auxiliares'!$A$237,"CUSTEIO",IF(X653='Tabelas auxiliares'!$A$236,"INVESTIMENTO","ERRO - VERIFICAR"))))</f>
        <v>FOLHA DE PESSOAL</v>
      </c>
      <c r="Z653" s="64">
        <f t="shared" si="21"/>
        <v>7813551.4899999993</v>
      </c>
      <c r="AA653" s="44">
        <v>246.31</v>
      </c>
      <c r="AC653" s="44">
        <v>7813305.1799999997</v>
      </c>
    </row>
    <row r="654" spans="1:29" x14ac:dyDescent="0.25">
      <c r="A654" t="s">
        <v>594</v>
      </c>
      <c r="B654" t="s">
        <v>302</v>
      </c>
      <c r="C654" t="s">
        <v>595</v>
      </c>
      <c r="D654" t="s">
        <v>90</v>
      </c>
      <c r="E654" t="s">
        <v>117</v>
      </c>
      <c r="F654" s="51" t="str">
        <f>IFERROR(VLOOKUP(D654,'Tabelas auxiliares'!$A$3:$B$61,2,FALSE),"")</f>
        <v>SUGEPE-FOLHA - PASEP + AUX. MORADIA</v>
      </c>
      <c r="G654" s="51" t="str">
        <f>IFERROR(VLOOKUP($B654,'Tabelas auxiliares'!$A$65:$C$102,2,FALSE),"")</f>
        <v>Folha de pagamento - Ativos, Previdência, PASEP</v>
      </c>
      <c r="H654" s="51" t="str">
        <f>IFERROR(VLOOKUP($B654,'Tabelas auxiliares'!$A$65:$C$102,3,FALSE),"")</f>
        <v>FOLHA DE PAGAMENTO / CONTRIBUICAO PARA O PSS / SUBSTITUICOES / INSS PATRONAL / PASEP</v>
      </c>
      <c r="I654" t="s">
        <v>600</v>
      </c>
      <c r="J654" t="s">
        <v>2466</v>
      </c>
      <c r="K654" t="s">
        <v>2471</v>
      </c>
      <c r="L654" t="s">
        <v>2468</v>
      </c>
      <c r="M654" t="s">
        <v>165</v>
      </c>
      <c r="N654" t="s">
        <v>127</v>
      </c>
      <c r="O654" t="s">
        <v>167</v>
      </c>
      <c r="P654" t="s">
        <v>2233</v>
      </c>
      <c r="Q654" t="s">
        <v>168</v>
      </c>
      <c r="R654" t="s">
        <v>165</v>
      </c>
      <c r="S654" t="s">
        <v>119</v>
      </c>
      <c r="T654" t="s">
        <v>2234</v>
      </c>
      <c r="U654" t="s">
        <v>136</v>
      </c>
      <c r="V654" t="s">
        <v>2289</v>
      </c>
      <c r="W654" t="s">
        <v>2290</v>
      </c>
      <c r="X654" s="51" t="str">
        <f t="shared" si="20"/>
        <v>3</v>
      </c>
      <c r="Y654" s="51" t="str">
        <f>IF(T654="","",IF(AND(T654&lt;&gt;'Tabelas auxiliares'!$B$236,T654&lt;&gt;'Tabelas auxiliares'!$B$237,T654&lt;&gt;'Tabelas auxiliares'!$C$236,T654&lt;&gt;'Tabelas auxiliares'!$C$237,T654&lt;&gt;'Tabelas auxiliares'!$D$236),"FOLHA DE PESSOAL",IF(X654='Tabelas auxiliares'!$A$237,"CUSTEIO",IF(X654='Tabelas auxiliares'!$A$236,"INVESTIMENTO","ERRO - VERIFICAR"))))</f>
        <v>FOLHA DE PESSOAL</v>
      </c>
      <c r="Z654" s="64">
        <f t="shared" si="21"/>
        <v>120476.86</v>
      </c>
      <c r="AA654" s="44">
        <v>60.79</v>
      </c>
      <c r="AC654" s="44">
        <v>120416.07</v>
      </c>
    </row>
    <row r="655" spans="1:29" x14ac:dyDescent="0.25">
      <c r="A655" t="s">
        <v>594</v>
      </c>
      <c r="B655" t="s">
        <v>302</v>
      </c>
      <c r="C655" t="s">
        <v>595</v>
      </c>
      <c r="D655" t="s">
        <v>90</v>
      </c>
      <c r="E655" t="s">
        <v>117</v>
      </c>
      <c r="F655" s="51" t="str">
        <f>IFERROR(VLOOKUP(D655,'Tabelas auxiliares'!$A$3:$B$61,2,FALSE),"")</f>
        <v>SUGEPE-FOLHA - PASEP + AUX. MORADIA</v>
      </c>
      <c r="G655" s="51" t="str">
        <f>IFERROR(VLOOKUP($B655,'Tabelas auxiliares'!$A$65:$C$102,2,FALSE),"")</f>
        <v>Folha de pagamento - Ativos, Previdência, PASEP</v>
      </c>
      <c r="H655" s="51" t="str">
        <f>IFERROR(VLOOKUP($B655,'Tabelas auxiliares'!$A$65:$C$102,3,FALSE),"")</f>
        <v>FOLHA DE PAGAMENTO / CONTRIBUICAO PARA O PSS / SUBSTITUICOES / INSS PATRONAL / PASEP</v>
      </c>
      <c r="I655" t="s">
        <v>600</v>
      </c>
      <c r="J655" t="s">
        <v>2466</v>
      </c>
      <c r="K655" t="s">
        <v>2471</v>
      </c>
      <c r="L655" t="s">
        <v>2468</v>
      </c>
      <c r="M655" t="s">
        <v>165</v>
      </c>
      <c r="N655" t="s">
        <v>127</v>
      </c>
      <c r="O655" t="s">
        <v>167</v>
      </c>
      <c r="P655" t="s">
        <v>2233</v>
      </c>
      <c r="Q655" t="s">
        <v>168</v>
      </c>
      <c r="R655" t="s">
        <v>165</v>
      </c>
      <c r="S655" t="s">
        <v>119</v>
      </c>
      <c r="T655" t="s">
        <v>2234</v>
      </c>
      <c r="U655" t="s">
        <v>136</v>
      </c>
      <c r="V655" t="s">
        <v>2291</v>
      </c>
      <c r="W655" t="s">
        <v>2292</v>
      </c>
      <c r="X655" s="51" t="str">
        <f t="shared" si="20"/>
        <v>3</v>
      </c>
      <c r="Y655" s="51" t="str">
        <f>IF(T655="","",IF(AND(T655&lt;&gt;'Tabelas auxiliares'!$B$236,T655&lt;&gt;'Tabelas auxiliares'!$B$237,T655&lt;&gt;'Tabelas auxiliares'!$C$236,T655&lt;&gt;'Tabelas auxiliares'!$C$237,T655&lt;&gt;'Tabelas auxiliares'!$D$236),"FOLHA DE PESSOAL",IF(X655='Tabelas auxiliares'!$A$237,"CUSTEIO",IF(X655='Tabelas auxiliares'!$A$236,"INVESTIMENTO","ERRO - VERIFICAR"))))</f>
        <v>FOLHA DE PESSOAL</v>
      </c>
      <c r="Z655" s="64">
        <f t="shared" si="21"/>
        <v>218511.96</v>
      </c>
      <c r="AC655" s="44">
        <v>218511.96</v>
      </c>
    </row>
    <row r="656" spans="1:29" x14ac:dyDescent="0.25">
      <c r="A656" t="s">
        <v>594</v>
      </c>
      <c r="B656" t="s">
        <v>302</v>
      </c>
      <c r="C656" t="s">
        <v>595</v>
      </c>
      <c r="D656" t="s">
        <v>90</v>
      </c>
      <c r="E656" t="s">
        <v>117</v>
      </c>
      <c r="F656" s="51" t="str">
        <f>IFERROR(VLOOKUP(D656,'Tabelas auxiliares'!$A$3:$B$61,2,FALSE),"")</f>
        <v>SUGEPE-FOLHA - PASEP + AUX. MORADIA</v>
      </c>
      <c r="G656" s="51" t="str">
        <f>IFERROR(VLOOKUP($B656,'Tabelas auxiliares'!$A$65:$C$102,2,FALSE),"")</f>
        <v>Folha de pagamento - Ativos, Previdência, PASEP</v>
      </c>
      <c r="H656" s="51" t="str">
        <f>IFERROR(VLOOKUP($B656,'Tabelas auxiliares'!$A$65:$C$102,3,FALSE),"")</f>
        <v>FOLHA DE PAGAMENTO / CONTRIBUICAO PARA O PSS / SUBSTITUICOES / INSS PATRONAL / PASEP</v>
      </c>
      <c r="I656" t="s">
        <v>600</v>
      </c>
      <c r="J656" t="s">
        <v>2466</v>
      </c>
      <c r="K656" t="s">
        <v>2471</v>
      </c>
      <c r="L656" t="s">
        <v>2468</v>
      </c>
      <c r="M656" t="s">
        <v>165</v>
      </c>
      <c r="N656" t="s">
        <v>127</v>
      </c>
      <c r="O656" t="s">
        <v>167</v>
      </c>
      <c r="P656" t="s">
        <v>2233</v>
      </c>
      <c r="Q656" t="s">
        <v>168</v>
      </c>
      <c r="R656" t="s">
        <v>165</v>
      </c>
      <c r="S656" t="s">
        <v>119</v>
      </c>
      <c r="T656" t="s">
        <v>2234</v>
      </c>
      <c r="U656" t="s">
        <v>136</v>
      </c>
      <c r="V656" t="s">
        <v>2293</v>
      </c>
      <c r="W656" t="s">
        <v>2294</v>
      </c>
      <c r="X656" s="51" t="str">
        <f t="shared" si="20"/>
        <v>3</v>
      </c>
      <c r="Y656" s="51" t="str">
        <f>IF(T656="","",IF(AND(T656&lt;&gt;'Tabelas auxiliares'!$B$236,T656&lt;&gt;'Tabelas auxiliares'!$B$237,T656&lt;&gt;'Tabelas auxiliares'!$C$236,T656&lt;&gt;'Tabelas auxiliares'!$C$237,T656&lt;&gt;'Tabelas auxiliares'!$D$236),"FOLHA DE PESSOAL",IF(X656='Tabelas auxiliares'!$A$237,"CUSTEIO",IF(X656='Tabelas auxiliares'!$A$236,"INVESTIMENTO","ERRO - VERIFICAR"))))</f>
        <v>FOLHA DE PESSOAL</v>
      </c>
      <c r="Z656" s="64">
        <f t="shared" si="21"/>
        <v>4583.0200000000004</v>
      </c>
      <c r="AC656" s="44">
        <v>4583.0200000000004</v>
      </c>
    </row>
    <row r="657" spans="1:29" x14ac:dyDescent="0.25">
      <c r="A657" t="s">
        <v>594</v>
      </c>
      <c r="B657" t="s">
        <v>302</v>
      </c>
      <c r="C657" t="s">
        <v>595</v>
      </c>
      <c r="D657" t="s">
        <v>90</v>
      </c>
      <c r="E657" t="s">
        <v>117</v>
      </c>
      <c r="F657" s="51" t="str">
        <f>IFERROR(VLOOKUP(D657,'Tabelas auxiliares'!$A$3:$B$61,2,FALSE),"")</f>
        <v>SUGEPE-FOLHA - PASEP + AUX. MORADIA</v>
      </c>
      <c r="G657" s="51" t="str">
        <f>IFERROR(VLOOKUP($B657,'Tabelas auxiliares'!$A$65:$C$102,2,FALSE),"")</f>
        <v>Folha de pagamento - Ativos, Previdência, PASEP</v>
      </c>
      <c r="H657" s="51" t="str">
        <f>IFERROR(VLOOKUP($B657,'Tabelas auxiliares'!$A$65:$C$102,3,FALSE),"")</f>
        <v>FOLHA DE PAGAMENTO / CONTRIBUICAO PARA O PSS / SUBSTITUICOES / INSS PATRONAL / PASEP</v>
      </c>
      <c r="I657" t="s">
        <v>600</v>
      </c>
      <c r="J657" t="s">
        <v>2466</v>
      </c>
      <c r="K657" t="s">
        <v>2471</v>
      </c>
      <c r="L657" t="s">
        <v>2468</v>
      </c>
      <c r="M657" t="s">
        <v>165</v>
      </c>
      <c r="N657" t="s">
        <v>127</v>
      </c>
      <c r="O657" t="s">
        <v>167</v>
      </c>
      <c r="P657" t="s">
        <v>2233</v>
      </c>
      <c r="Q657" t="s">
        <v>168</v>
      </c>
      <c r="R657" t="s">
        <v>165</v>
      </c>
      <c r="S657" t="s">
        <v>119</v>
      </c>
      <c r="T657" t="s">
        <v>2234</v>
      </c>
      <c r="U657" t="s">
        <v>136</v>
      </c>
      <c r="V657" t="s">
        <v>2295</v>
      </c>
      <c r="W657" t="s">
        <v>2296</v>
      </c>
      <c r="X657" s="51" t="str">
        <f t="shared" si="20"/>
        <v>3</v>
      </c>
      <c r="Y657" s="51" t="str">
        <f>IF(T657="","",IF(AND(T657&lt;&gt;'Tabelas auxiliares'!$B$236,T657&lt;&gt;'Tabelas auxiliares'!$B$237,T657&lt;&gt;'Tabelas auxiliares'!$C$236,T657&lt;&gt;'Tabelas auxiliares'!$C$237,T657&lt;&gt;'Tabelas auxiliares'!$D$236),"FOLHA DE PESSOAL",IF(X657='Tabelas auxiliares'!$A$237,"CUSTEIO",IF(X657='Tabelas auxiliares'!$A$236,"INVESTIMENTO","ERRO - VERIFICAR"))))</f>
        <v>FOLHA DE PESSOAL</v>
      </c>
      <c r="Z657" s="64">
        <f t="shared" si="21"/>
        <v>5117.03</v>
      </c>
      <c r="AA657" s="44">
        <v>869.07</v>
      </c>
      <c r="AC657" s="44">
        <v>4247.96</v>
      </c>
    </row>
    <row r="658" spans="1:29" x14ac:dyDescent="0.25">
      <c r="A658" t="s">
        <v>594</v>
      </c>
      <c r="B658" t="s">
        <v>302</v>
      </c>
      <c r="C658" t="s">
        <v>595</v>
      </c>
      <c r="D658" t="s">
        <v>90</v>
      </c>
      <c r="E658" t="s">
        <v>117</v>
      </c>
      <c r="F658" s="51" t="str">
        <f>IFERROR(VLOOKUP(D658,'Tabelas auxiliares'!$A$3:$B$61,2,FALSE),"")</f>
        <v>SUGEPE-FOLHA - PASEP + AUX. MORADIA</v>
      </c>
      <c r="G658" s="51" t="str">
        <f>IFERROR(VLOOKUP($B658,'Tabelas auxiliares'!$A$65:$C$102,2,FALSE),"")</f>
        <v>Folha de pagamento - Ativos, Previdência, PASEP</v>
      </c>
      <c r="H658" s="51" t="str">
        <f>IFERROR(VLOOKUP($B658,'Tabelas auxiliares'!$A$65:$C$102,3,FALSE),"")</f>
        <v>FOLHA DE PAGAMENTO / CONTRIBUICAO PARA O PSS / SUBSTITUICOES / INSS PATRONAL / PASEP</v>
      </c>
      <c r="I658" t="s">
        <v>600</v>
      </c>
      <c r="J658" t="s">
        <v>2466</v>
      </c>
      <c r="K658" t="s">
        <v>2471</v>
      </c>
      <c r="L658" t="s">
        <v>2468</v>
      </c>
      <c r="M658" t="s">
        <v>165</v>
      </c>
      <c r="N658" t="s">
        <v>127</v>
      </c>
      <c r="O658" t="s">
        <v>167</v>
      </c>
      <c r="P658" t="s">
        <v>2233</v>
      </c>
      <c r="Q658" t="s">
        <v>168</v>
      </c>
      <c r="R658" t="s">
        <v>165</v>
      </c>
      <c r="S658" t="s">
        <v>119</v>
      </c>
      <c r="T658" t="s">
        <v>2234</v>
      </c>
      <c r="U658" t="s">
        <v>136</v>
      </c>
      <c r="V658" t="s">
        <v>2297</v>
      </c>
      <c r="W658" t="s">
        <v>2298</v>
      </c>
      <c r="X658" s="51" t="str">
        <f t="shared" si="20"/>
        <v>3</v>
      </c>
      <c r="Y658" s="51" t="str">
        <f>IF(T658="","",IF(AND(T658&lt;&gt;'Tabelas auxiliares'!$B$236,T658&lt;&gt;'Tabelas auxiliares'!$B$237,T658&lt;&gt;'Tabelas auxiliares'!$C$236,T658&lt;&gt;'Tabelas auxiliares'!$C$237,T658&lt;&gt;'Tabelas auxiliares'!$D$236),"FOLHA DE PESSOAL",IF(X658='Tabelas auxiliares'!$A$237,"CUSTEIO",IF(X658='Tabelas auxiliares'!$A$236,"INVESTIMENTO","ERRO - VERIFICAR"))))</f>
        <v>FOLHA DE PESSOAL</v>
      </c>
      <c r="Z658" s="64">
        <f t="shared" si="21"/>
        <v>5621.83</v>
      </c>
      <c r="AA658" s="44">
        <v>1430.13</v>
      </c>
      <c r="AC658" s="44">
        <v>4191.7</v>
      </c>
    </row>
    <row r="659" spans="1:29" x14ac:dyDescent="0.25">
      <c r="A659" t="s">
        <v>594</v>
      </c>
      <c r="B659" t="s">
        <v>302</v>
      </c>
      <c r="C659" t="s">
        <v>595</v>
      </c>
      <c r="D659" t="s">
        <v>90</v>
      </c>
      <c r="E659" t="s">
        <v>117</v>
      </c>
      <c r="F659" s="51" t="str">
        <f>IFERROR(VLOOKUP(D659,'Tabelas auxiliares'!$A$3:$B$61,2,FALSE),"")</f>
        <v>SUGEPE-FOLHA - PASEP + AUX. MORADIA</v>
      </c>
      <c r="G659" s="51" t="str">
        <f>IFERROR(VLOOKUP($B659,'Tabelas auxiliares'!$A$65:$C$102,2,FALSE),"")</f>
        <v>Folha de pagamento - Ativos, Previdência, PASEP</v>
      </c>
      <c r="H659" s="51" t="str">
        <f>IFERROR(VLOOKUP($B659,'Tabelas auxiliares'!$A$65:$C$102,3,FALSE),"")</f>
        <v>FOLHA DE PAGAMENTO / CONTRIBUICAO PARA O PSS / SUBSTITUICOES / INSS PATRONAL / PASEP</v>
      </c>
      <c r="I659" t="s">
        <v>600</v>
      </c>
      <c r="J659" t="s">
        <v>2466</v>
      </c>
      <c r="K659" t="s">
        <v>2471</v>
      </c>
      <c r="L659" t="s">
        <v>2468</v>
      </c>
      <c r="M659" t="s">
        <v>165</v>
      </c>
      <c r="N659" t="s">
        <v>127</v>
      </c>
      <c r="O659" t="s">
        <v>167</v>
      </c>
      <c r="P659" t="s">
        <v>2233</v>
      </c>
      <c r="Q659" t="s">
        <v>168</v>
      </c>
      <c r="R659" t="s">
        <v>165</v>
      </c>
      <c r="S659" t="s">
        <v>119</v>
      </c>
      <c r="T659" t="s">
        <v>2234</v>
      </c>
      <c r="U659" t="s">
        <v>136</v>
      </c>
      <c r="V659" t="s">
        <v>2299</v>
      </c>
      <c r="W659" t="s">
        <v>2300</v>
      </c>
      <c r="X659" s="51" t="str">
        <f t="shared" si="20"/>
        <v>3</v>
      </c>
      <c r="Y659" s="51" t="str">
        <f>IF(T659="","",IF(AND(T659&lt;&gt;'Tabelas auxiliares'!$B$236,T659&lt;&gt;'Tabelas auxiliares'!$B$237,T659&lt;&gt;'Tabelas auxiliares'!$C$236,T659&lt;&gt;'Tabelas auxiliares'!$C$237,T659&lt;&gt;'Tabelas auxiliares'!$D$236),"FOLHA DE PESSOAL",IF(X659='Tabelas auxiliares'!$A$237,"CUSTEIO",IF(X659='Tabelas auxiliares'!$A$236,"INVESTIMENTO","ERRO - VERIFICAR"))))</f>
        <v>FOLHA DE PESSOAL</v>
      </c>
      <c r="Z659" s="64">
        <f t="shared" si="21"/>
        <v>147303.16</v>
      </c>
      <c r="AA659" s="44">
        <v>46567.27</v>
      </c>
      <c r="AC659" s="44">
        <v>100735.89</v>
      </c>
    </row>
    <row r="660" spans="1:29" x14ac:dyDescent="0.25">
      <c r="A660" t="s">
        <v>594</v>
      </c>
      <c r="B660" t="s">
        <v>302</v>
      </c>
      <c r="C660" t="s">
        <v>595</v>
      </c>
      <c r="D660" t="s">
        <v>90</v>
      </c>
      <c r="E660" t="s">
        <v>117</v>
      </c>
      <c r="F660" s="51" t="str">
        <f>IFERROR(VLOOKUP(D660,'Tabelas auxiliares'!$A$3:$B$61,2,FALSE),"")</f>
        <v>SUGEPE-FOLHA - PASEP + AUX. MORADIA</v>
      </c>
      <c r="G660" s="51" t="str">
        <f>IFERROR(VLOOKUP($B660,'Tabelas auxiliares'!$A$65:$C$102,2,FALSE),"")</f>
        <v>Folha de pagamento - Ativos, Previdência, PASEP</v>
      </c>
      <c r="H660" s="51" t="str">
        <f>IFERROR(VLOOKUP($B660,'Tabelas auxiliares'!$A$65:$C$102,3,FALSE),"")</f>
        <v>FOLHA DE PAGAMENTO / CONTRIBUICAO PARA O PSS / SUBSTITUICOES / INSS PATRONAL / PASEP</v>
      </c>
      <c r="I660" t="s">
        <v>600</v>
      </c>
      <c r="J660" t="s">
        <v>2466</v>
      </c>
      <c r="K660" t="s">
        <v>2471</v>
      </c>
      <c r="L660" t="s">
        <v>2468</v>
      </c>
      <c r="M660" t="s">
        <v>165</v>
      </c>
      <c r="N660" t="s">
        <v>127</v>
      </c>
      <c r="O660" t="s">
        <v>167</v>
      </c>
      <c r="P660" t="s">
        <v>2233</v>
      </c>
      <c r="Q660" t="s">
        <v>168</v>
      </c>
      <c r="R660" t="s">
        <v>165</v>
      </c>
      <c r="S660" t="s">
        <v>119</v>
      </c>
      <c r="T660" t="s">
        <v>2234</v>
      </c>
      <c r="U660" t="s">
        <v>136</v>
      </c>
      <c r="V660" t="s">
        <v>2301</v>
      </c>
      <c r="W660" t="s">
        <v>2302</v>
      </c>
      <c r="X660" s="51" t="str">
        <f t="shared" si="20"/>
        <v>3</v>
      </c>
      <c r="Y660" s="51" t="str">
        <f>IF(T660="","",IF(AND(T660&lt;&gt;'Tabelas auxiliares'!$B$236,T660&lt;&gt;'Tabelas auxiliares'!$B$237,T660&lt;&gt;'Tabelas auxiliares'!$C$236,T660&lt;&gt;'Tabelas auxiliares'!$C$237,T660&lt;&gt;'Tabelas auxiliares'!$D$236),"FOLHA DE PESSOAL",IF(X660='Tabelas auxiliares'!$A$237,"CUSTEIO",IF(X660='Tabelas auxiliares'!$A$236,"INVESTIMENTO","ERRO - VERIFICAR"))))</f>
        <v>FOLHA DE PESSOAL</v>
      </c>
      <c r="Z660" s="64">
        <f t="shared" si="21"/>
        <v>27535.14</v>
      </c>
      <c r="AA660" s="44">
        <v>759.91</v>
      </c>
      <c r="AC660" s="44">
        <v>26775.23</v>
      </c>
    </row>
    <row r="661" spans="1:29" x14ac:dyDescent="0.25">
      <c r="A661" t="s">
        <v>594</v>
      </c>
      <c r="B661" t="s">
        <v>302</v>
      </c>
      <c r="C661" t="s">
        <v>595</v>
      </c>
      <c r="D661" t="s">
        <v>90</v>
      </c>
      <c r="E661" t="s">
        <v>117</v>
      </c>
      <c r="F661" s="51" t="str">
        <f>IFERROR(VLOOKUP(D661,'Tabelas auxiliares'!$A$3:$B$61,2,FALSE),"")</f>
        <v>SUGEPE-FOLHA - PASEP + AUX. MORADIA</v>
      </c>
      <c r="G661" s="51" t="str">
        <f>IFERROR(VLOOKUP($B661,'Tabelas auxiliares'!$A$65:$C$102,2,FALSE),"")</f>
        <v>Folha de pagamento - Ativos, Previdência, PASEP</v>
      </c>
      <c r="H661" s="51" t="str">
        <f>IFERROR(VLOOKUP($B661,'Tabelas auxiliares'!$A$65:$C$102,3,FALSE),"")</f>
        <v>FOLHA DE PAGAMENTO / CONTRIBUICAO PARA O PSS / SUBSTITUICOES / INSS PATRONAL / PASEP</v>
      </c>
      <c r="I661" t="s">
        <v>600</v>
      </c>
      <c r="J661" t="s">
        <v>2466</v>
      </c>
      <c r="K661" t="s">
        <v>2472</v>
      </c>
      <c r="L661" t="s">
        <v>2468</v>
      </c>
      <c r="M661" t="s">
        <v>165</v>
      </c>
      <c r="N661" t="s">
        <v>127</v>
      </c>
      <c r="O661" t="s">
        <v>167</v>
      </c>
      <c r="P661" t="s">
        <v>2233</v>
      </c>
      <c r="Q661" t="s">
        <v>168</v>
      </c>
      <c r="R661" t="s">
        <v>165</v>
      </c>
      <c r="S661" t="s">
        <v>119</v>
      </c>
      <c r="T661" t="s">
        <v>2234</v>
      </c>
      <c r="U661" t="s">
        <v>136</v>
      </c>
      <c r="V661" t="s">
        <v>2304</v>
      </c>
      <c r="W661" t="s">
        <v>2305</v>
      </c>
      <c r="X661" s="51" t="str">
        <f t="shared" si="20"/>
        <v>3</v>
      </c>
      <c r="Y661" s="51" t="str">
        <f>IF(T661="","",IF(AND(T661&lt;&gt;'Tabelas auxiliares'!$B$236,T661&lt;&gt;'Tabelas auxiliares'!$B$237,T661&lt;&gt;'Tabelas auxiliares'!$C$236,T661&lt;&gt;'Tabelas auxiliares'!$C$237,T661&lt;&gt;'Tabelas auxiliares'!$D$236),"FOLHA DE PESSOAL",IF(X661='Tabelas auxiliares'!$A$237,"CUSTEIO",IF(X661='Tabelas auxiliares'!$A$236,"INVESTIMENTO","ERRO - VERIFICAR"))))</f>
        <v>FOLHA DE PESSOAL</v>
      </c>
      <c r="Z661" s="64">
        <f t="shared" si="21"/>
        <v>20637.68</v>
      </c>
      <c r="AC661" s="44">
        <v>20637.68</v>
      </c>
    </row>
    <row r="662" spans="1:29" x14ac:dyDescent="0.25">
      <c r="A662" t="s">
        <v>594</v>
      </c>
      <c r="B662" t="s">
        <v>302</v>
      </c>
      <c r="C662" t="s">
        <v>595</v>
      </c>
      <c r="D662" t="s">
        <v>90</v>
      </c>
      <c r="E662" t="s">
        <v>117</v>
      </c>
      <c r="F662" s="51" t="str">
        <f>IFERROR(VLOOKUP(D662,'Tabelas auxiliares'!$A$3:$B$61,2,FALSE),"")</f>
        <v>SUGEPE-FOLHA - PASEP + AUX. MORADIA</v>
      </c>
      <c r="G662" s="51" t="str">
        <f>IFERROR(VLOOKUP($B662,'Tabelas auxiliares'!$A$65:$C$102,2,FALSE),"")</f>
        <v>Folha de pagamento - Ativos, Previdência, PASEP</v>
      </c>
      <c r="H662" s="51" t="str">
        <f>IFERROR(VLOOKUP($B662,'Tabelas auxiliares'!$A$65:$C$102,3,FALSE),"")</f>
        <v>FOLHA DE PAGAMENTO / CONTRIBUICAO PARA O PSS / SUBSTITUICOES / INSS PATRONAL / PASEP</v>
      </c>
      <c r="I662" t="s">
        <v>600</v>
      </c>
      <c r="J662" t="s">
        <v>2466</v>
      </c>
      <c r="K662" t="s">
        <v>2473</v>
      </c>
      <c r="L662" t="s">
        <v>2468</v>
      </c>
      <c r="M662" t="s">
        <v>165</v>
      </c>
      <c r="N662" t="s">
        <v>127</v>
      </c>
      <c r="O662" t="s">
        <v>167</v>
      </c>
      <c r="P662" t="s">
        <v>2233</v>
      </c>
      <c r="Q662" t="s">
        <v>168</v>
      </c>
      <c r="R662" t="s">
        <v>165</v>
      </c>
      <c r="S662" t="s">
        <v>119</v>
      </c>
      <c r="T662" t="s">
        <v>2234</v>
      </c>
      <c r="U662" t="s">
        <v>136</v>
      </c>
      <c r="V662" t="s">
        <v>2307</v>
      </c>
      <c r="W662" t="s">
        <v>2308</v>
      </c>
      <c r="X662" s="51" t="str">
        <f t="shared" si="20"/>
        <v>3</v>
      </c>
      <c r="Y662" s="51" t="str">
        <f>IF(T662="","",IF(AND(T662&lt;&gt;'Tabelas auxiliares'!$B$236,T662&lt;&gt;'Tabelas auxiliares'!$B$237,T662&lt;&gt;'Tabelas auxiliares'!$C$236,T662&lt;&gt;'Tabelas auxiliares'!$C$237,T662&lt;&gt;'Tabelas auxiliares'!$D$236),"FOLHA DE PESSOAL",IF(X662='Tabelas auxiliares'!$A$237,"CUSTEIO",IF(X662='Tabelas auxiliares'!$A$236,"INVESTIMENTO","ERRO - VERIFICAR"))))</f>
        <v>FOLHA DE PESSOAL</v>
      </c>
      <c r="Z662" s="64">
        <f t="shared" si="21"/>
        <v>3885.87</v>
      </c>
      <c r="AC662" s="44">
        <v>3885.87</v>
      </c>
    </row>
    <row r="663" spans="1:29" x14ac:dyDescent="0.25">
      <c r="A663" t="s">
        <v>594</v>
      </c>
      <c r="B663" t="s">
        <v>302</v>
      </c>
      <c r="C663" t="s">
        <v>595</v>
      </c>
      <c r="D663" t="s">
        <v>90</v>
      </c>
      <c r="E663" t="s">
        <v>117</v>
      </c>
      <c r="F663" s="51" t="str">
        <f>IFERROR(VLOOKUP(D663,'Tabelas auxiliares'!$A$3:$B$61,2,FALSE),"")</f>
        <v>SUGEPE-FOLHA - PASEP + AUX. MORADIA</v>
      </c>
      <c r="G663" s="51" t="str">
        <f>IFERROR(VLOOKUP($B663,'Tabelas auxiliares'!$A$65:$C$102,2,FALSE),"")</f>
        <v>Folha de pagamento - Ativos, Previdência, PASEP</v>
      </c>
      <c r="H663" s="51" t="str">
        <f>IFERROR(VLOOKUP($B663,'Tabelas auxiliares'!$A$65:$C$102,3,FALSE),"")</f>
        <v>FOLHA DE PAGAMENTO / CONTRIBUICAO PARA O PSS / SUBSTITUICOES / INSS PATRONAL / PASEP</v>
      </c>
      <c r="I663" t="s">
        <v>600</v>
      </c>
      <c r="J663" t="s">
        <v>2466</v>
      </c>
      <c r="K663" t="s">
        <v>2474</v>
      </c>
      <c r="L663" t="s">
        <v>2468</v>
      </c>
      <c r="M663" t="s">
        <v>165</v>
      </c>
      <c r="N663" t="s">
        <v>127</v>
      </c>
      <c r="O663" t="s">
        <v>167</v>
      </c>
      <c r="P663" t="s">
        <v>2233</v>
      </c>
      <c r="Q663" t="s">
        <v>168</v>
      </c>
      <c r="R663" t="s">
        <v>165</v>
      </c>
      <c r="S663" t="s">
        <v>119</v>
      </c>
      <c r="T663" t="s">
        <v>2234</v>
      </c>
      <c r="U663" t="s">
        <v>136</v>
      </c>
      <c r="V663" t="s">
        <v>2310</v>
      </c>
      <c r="W663" t="s">
        <v>2311</v>
      </c>
      <c r="X663" s="51" t="str">
        <f t="shared" si="20"/>
        <v>3</v>
      </c>
      <c r="Y663" s="51" t="str">
        <f>IF(T663="","",IF(AND(T663&lt;&gt;'Tabelas auxiliares'!$B$236,T663&lt;&gt;'Tabelas auxiliares'!$B$237,T663&lt;&gt;'Tabelas auxiliares'!$C$236,T663&lt;&gt;'Tabelas auxiliares'!$C$237,T663&lt;&gt;'Tabelas auxiliares'!$D$236),"FOLHA DE PESSOAL",IF(X663='Tabelas auxiliares'!$A$237,"CUSTEIO",IF(X663='Tabelas auxiliares'!$A$236,"INVESTIMENTO","ERRO - VERIFICAR"))))</f>
        <v>FOLHA DE PESSOAL</v>
      </c>
      <c r="Z663" s="64">
        <f t="shared" si="21"/>
        <v>1101.1500000000001</v>
      </c>
      <c r="AC663" s="44">
        <v>1101.1500000000001</v>
      </c>
    </row>
    <row r="664" spans="1:29" x14ac:dyDescent="0.25">
      <c r="A664" t="s">
        <v>594</v>
      </c>
      <c r="B664" t="s">
        <v>302</v>
      </c>
      <c r="C664" t="s">
        <v>595</v>
      </c>
      <c r="D664" t="s">
        <v>90</v>
      </c>
      <c r="E664" t="s">
        <v>117</v>
      </c>
      <c r="F664" s="51" t="str">
        <f>IFERROR(VLOOKUP(D664,'Tabelas auxiliares'!$A$3:$B$61,2,FALSE),"")</f>
        <v>SUGEPE-FOLHA - PASEP + AUX. MORADIA</v>
      </c>
      <c r="G664" s="51" t="str">
        <f>IFERROR(VLOOKUP($B664,'Tabelas auxiliares'!$A$65:$C$102,2,FALSE),"")</f>
        <v>Folha de pagamento - Ativos, Previdência, PASEP</v>
      </c>
      <c r="H664" s="51" t="str">
        <f>IFERROR(VLOOKUP($B664,'Tabelas auxiliares'!$A$65:$C$102,3,FALSE),"")</f>
        <v>FOLHA DE PAGAMENTO / CONTRIBUICAO PARA O PSS / SUBSTITUICOES / INSS PATRONAL / PASEP</v>
      </c>
      <c r="I664" t="s">
        <v>600</v>
      </c>
      <c r="J664" t="s">
        <v>2466</v>
      </c>
      <c r="K664" t="s">
        <v>2475</v>
      </c>
      <c r="L664" t="s">
        <v>2468</v>
      </c>
      <c r="M664" t="s">
        <v>165</v>
      </c>
      <c r="N664" t="s">
        <v>127</v>
      </c>
      <c r="O664" t="s">
        <v>167</v>
      </c>
      <c r="P664" t="s">
        <v>2233</v>
      </c>
      <c r="Q664" t="s">
        <v>168</v>
      </c>
      <c r="R664" t="s">
        <v>165</v>
      </c>
      <c r="S664" t="s">
        <v>119</v>
      </c>
      <c r="T664" t="s">
        <v>2234</v>
      </c>
      <c r="U664" t="s">
        <v>136</v>
      </c>
      <c r="V664" t="s">
        <v>2449</v>
      </c>
      <c r="W664" t="s">
        <v>2450</v>
      </c>
      <c r="X664" s="51" t="str">
        <f t="shared" si="20"/>
        <v>3</v>
      </c>
      <c r="Y664" s="51" t="str">
        <f>IF(T664="","",IF(AND(T664&lt;&gt;'Tabelas auxiliares'!$B$236,T664&lt;&gt;'Tabelas auxiliares'!$B$237,T664&lt;&gt;'Tabelas auxiliares'!$C$236,T664&lt;&gt;'Tabelas auxiliares'!$C$237,T664&lt;&gt;'Tabelas auxiliares'!$D$236),"FOLHA DE PESSOAL",IF(X664='Tabelas auxiliares'!$A$237,"CUSTEIO",IF(X664='Tabelas auxiliares'!$A$236,"INVESTIMENTO","ERRO - VERIFICAR"))))</f>
        <v>FOLHA DE PESSOAL</v>
      </c>
      <c r="Z664" s="64">
        <f t="shared" si="21"/>
        <v>7103.91</v>
      </c>
      <c r="AA664" s="44">
        <v>7103.91</v>
      </c>
    </row>
    <row r="665" spans="1:29" x14ac:dyDescent="0.25">
      <c r="A665" t="s">
        <v>594</v>
      </c>
      <c r="B665" t="s">
        <v>302</v>
      </c>
      <c r="C665" t="s">
        <v>595</v>
      </c>
      <c r="D665" t="s">
        <v>90</v>
      </c>
      <c r="E665" t="s">
        <v>117</v>
      </c>
      <c r="F665" s="51" t="str">
        <f>IFERROR(VLOOKUP(D665,'Tabelas auxiliares'!$A$3:$B$61,2,FALSE),"")</f>
        <v>SUGEPE-FOLHA - PASEP + AUX. MORADIA</v>
      </c>
      <c r="G665" s="51" t="str">
        <f>IFERROR(VLOOKUP($B665,'Tabelas auxiliares'!$A$65:$C$102,2,FALSE),"")</f>
        <v>Folha de pagamento - Ativos, Previdência, PASEP</v>
      </c>
      <c r="H665" s="51" t="str">
        <f>IFERROR(VLOOKUP($B665,'Tabelas auxiliares'!$A$65:$C$102,3,FALSE),"")</f>
        <v>FOLHA DE PAGAMENTO / CONTRIBUICAO PARA O PSS / SUBSTITUICOES / INSS PATRONAL / PASEP</v>
      </c>
      <c r="I665" t="s">
        <v>600</v>
      </c>
      <c r="J665" t="s">
        <v>2466</v>
      </c>
      <c r="K665" t="s">
        <v>2476</v>
      </c>
      <c r="L665" t="s">
        <v>2468</v>
      </c>
      <c r="M665" t="s">
        <v>2462</v>
      </c>
      <c r="N665" t="s">
        <v>127</v>
      </c>
      <c r="O665" t="s">
        <v>167</v>
      </c>
      <c r="P665" t="s">
        <v>2233</v>
      </c>
      <c r="Q665" t="s">
        <v>168</v>
      </c>
      <c r="R665" t="s">
        <v>165</v>
      </c>
      <c r="S665" t="s">
        <v>119</v>
      </c>
      <c r="T665" t="s">
        <v>2234</v>
      </c>
      <c r="U665" t="s">
        <v>136</v>
      </c>
      <c r="V665" t="s">
        <v>2314</v>
      </c>
      <c r="W665" t="s">
        <v>2315</v>
      </c>
      <c r="X665" s="51" t="str">
        <f t="shared" si="20"/>
        <v>3</v>
      </c>
      <c r="Y665" s="51" t="str">
        <f>IF(T665="","",IF(AND(T665&lt;&gt;'Tabelas auxiliares'!$B$236,T665&lt;&gt;'Tabelas auxiliares'!$B$237,T665&lt;&gt;'Tabelas auxiliares'!$C$236,T665&lt;&gt;'Tabelas auxiliares'!$C$237,T665&lt;&gt;'Tabelas auxiliares'!$D$236),"FOLHA DE PESSOAL",IF(X665='Tabelas auxiliares'!$A$237,"CUSTEIO",IF(X665='Tabelas auxiliares'!$A$236,"INVESTIMENTO","ERRO - VERIFICAR"))))</f>
        <v>FOLHA DE PESSOAL</v>
      </c>
      <c r="Z665" s="64">
        <f t="shared" si="21"/>
        <v>140354.65</v>
      </c>
      <c r="AC665" s="44">
        <v>140354.65</v>
      </c>
    </row>
    <row r="666" spans="1:29" x14ac:dyDescent="0.25">
      <c r="A666" t="s">
        <v>594</v>
      </c>
      <c r="B666" t="s">
        <v>302</v>
      </c>
      <c r="C666" t="s">
        <v>595</v>
      </c>
      <c r="D666" t="s">
        <v>90</v>
      </c>
      <c r="E666" t="s">
        <v>117</v>
      </c>
      <c r="F666" s="51" t="str">
        <f>IFERROR(VLOOKUP(D666,'Tabelas auxiliares'!$A$3:$B$61,2,FALSE),"")</f>
        <v>SUGEPE-FOLHA - PASEP + AUX. MORADIA</v>
      </c>
      <c r="G666" s="51" t="str">
        <f>IFERROR(VLOOKUP($B666,'Tabelas auxiliares'!$A$65:$C$102,2,FALSE),"")</f>
        <v>Folha de pagamento - Ativos, Previdência, PASEP</v>
      </c>
      <c r="H666" s="51" t="str">
        <f>IFERROR(VLOOKUP($B666,'Tabelas auxiliares'!$A$65:$C$102,3,FALSE),"")</f>
        <v>FOLHA DE PAGAMENTO / CONTRIBUICAO PARA O PSS / SUBSTITUICOES / INSS PATRONAL / PASEP</v>
      </c>
      <c r="I666" t="s">
        <v>600</v>
      </c>
      <c r="J666" t="s">
        <v>2466</v>
      </c>
      <c r="K666" t="s">
        <v>2477</v>
      </c>
      <c r="L666" t="s">
        <v>2468</v>
      </c>
      <c r="M666" t="s">
        <v>2317</v>
      </c>
      <c r="N666" t="s">
        <v>126</v>
      </c>
      <c r="O666" t="s">
        <v>167</v>
      </c>
      <c r="P666" t="s">
        <v>2248</v>
      </c>
      <c r="Q666" t="s">
        <v>168</v>
      </c>
      <c r="R666" t="s">
        <v>165</v>
      </c>
      <c r="S666" t="s">
        <v>119</v>
      </c>
      <c r="T666" t="s">
        <v>2249</v>
      </c>
      <c r="U666" t="s">
        <v>120</v>
      </c>
      <c r="V666" t="s">
        <v>2250</v>
      </c>
      <c r="W666" t="s">
        <v>2251</v>
      </c>
      <c r="X666" s="51" t="str">
        <f t="shared" si="20"/>
        <v>3</v>
      </c>
      <c r="Y666" s="51" t="str">
        <f>IF(T666="","",IF(AND(T666&lt;&gt;'Tabelas auxiliares'!$B$236,T666&lt;&gt;'Tabelas auxiliares'!$B$237,T666&lt;&gt;'Tabelas auxiliares'!$C$236,T666&lt;&gt;'Tabelas auxiliares'!$C$237,T666&lt;&gt;'Tabelas auxiliares'!$D$236),"FOLHA DE PESSOAL",IF(X666='Tabelas auxiliares'!$A$237,"CUSTEIO",IF(X666='Tabelas auxiliares'!$A$236,"INVESTIMENTO","ERRO - VERIFICAR"))))</f>
        <v>FOLHA DE PESSOAL</v>
      </c>
      <c r="Z666" s="64">
        <f t="shared" si="21"/>
        <v>3874072.84</v>
      </c>
      <c r="AC666" s="44">
        <v>3874072.84</v>
      </c>
    </row>
    <row r="667" spans="1:29" x14ac:dyDescent="0.25">
      <c r="A667" t="s">
        <v>594</v>
      </c>
      <c r="B667" t="s">
        <v>302</v>
      </c>
      <c r="C667" t="s">
        <v>595</v>
      </c>
      <c r="D667" t="s">
        <v>90</v>
      </c>
      <c r="E667" t="s">
        <v>117</v>
      </c>
      <c r="F667" s="51" t="str">
        <f>IFERROR(VLOOKUP(D667,'Tabelas auxiliares'!$A$3:$B$61,2,FALSE),"")</f>
        <v>SUGEPE-FOLHA - PASEP + AUX. MORADIA</v>
      </c>
      <c r="G667" s="51" t="str">
        <f>IFERROR(VLOOKUP($B667,'Tabelas auxiliares'!$A$65:$C$102,2,FALSE),"")</f>
        <v>Folha de pagamento - Ativos, Previdência, PASEP</v>
      </c>
      <c r="H667" s="51" t="str">
        <f>IFERROR(VLOOKUP($B667,'Tabelas auxiliares'!$A$65:$C$102,3,FALSE),"")</f>
        <v>FOLHA DE PAGAMENTO / CONTRIBUICAO PARA O PSS / SUBSTITUICOES / INSS PATRONAL / PASEP</v>
      </c>
      <c r="I667" t="s">
        <v>600</v>
      </c>
      <c r="J667" t="s">
        <v>2466</v>
      </c>
      <c r="K667" t="s">
        <v>2478</v>
      </c>
      <c r="L667" t="s">
        <v>2468</v>
      </c>
      <c r="M667" t="s">
        <v>2319</v>
      </c>
      <c r="N667" t="s">
        <v>166</v>
      </c>
      <c r="O667" t="s">
        <v>167</v>
      </c>
      <c r="P667" t="s">
        <v>200</v>
      </c>
      <c r="Q667" t="s">
        <v>168</v>
      </c>
      <c r="R667" t="s">
        <v>165</v>
      </c>
      <c r="S667" t="s">
        <v>119</v>
      </c>
      <c r="T667" t="s">
        <v>164</v>
      </c>
      <c r="U667" t="s">
        <v>118</v>
      </c>
      <c r="V667" t="s">
        <v>2320</v>
      </c>
      <c r="W667" t="s">
        <v>2321</v>
      </c>
      <c r="X667" s="51" t="str">
        <f t="shared" si="20"/>
        <v>3</v>
      </c>
      <c r="Y667" s="51" t="str">
        <f>IF(T667="","",IF(AND(T667&lt;&gt;'Tabelas auxiliares'!$B$236,T667&lt;&gt;'Tabelas auxiliares'!$B$237,T667&lt;&gt;'Tabelas auxiliares'!$C$236,T667&lt;&gt;'Tabelas auxiliares'!$C$237,T667&lt;&gt;'Tabelas auxiliares'!$D$236),"FOLHA DE PESSOAL",IF(X667='Tabelas auxiliares'!$A$237,"CUSTEIO",IF(X667='Tabelas auxiliares'!$A$236,"INVESTIMENTO","ERRO - VERIFICAR"))))</f>
        <v>CUSTEIO</v>
      </c>
      <c r="Z667" s="64">
        <f t="shared" si="21"/>
        <v>182937.22</v>
      </c>
      <c r="AC667" s="44">
        <v>182937.22</v>
      </c>
    </row>
    <row r="668" spans="1:29" x14ac:dyDescent="0.25">
      <c r="A668" t="s">
        <v>594</v>
      </c>
      <c r="B668" t="s">
        <v>302</v>
      </c>
      <c r="C668" t="s">
        <v>595</v>
      </c>
      <c r="D668" t="s">
        <v>90</v>
      </c>
      <c r="E668" t="s">
        <v>117</v>
      </c>
      <c r="F668" s="51" t="str">
        <f>IFERROR(VLOOKUP(D668,'Tabelas auxiliares'!$A$3:$B$61,2,FALSE),"")</f>
        <v>SUGEPE-FOLHA - PASEP + AUX. MORADIA</v>
      </c>
      <c r="G668" s="51" t="str">
        <f>IFERROR(VLOOKUP($B668,'Tabelas auxiliares'!$A$65:$C$102,2,FALSE),"")</f>
        <v>Folha de pagamento - Ativos, Previdência, PASEP</v>
      </c>
      <c r="H668" s="51" t="str">
        <f>IFERROR(VLOOKUP($B668,'Tabelas auxiliares'!$A$65:$C$102,3,FALSE),"")</f>
        <v>FOLHA DE PAGAMENTO / CONTRIBUICAO PARA O PSS / SUBSTITUICOES / INSS PATRONAL / PASEP</v>
      </c>
      <c r="I668" t="s">
        <v>1433</v>
      </c>
      <c r="J668" t="s">
        <v>922</v>
      </c>
      <c r="K668" t="s">
        <v>2479</v>
      </c>
      <c r="L668" t="s">
        <v>924</v>
      </c>
      <c r="M668" t="s">
        <v>170</v>
      </c>
      <c r="N668" t="s">
        <v>126</v>
      </c>
      <c r="O668" t="s">
        <v>167</v>
      </c>
      <c r="P668" t="s">
        <v>2248</v>
      </c>
      <c r="Q668" t="s">
        <v>168</v>
      </c>
      <c r="R668" t="s">
        <v>165</v>
      </c>
      <c r="S668" t="s">
        <v>119</v>
      </c>
      <c r="T668" t="s">
        <v>2249</v>
      </c>
      <c r="U668" t="s">
        <v>120</v>
      </c>
      <c r="V668" t="s">
        <v>2250</v>
      </c>
      <c r="W668" t="s">
        <v>2251</v>
      </c>
      <c r="X668" s="51" t="str">
        <f t="shared" si="20"/>
        <v>3</v>
      </c>
      <c r="Y668" s="51" t="str">
        <f>IF(T668="","",IF(AND(T668&lt;&gt;'Tabelas auxiliares'!$B$236,T668&lt;&gt;'Tabelas auxiliares'!$B$237,T668&lt;&gt;'Tabelas auxiliares'!$C$236,T668&lt;&gt;'Tabelas auxiliares'!$C$237,T668&lt;&gt;'Tabelas auxiliares'!$D$236),"FOLHA DE PESSOAL",IF(X668='Tabelas auxiliares'!$A$237,"CUSTEIO",IF(X668='Tabelas auxiliares'!$A$236,"INVESTIMENTO","ERRO - VERIFICAR"))))</f>
        <v>FOLHA DE PESSOAL</v>
      </c>
      <c r="Z668" s="64">
        <f t="shared" si="21"/>
        <v>5269.28</v>
      </c>
      <c r="AC668" s="44">
        <v>5269.28</v>
      </c>
    </row>
    <row r="669" spans="1:29" x14ac:dyDescent="0.25">
      <c r="A669" t="s">
        <v>594</v>
      </c>
      <c r="B669" t="s">
        <v>302</v>
      </c>
      <c r="C669" t="s">
        <v>595</v>
      </c>
      <c r="D669" t="s">
        <v>90</v>
      </c>
      <c r="E669" t="s">
        <v>117</v>
      </c>
      <c r="F669" s="51" t="str">
        <f>IFERROR(VLOOKUP(D669,'Tabelas auxiliares'!$A$3:$B$61,2,FALSE),"")</f>
        <v>SUGEPE-FOLHA - PASEP + AUX. MORADIA</v>
      </c>
      <c r="G669" s="51" t="str">
        <f>IFERROR(VLOOKUP($B669,'Tabelas auxiliares'!$A$65:$C$102,2,FALSE),"")</f>
        <v>Folha de pagamento - Ativos, Previdência, PASEP</v>
      </c>
      <c r="H669" s="51" t="str">
        <f>IFERROR(VLOOKUP($B669,'Tabelas auxiliares'!$A$65:$C$102,3,FALSE),"")</f>
        <v>FOLHA DE PAGAMENTO / CONTRIBUICAO PARA O PSS / SUBSTITUICOES / INSS PATRONAL / PASEP</v>
      </c>
      <c r="I669" t="s">
        <v>995</v>
      </c>
      <c r="J669" t="s">
        <v>2466</v>
      </c>
      <c r="K669" t="s">
        <v>2480</v>
      </c>
      <c r="L669" t="s">
        <v>2481</v>
      </c>
      <c r="M669" t="s">
        <v>1960</v>
      </c>
      <c r="N669" t="s">
        <v>127</v>
      </c>
      <c r="O669" t="s">
        <v>167</v>
      </c>
      <c r="P669" t="s">
        <v>2233</v>
      </c>
      <c r="Q669" t="s">
        <v>168</v>
      </c>
      <c r="R669" t="s">
        <v>165</v>
      </c>
      <c r="S669" t="s">
        <v>119</v>
      </c>
      <c r="T669" t="s">
        <v>2234</v>
      </c>
      <c r="U669" t="s">
        <v>136</v>
      </c>
      <c r="V669" t="s">
        <v>2235</v>
      </c>
      <c r="W669" t="s">
        <v>2236</v>
      </c>
      <c r="X669" s="51" t="str">
        <f t="shared" si="20"/>
        <v>3</v>
      </c>
      <c r="Y669" s="51" t="str">
        <f>IF(T669="","",IF(AND(T669&lt;&gt;'Tabelas auxiliares'!$B$236,T669&lt;&gt;'Tabelas auxiliares'!$B$237,T669&lt;&gt;'Tabelas auxiliares'!$C$236,T669&lt;&gt;'Tabelas auxiliares'!$C$237,T669&lt;&gt;'Tabelas auxiliares'!$D$236),"FOLHA DE PESSOAL",IF(X669='Tabelas auxiliares'!$A$237,"CUSTEIO",IF(X669='Tabelas auxiliares'!$A$236,"INVESTIMENTO","ERRO - VERIFICAR"))))</f>
        <v>FOLHA DE PESSOAL</v>
      </c>
      <c r="Z669" s="64">
        <f t="shared" si="21"/>
        <v>153828.35</v>
      </c>
      <c r="AC669" s="44">
        <v>153828.35</v>
      </c>
    </row>
    <row r="670" spans="1:29" x14ac:dyDescent="0.25">
      <c r="A670" t="s">
        <v>594</v>
      </c>
      <c r="B670" t="s">
        <v>302</v>
      </c>
      <c r="C670" t="s">
        <v>595</v>
      </c>
      <c r="D670" t="s">
        <v>90</v>
      </c>
      <c r="E670" t="s">
        <v>117</v>
      </c>
      <c r="F670" s="51" t="str">
        <f>IFERROR(VLOOKUP(D670,'Tabelas auxiliares'!$A$3:$B$61,2,FALSE),"")</f>
        <v>SUGEPE-FOLHA - PASEP + AUX. MORADIA</v>
      </c>
      <c r="G670" s="51" t="str">
        <f>IFERROR(VLOOKUP($B670,'Tabelas auxiliares'!$A$65:$C$102,2,FALSE),"")</f>
        <v>Folha de pagamento - Ativos, Previdência, PASEP</v>
      </c>
      <c r="H670" s="51" t="str">
        <f>IFERROR(VLOOKUP($B670,'Tabelas auxiliares'!$A$65:$C$102,3,FALSE),"")</f>
        <v>FOLHA DE PAGAMENTO / CONTRIBUICAO PARA O PSS / SUBSTITUICOES / INSS PATRONAL / PASEP</v>
      </c>
      <c r="I670" t="s">
        <v>995</v>
      </c>
      <c r="J670" t="s">
        <v>2466</v>
      </c>
      <c r="K670" t="s">
        <v>2480</v>
      </c>
      <c r="L670" t="s">
        <v>2481</v>
      </c>
      <c r="M670" t="s">
        <v>1960</v>
      </c>
      <c r="N670" t="s">
        <v>127</v>
      </c>
      <c r="O670" t="s">
        <v>167</v>
      </c>
      <c r="P670" t="s">
        <v>2233</v>
      </c>
      <c r="Q670" t="s">
        <v>168</v>
      </c>
      <c r="R670" t="s">
        <v>165</v>
      </c>
      <c r="S670" t="s">
        <v>119</v>
      </c>
      <c r="T670" t="s">
        <v>2234</v>
      </c>
      <c r="U670" t="s">
        <v>136</v>
      </c>
      <c r="V670" t="s">
        <v>2237</v>
      </c>
      <c r="W670" t="s">
        <v>2238</v>
      </c>
      <c r="X670" s="51" t="str">
        <f t="shared" si="20"/>
        <v>3</v>
      </c>
      <c r="Y670" s="51" t="str">
        <f>IF(T670="","",IF(AND(T670&lt;&gt;'Tabelas auxiliares'!$B$236,T670&lt;&gt;'Tabelas auxiliares'!$B$237,T670&lt;&gt;'Tabelas auxiliares'!$C$236,T670&lt;&gt;'Tabelas auxiliares'!$C$237,T670&lt;&gt;'Tabelas auxiliares'!$D$236),"FOLHA DE PESSOAL",IF(X670='Tabelas auxiliares'!$A$237,"CUSTEIO",IF(X670='Tabelas auxiliares'!$A$236,"INVESTIMENTO","ERRO - VERIFICAR"))))</f>
        <v>FOLHA DE PESSOAL</v>
      </c>
      <c r="Z670" s="64">
        <f t="shared" si="21"/>
        <v>7691.41</v>
      </c>
      <c r="AC670" s="44">
        <v>7691.41</v>
      </c>
    </row>
    <row r="671" spans="1:29" x14ac:dyDescent="0.25">
      <c r="A671" t="s">
        <v>594</v>
      </c>
      <c r="B671" t="s">
        <v>302</v>
      </c>
      <c r="C671" t="s">
        <v>595</v>
      </c>
      <c r="D671" t="s">
        <v>90</v>
      </c>
      <c r="E671" t="s">
        <v>117</v>
      </c>
      <c r="F671" s="51" t="str">
        <f>IFERROR(VLOOKUP(D671,'Tabelas auxiliares'!$A$3:$B$61,2,FALSE),"")</f>
        <v>SUGEPE-FOLHA - PASEP + AUX. MORADIA</v>
      </c>
      <c r="G671" s="51" t="str">
        <f>IFERROR(VLOOKUP($B671,'Tabelas auxiliares'!$A$65:$C$102,2,FALSE),"")</f>
        <v>Folha de pagamento - Ativos, Previdência, PASEP</v>
      </c>
      <c r="H671" s="51" t="str">
        <f>IFERROR(VLOOKUP($B671,'Tabelas auxiliares'!$A$65:$C$102,3,FALSE),"")</f>
        <v>FOLHA DE PAGAMENTO / CONTRIBUICAO PARA O PSS / SUBSTITUICOES / INSS PATRONAL / PASEP</v>
      </c>
      <c r="I671" t="s">
        <v>2482</v>
      </c>
      <c r="J671" t="s">
        <v>2483</v>
      </c>
      <c r="K671" t="s">
        <v>2484</v>
      </c>
      <c r="L671" t="s">
        <v>2485</v>
      </c>
      <c r="M671" t="s">
        <v>165</v>
      </c>
      <c r="N671" t="s">
        <v>125</v>
      </c>
      <c r="O671" t="s">
        <v>167</v>
      </c>
      <c r="P671" t="s">
        <v>2256</v>
      </c>
      <c r="Q671" t="s">
        <v>168</v>
      </c>
      <c r="R671" t="s">
        <v>165</v>
      </c>
      <c r="S671" t="s">
        <v>119</v>
      </c>
      <c r="T671" t="s">
        <v>2234</v>
      </c>
      <c r="U671" t="s">
        <v>135</v>
      </c>
      <c r="V671" t="s">
        <v>2258</v>
      </c>
      <c r="W671" t="s">
        <v>2259</v>
      </c>
      <c r="X671" s="51" t="str">
        <f t="shared" si="20"/>
        <v>3</v>
      </c>
      <c r="Y671" s="51" t="str">
        <f>IF(T671="","",IF(AND(T671&lt;&gt;'Tabelas auxiliares'!$B$236,T671&lt;&gt;'Tabelas auxiliares'!$B$237,T671&lt;&gt;'Tabelas auxiliares'!$C$236,T671&lt;&gt;'Tabelas auxiliares'!$C$237,T671&lt;&gt;'Tabelas auxiliares'!$D$236),"FOLHA DE PESSOAL",IF(X671='Tabelas auxiliares'!$A$237,"CUSTEIO",IF(X671='Tabelas auxiliares'!$A$236,"INVESTIMENTO","ERRO - VERIFICAR"))))</f>
        <v>FOLHA DE PESSOAL</v>
      </c>
      <c r="Z671" s="64">
        <f t="shared" si="21"/>
        <v>395875.91</v>
      </c>
      <c r="AB671" s="44">
        <v>395875.91</v>
      </c>
    </row>
    <row r="672" spans="1:29" x14ac:dyDescent="0.25">
      <c r="A672" t="s">
        <v>594</v>
      </c>
      <c r="B672" t="s">
        <v>302</v>
      </c>
      <c r="C672" t="s">
        <v>595</v>
      </c>
      <c r="D672" t="s">
        <v>90</v>
      </c>
      <c r="E672" t="s">
        <v>117</v>
      </c>
      <c r="F672" s="51" t="str">
        <f>IFERROR(VLOOKUP(D672,'Tabelas auxiliares'!$A$3:$B$61,2,FALSE),"")</f>
        <v>SUGEPE-FOLHA - PASEP + AUX. MORADIA</v>
      </c>
      <c r="G672" s="51" t="str">
        <f>IFERROR(VLOOKUP($B672,'Tabelas auxiliares'!$A$65:$C$102,2,FALSE),"")</f>
        <v>Folha de pagamento - Ativos, Previdência, PASEP</v>
      </c>
      <c r="H672" s="51" t="str">
        <f>IFERROR(VLOOKUP($B672,'Tabelas auxiliares'!$A$65:$C$102,3,FALSE),"")</f>
        <v>FOLHA DE PAGAMENTO / CONTRIBUICAO PARA O PSS / SUBSTITUICOES / INSS PATRONAL / PASEP</v>
      </c>
      <c r="I672" t="s">
        <v>2482</v>
      </c>
      <c r="J672" t="s">
        <v>2483</v>
      </c>
      <c r="K672" t="s">
        <v>2484</v>
      </c>
      <c r="L672" t="s">
        <v>2485</v>
      </c>
      <c r="M672" t="s">
        <v>165</v>
      </c>
      <c r="N672" t="s">
        <v>125</v>
      </c>
      <c r="O672" t="s">
        <v>167</v>
      </c>
      <c r="P672" t="s">
        <v>2256</v>
      </c>
      <c r="Q672" t="s">
        <v>168</v>
      </c>
      <c r="R672" t="s">
        <v>165</v>
      </c>
      <c r="S672" t="s">
        <v>119</v>
      </c>
      <c r="T672" t="s">
        <v>2234</v>
      </c>
      <c r="U672" t="s">
        <v>135</v>
      </c>
      <c r="V672" t="s">
        <v>2399</v>
      </c>
      <c r="W672" t="s">
        <v>2400</v>
      </c>
      <c r="X672" s="51" t="str">
        <f t="shared" si="20"/>
        <v>3</v>
      </c>
      <c r="Y672" s="51" t="str">
        <f>IF(T672="","",IF(AND(T672&lt;&gt;'Tabelas auxiliares'!$B$236,T672&lt;&gt;'Tabelas auxiliares'!$B$237,T672&lt;&gt;'Tabelas auxiliares'!$C$236,T672&lt;&gt;'Tabelas auxiliares'!$C$237,T672&lt;&gt;'Tabelas auxiliares'!$D$236),"FOLHA DE PESSOAL",IF(X672='Tabelas auxiliares'!$A$237,"CUSTEIO",IF(X672='Tabelas auxiliares'!$A$236,"INVESTIMENTO","ERRO - VERIFICAR"))))</f>
        <v>FOLHA DE PESSOAL</v>
      </c>
      <c r="Z672" s="64">
        <f t="shared" si="21"/>
        <v>405185.56</v>
      </c>
      <c r="AA672" s="44">
        <v>208007.79</v>
      </c>
      <c r="AB672" s="44">
        <v>197177.77</v>
      </c>
    </row>
    <row r="673" spans="1:29" x14ac:dyDescent="0.25">
      <c r="A673" t="s">
        <v>594</v>
      </c>
      <c r="B673" t="s">
        <v>302</v>
      </c>
      <c r="C673" t="s">
        <v>595</v>
      </c>
      <c r="D673" t="s">
        <v>90</v>
      </c>
      <c r="E673" t="s">
        <v>117</v>
      </c>
      <c r="F673" s="51" t="str">
        <f>IFERROR(VLOOKUP(D673,'Tabelas auxiliares'!$A$3:$B$61,2,FALSE),"")</f>
        <v>SUGEPE-FOLHA - PASEP + AUX. MORADIA</v>
      </c>
      <c r="G673" s="51" t="str">
        <f>IFERROR(VLOOKUP($B673,'Tabelas auxiliares'!$A$65:$C$102,2,FALSE),"")</f>
        <v>Folha de pagamento - Ativos, Previdência, PASEP</v>
      </c>
      <c r="H673" s="51" t="str">
        <f>IFERROR(VLOOKUP($B673,'Tabelas auxiliares'!$A$65:$C$102,3,FALSE),"")</f>
        <v>FOLHA DE PAGAMENTO / CONTRIBUICAO PARA O PSS / SUBSTITUICOES / INSS PATRONAL / PASEP</v>
      </c>
      <c r="I673" t="s">
        <v>2482</v>
      </c>
      <c r="J673" t="s">
        <v>2483</v>
      </c>
      <c r="K673" t="s">
        <v>2484</v>
      </c>
      <c r="L673" t="s">
        <v>2485</v>
      </c>
      <c r="M673" t="s">
        <v>165</v>
      </c>
      <c r="N673" t="s">
        <v>125</v>
      </c>
      <c r="O673" t="s">
        <v>167</v>
      </c>
      <c r="P673" t="s">
        <v>2256</v>
      </c>
      <c r="Q673" t="s">
        <v>168</v>
      </c>
      <c r="R673" t="s">
        <v>165</v>
      </c>
      <c r="S673" t="s">
        <v>119</v>
      </c>
      <c r="T673" t="s">
        <v>2234</v>
      </c>
      <c r="U673" t="s">
        <v>135</v>
      </c>
      <c r="V673" t="s">
        <v>2260</v>
      </c>
      <c r="W673" t="s">
        <v>2261</v>
      </c>
      <c r="X673" s="51" t="str">
        <f t="shared" si="20"/>
        <v>3</v>
      </c>
      <c r="Y673" s="51" t="str">
        <f>IF(T673="","",IF(AND(T673&lt;&gt;'Tabelas auxiliares'!$B$236,T673&lt;&gt;'Tabelas auxiliares'!$B$237,T673&lt;&gt;'Tabelas auxiliares'!$C$236,T673&lt;&gt;'Tabelas auxiliares'!$C$237,T673&lt;&gt;'Tabelas auxiliares'!$D$236),"FOLHA DE PESSOAL",IF(X673='Tabelas auxiliares'!$A$237,"CUSTEIO",IF(X673='Tabelas auxiliares'!$A$236,"INVESTIMENTO","ERRO - VERIFICAR"))))</f>
        <v>FOLHA DE PESSOAL</v>
      </c>
      <c r="Z673" s="64">
        <f t="shared" si="21"/>
        <v>9057.2800000000007</v>
      </c>
      <c r="AB673" s="44">
        <v>9057.2800000000007</v>
      </c>
    </row>
    <row r="674" spans="1:29" x14ac:dyDescent="0.25">
      <c r="A674" t="s">
        <v>594</v>
      </c>
      <c r="B674" t="s">
        <v>302</v>
      </c>
      <c r="C674" t="s">
        <v>595</v>
      </c>
      <c r="D674" t="s">
        <v>90</v>
      </c>
      <c r="E674" t="s">
        <v>117</v>
      </c>
      <c r="F674" s="51" t="str">
        <f>IFERROR(VLOOKUP(D674,'Tabelas auxiliares'!$A$3:$B$61,2,FALSE),"")</f>
        <v>SUGEPE-FOLHA - PASEP + AUX. MORADIA</v>
      </c>
      <c r="G674" s="51" t="str">
        <f>IFERROR(VLOOKUP($B674,'Tabelas auxiliares'!$A$65:$C$102,2,FALSE),"")</f>
        <v>Folha de pagamento - Ativos, Previdência, PASEP</v>
      </c>
      <c r="H674" s="51" t="str">
        <f>IFERROR(VLOOKUP($B674,'Tabelas auxiliares'!$A$65:$C$102,3,FALSE),"")</f>
        <v>FOLHA DE PAGAMENTO / CONTRIBUICAO PARA O PSS / SUBSTITUICOES / INSS PATRONAL / PASEP</v>
      </c>
      <c r="I674" t="s">
        <v>2482</v>
      </c>
      <c r="J674" t="s">
        <v>2483</v>
      </c>
      <c r="K674" t="s">
        <v>2484</v>
      </c>
      <c r="L674" t="s">
        <v>2485</v>
      </c>
      <c r="M674" t="s">
        <v>165</v>
      </c>
      <c r="N674" t="s">
        <v>125</v>
      </c>
      <c r="O674" t="s">
        <v>167</v>
      </c>
      <c r="P674" t="s">
        <v>2256</v>
      </c>
      <c r="Q674" t="s">
        <v>168</v>
      </c>
      <c r="R674" t="s">
        <v>165</v>
      </c>
      <c r="S674" t="s">
        <v>119</v>
      </c>
      <c r="T674" t="s">
        <v>2234</v>
      </c>
      <c r="U674" t="s">
        <v>135</v>
      </c>
      <c r="V674" t="s">
        <v>2262</v>
      </c>
      <c r="W674" t="s">
        <v>2263</v>
      </c>
      <c r="X674" s="51" t="str">
        <f t="shared" si="20"/>
        <v>3</v>
      </c>
      <c r="Y674" s="51" t="str">
        <f>IF(T674="","",IF(AND(T674&lt;&gt;'Tabelas auxiliares'!$B$236,T674&lt;&gt;'Tabelas auxiliares'!$B$237,T674&lt;&gt;'Tabelas auxiliares'!$C$236,T674&lt;&gt;'Tabelas auxiliares'!$C$237,T674&lt;&gt;'Tabelas auxiliares'!$D$236),"FOLHA DE PESSOAL",IF(X674='Tabelas auxiliares'!$A$237,"CUSTEIO",IF(X674='Tabelas auxiliares'!$A$236,"INVESTIMENTO","ERRO - VERIFICAR"))))</f>
        <v>FOLHA DE PESSOAL</v>
      </c>
      <c r="Z674" s="64">
        <f t="shared" si="21"/>
        <v>252.37</v>
      </c>
      <c r="AB674" s="44">
        <v>252.37</v>
      </c>
    </row>
    <row r="675" spans="1:29" x14ac:dyDescent="0.25">
      <c r="A675" t="s">
        <v>594</v>
      </c>
      <c r="B675" t="s">
        <v>302</v>
      </c>
      <c r="C675" t="s">
        <v>595</v>
      </c>
      <c r="D675" t="s">
        <v>90</v>
      </c>
      <c r="E675" t="s">
        <v>117</v>
      </c>
      <c r="F675" s="51" t="str">
        <f>IFERROR(VLOOKUP(D675,'Tabelas auxiliares'!$A$3:$B$61,2,FALSE),"")</f>
        <v>SUGEPE-FOLHA - PASEP + AUX. MORADIA</v>
      </c>
      <c r="G675" s="51" t="str">
        <f>IFERROR(VLOOKUP($B675,'Tabelas auxiliares'!$A$65:$C$102,2,FALSE),"")</f>
        <v>Folha de pagamento - Ativos, Previdência, PASEP</v>
      </c>
      <c r="H675" s="51" t="str">
        <f>IFERROR(VLOOKUP($B675,'Tabelas auxiliares'!$A$65:$C$102,3,FALSE),"")</f>
        <v>FOLHA DE PAGAMENTO / CONTRIBUICAO PARA O PSS / SUBSTITUICOES / INSS PATRONAL / PASEP</v>
      </c>
      <c r="I675" t="s">
        <v>2482</v>
      </c>
      <c r="J675" t="s">
        <v>2483</v>
      </c>
      <c r="K675" t="s">
        <v>2486</v>
      </c>
      <c r="L675" t="s">
        <v>2487</v>
      </c>
      <c r="M675" t="s">
        <v>165</v>
      </c>
      <c r="N675" t="s">
        <v>125</v>
      </c>
      <c r="O675" t="s">
        <v>167</v>
      </c>
      <c r="P675" t="s">
        <v>2256</v>
      </c>
      <c r="Q675" t="s">
        <v>168</v>
      </c>
      <c r="R675" t="s">
        <v>165</v>
      </c>
      <c r="S675" t="s">
        <v>119</v>
      </c>
      <c r="T675" t="s">
        <v>2234</v>
      </c>
      <c r="U675" t="s">
        <v>135</v>
      </c>
      <c r="V675" t="s">
        <v>2265</v>
      </c>
      <c r="W675" t="s">
        <v>2266</v>
      </c>
      <c r="X675" s="51" t="str">
        <f t="shared" si="20"/>
        <v>3</v>
      </c>
      <c r="Y675" s="51" t="str">
        <f>IF(T675="","",IF(AND(T675&lt;&gt;'Tabelas auxiliares'!$B$236,T675&lt;&gt;'Tabelas auxiliares'!$B$237,T675&lt;&gt;'Tabelas auxiliares'!$C$236,T675&lt;&gt;'Tabelas auxiliares'!$C$237,T675&lt;&gt;'Tabelas auxiliares'!$D$236),"FOLHA DE PESSOAL",IF(X675='Tabelas auxiliares'!$A$237,"CUSTEIO",IF(X675='Tabelas auxiliares'!$A$236,"INVESTIMENTO","ERRO - VERIFICAR"))))</f>
        <v>FOLHA DE PESSOAL</v>
      </c>
      <c r="Z675" s="64">
        <f t="shared" si="21"/>
        <v>67703.22</v>
      </c>
      <c r="AB675" s="44">
        <v>67703.22</v>
      </c>
    </row>
    <row r="676" spans="1:29" x14ac:dyDescent="0.25">
      <c r="A676" t="s">
        <v>594</v>
      </c>
      <c r="B676" t="s">
        <v>302</v>
      </c>
      <c r="C676" t="s">
        <v>595</v>
      </c>
      <c r="D676" t="s">
        <v>90</v>
      </c>
      <c r="E676" t="s">
        <v>117</v>
      </c>
      <c r="F676" s="51" t="str">
        <f>IFERROR(VLOOKUP(D676,'Tabelas auxiliares'!$A$3:$B$61,2,FALSE),"")</f>
        <v>SUGEPE-FOLHA - PASEP + AUX. MORADIA</v>
      </c>
      <c r="G676" s="51" t="str">
        <f>IFERROR(VLOOKUP($B676,'Tabelas auxiliares'!$A$65:$C$102,2,FALSE),"")</f>
        <v>Folha de pagamento - Ativos, Previdência, PASEP</v>
      </c>
      <c r="H676" s="51" t="str">
        <f>IFERROR(VLOOKUP($B676,'Tabelas auxiliares'!$A$65:$C$102,3,FALSE),"")</f>
        <v>FOLHA DE PAGAMENTO / CONTRIBUICAO PARA O PSS / SUBSTITUICOES / INSS PATRONAL / PASEP</v>
      </c>
      <c r="I676" t="s">
        <v>2482</v>
      </c>
      <c r="J676" t="s">
        <v>2483</v>
      </c>
      <c r="K676" t="s">
        <v>2486</v>
      </c>
      <c r="L676" t="s">
        <v>2487</v>
      </c>
      <c r="M676" t="s">
        <v>165</v>
      </c>
      <c r="N676" t="s">
        <v>125</v>
      </c>
      <c r="O676" t="s">
        <v>167</v>
      </c>
      <c r="P676" t="s">
        <v>2256</v>
      </c>
      <c r="Q676" t="s">
        <v>168</v>
      </c>
      <c r="R676" t="s">
        <v>165</v>
      </c>
      <c r="S676" t="s">
        <v>119</v>
      </c>
      <c r="T676" t="s">
        <v>2234</v>
      </c>
      <c r="U676" t="s">
        <v>135</v>
      </c>
      <c r="V676" t="s">
        <v>2402</v>
      </c>
      <c r="W676" t="s">
        <v>2403</v>
      </c>
      <c r="X676" s="51" t="str">
        <f t="shared" si="20"/>
        <v>3</v>
      </c>
      <c r="Y676" s="51" t="str">
        <f>IF(T676="","",IF(AND(T676&lt;&gt;'Tabelas auxiliares'!$B$236,T676&lt;&gt;'Tabelas auxiliares'!$B$237,T676&lt;&gt;'Tabelas auxiliares'!$C$236,T676&lt;&gt;'Tabelas auxiliares'!$C$237,T676&lt;&gt;'Tabelas auxiliares'!$D$236),"FOLHA DE PESSOAL",IF(X676='Tabelas auxiliares'!$A$237,"CUSTEIO",IF(X676='Tabelas auxiliares'!$A$236,"INVESTIMENTO","ERRO - VERIFICAR"))))</f>
        <v>FOLHA DE PESSOAL</v>
      </c>
      <c r="Z676" s="64">
        <f t="shared" si="21"/>
        <v>5437.35</v>
      </c>
      <c r="AB676" s="44">
        <v>5437.35</v>
      </c>
    </row>
    <row r="677" spans="1:29" x14ac:dyDescent="0.25">
      <c r="A677" t="s">
        <v>594</v>
      </c>
      <c r="B677" t="s">
        <v>302</v>
      </c>
      <c r="C677" t="s">
        <v>595</v>
      </c>
      <c r="D677" t="s">
        <v>90</v>
      </c>
      <c r="E677" t="s">
        <v>117</v>
      </c>
      <c r="F677" s="51" t="str">
        <f>IFERROR(VLOOKUP(D677,'Tabelas auxiliares'!$A$3:$B$61,2,FALSE),"")</f>
        <v>SUGEPE-FOLHA - PASEP + AUX. MORADIA</v>
      </c>
      <c r="G677" s="51" t="str">
        <f>IFERROR(VLOOKUP($B677,'Tabelas auxiliares'!$A$65:$C$102,2,FALSE),"")</f>
        <v>Folha de pagamento - Ativos, Previdência, PASEP</v>
      </c>
      <c r="H677" s="51" t="str">
        <f>IFERROR(VLOOKUP($B677,'Tabelas auxiliares'!$A$65:$C$102,3,FALSE),"")</f>
        <v>FOLHA DE PAGAMENTO / CONTRIBUICAO PARA O PSS / SUBSTITUICOES / INSS PATRONAL / PASEP</v>
      </c>
      <c r="I677" t="s">
        <v>2482</v>
      </c>
      <c r="J677" t="s">
        <v>2483</v>
      </c>
      <c r="K677" t="s">
        <v>2488</v>
      </c>
      <c r="L677" t="s">
        <v>2487</v>
      </c>
      <c r="M677" t="s">
        <v>165</v>
      </c>
      <c r="N677" t="s">
        <v>125</v>
      </c>
      <c r="O677" t="s">
        <v>167</v>
      </c>
      <c r="P677" t="s">
        <v>2256</v>
      </c>
      <c r="Q677" t="s">
        <v>168</v>
      </c>
      <c r="R677" t="s">
        <v>165</v>
      </c>
      <c r="S677" t="s">
        <v>2257</v>
      </c>
      <c r="T677" t="s">
        <v>2234</v>
      </c>
      <c r="U677" t="s">
        <v>135</v>
      </c>
      <c r="V677" t="s">
        <v>2402</v>
      </c>
      <c r="W677" t="s">
        <v>2403</v>
      </c>
      <c r="X677" s="51" t="str">
        <f t="shared" si="20"/>
        <v>3</v>
      </c>
      <c r="Y677" s="51" t="str">
        <f>IF(T677="","",IF(AND(T677&lt;&gt;'Tabelas auxiliares'!$B$236,T677&lt;&gt;'Tabelas auxiliares'!$B$237,T677&lt;&gt;'Tabelas auxiliares'!$C$236,T677&lt;&gt;'Tabelas auxiliares'!$C$237,T677&lt;&gt;'Tabelas auxiliares'!$D$236),"FOLHA DE PESSOAL",IF(X677='Tabelas auxiliares'!$A$237,"CUSTEIO",IF(X677='Tabelas auxiliares'!$A$236,"INVESTIMENTO","ERRO - VERIFICAR"))))</f>
        <v>FOLHA DE PESSOAL</v>
      </c>
      <c r="Z677" s="64">
        <f t="shared" si="21"/>
        <v>62265.87</v>
      </c>
      <c r="AA677" s="44">
        <v>33576.65</v>
      </c>
      <c r="AB677" s="44">
        <v>28689.22</v>
      </c>
    </row>
    <row r="678" spans="1:29" x14ac:dyDescent="0.25">
      <c r="A678" t="s">
        <v>594</v>
      </c>
      <c r="B678" t="s">
        <v>302</v>
      </c>
      <c r="C678" t="s">
        <v>595</v>
      </c>
      <c r="D678" t="s">
        <v>90</v>
      </c>
      <c r="E678" t="s">
        <v>117</v>
      </c>
      <c r="F678" s="51" t="str">
        <f>IFERROR(VLOOKUP(D678,'Tabelas auxiliares'!$A$3:$B$61,2,FALSE),"")</f>
        <v>SUGEPE-FOLHA - PASEP + AUX. MORADIA</v>
      </c>
      <c r="G678" s="51" t="str">
        <f>IFERROR(VLOOKUP($B678,'Tabelas auxiliares'!$A$65:$C$102,2,FALSE),"")</f>
        <v>Folha de pagamento - Ativos, Previdência, PASEP</v>
      </c>
      <c r="H678" s="51" t="str">
        <f>IFERROR(VLOOKUP($B678,'Tabelas auxiliares'!$A$65:$C$102,3,FALSE),"")</f>
        <v>FOLHA DE PAGAMENTO / CONTRIBUICAO PARA O PSS / SUBSTITUICOES / INSS PATRONAL / PASEP</v>
      </c>
      <c r="I678" t="s">
        <v>2482</v>
      </c>
      <c r="J678" t="s">
        <v>2483</v>
      </c>
      <c r="K678" t="s">
        <v>2489</v>
      </c>
      <c r="L678" t="s">
        <v>2487</v>
      </c>
      <c r="M678" t="s">
        <v>165</v>
      </c>
      <c r="N678" t="s">
        <v>127</v>
      </c>
      <c r="O678" t="s">
        <v>167</v>
      </c>
      <c r="P678" t="s">
        <v>2233</v>
      </c>
      <c r="Q678" t="s">
        <v>168</v>
      </c>
      <c r="R678" t="s">
        <v>165</v>
      </c>
      <c r="S678" t="s">
        <v>119</v>
      </c>
      <c r="T678" t="s">
        <v>2234</v>
      </c>
      <c r="U678" t="s">
        <v>136</v>
      </c>
      <c r="V678" t="s">
        <v>2268</v>
      </c>
      <c r="W678" t="s">
        <v>2269</v>
      </c>
      <c r="X678" s="51" t="str">
        <f t="shared" si="20"/>
        <v>3</v>
      </c>
      <c r="Y678" s="51" t="str">
        <f>IF(T678="","",IF(AND(T678&lt;&gt;'Tabelas auxiliares'!$B$236,T678&lt;&gt;'Tabelas auxiliares'!$B$237,T678&lt;&gt;'Tabelas auxiliares'!$C$236,T678&lt;&gt;'Tabelas auxiliares'!$C$237,T678&lt;&gt;'Tabelas auxiliares'!$D$236),"FOLHA DE PESSOAL",IF(X678='Tabelas auxiliares'!$A$237,"CUSTEIO",IF(X678='Tabelas auxiliares'!$A$236,"INVESTIMENTO","ERRO - VERIFICAR"))))</f>
        <v>FOLHA DE PESSOAL</v>
      </c>
      <c r="Z678" s="64">
        <f t="shared" si="21"/>
        <v>729572.8</v>
      </c>
      <c r="AA678" s="44">
        <v>349.39</v>
      </c>
      <c r="AB678" s="44">
        <v>729223.41</v>
      </c>
    </row>
    <row r="679" spans="1:29" x14ac:dyDescent="0.25">
      <c r="A679" t="s">
        <v>594</v>
      </c>
      <c r="B679" t="s">
        <v>302</v>
      </c>
      <c r="C679" t="s">
        <v>595</v>
      </c>
      <c r="D679" t="s">
        <v>90</v>
      </c>
      <c r="E679" t="s">
        <v>117</v>
      </c>
      <c r="F679" s="51" t="str">
        <f>IFERROR(VLOOKUP(D679,'Tabelas auxiliares'!$A$3:$B$61,2,FALSE),"")</f>
        <v>SUGEPE-FOLHA - PASEP + AUX. MORADIA</v>
      </c>
      <c r="G679" s="51" t="str">
        <f>IFERROR(VLOOKUP($B679,'Tabelas auxiliares'!$A$65:$C$102,2,FALSE),"")</f>
        <v>Folha de pagamento - Ativos, Previdência, PASEP</v>
      </c>
      <c r="H679" s="51" t="str">
        <f>IFERROR(VLOOKUP($B679,'Tabelas auxiliares'!$A$65:$C$102,3,FALSE),"")</f>
        <v>FOLHA DE PAGAMENTO / CONTRIBUICAO PARA O PSS / SUBSTITUICOES / INSS PATRONAL / PASEP</v>
      </c>
      <c r="I679" t="s">
        <v>2482</v>
      </c>
      <c r="J679" t="s">
        <v>2483</v>
      </c>
      <c r="K679" t="s">
        <v>2489</v>
      </c>
      <c r="L679" t="s">
        <v>2487</v>
      </c>
      <c r="M679" t="s">
        <v>165</v>
      </c>
      <c r="N679" t="s">
        <v>127</v>
      </c>
      <c r="O679" t="s">
        <v>167</v>
      </c>
      <c r="P679" t="s">
        <v>2233</v>
      </c>
      <c r="Q679" t="s">
        <v>168</v>
      </c>
      <c r="R679" t="s">
        <v>165</v>
      </c>
      <c r="S679" t="s">
        <v>119</v>
      </c>
      <c r="T679" t="s">
        <v>2234</v>
      </c>
      <c r="U679" t="s">
        <v>136</v>
      </c>
      <c r="V679" t="s">
        <v>2270</v>
      </c>
      <c r="W679" t="s">
        <v>2271</v>
      </c>
      <c r="X679" s="51" t="str">
        <f t="shared" si="20"/>
        <v>3</v>
      </c>
      <c r="Y679" s="51" t="str">
        <f>IF(T679="","",IF(AND(T679&lt;&gt;'Tabelas auxiliares'!$B$236,T679&lt;&gt;'Tabelas auxiliares'!$B$237,T679&lt;&gt;'Tabelas auxiliares'!$C$236,T679&lt;&gt;'Tabelas auxiliares'!$C$237,T679&lt;&gt;'Tabelas auxiliares'!$D$236),"FOLHA DE PESSOAL",IF(X679='Tabelas auxiliares'!$A$237,"CUSTEIO",IF(X679='Tabelas auxiliares'!$A$236,"INVESTIMENTO","ERRO - VERIFICAR"))))</f>
        <v>FOLHA DE PESSOAL</v>
      </c>
      <c r="Z679" s="64">
        <f t="shared" si="21"/>
        <v>10481.64</v>
      </c>
      <c r="AB679" s="44">
        <v>10481.64</v>
      </c>
    </row>
    <row r="680" spans="1:29" x14ac:dyDescent="0.25">
      <c r="A680" t="s">
        <v>594</v>
      </c>
      <c r="B680" t="s">
        <v>302</v>
      </c>
      <c r="C680" t="s">
        <v>595</v>
      </c>
      <c r="D680" t="s">
        <v>90</v>
      </c>
      <c r="E680" t="s">
        <v>117</v>
      </c>
      <c r="F680" s="51" t="str">
        <f>IFERROR(VLOOKUP(D680,'Tabelas auxiliares'!$A$3:$B$61,2,FALSE),"")</f>
        <v>SUGEPE-FOLHA - PASEP + AUX. MORADIA</v>
      </c>
      <c r="G680" s="51" t="str">
        <f>IFERROR(VLOOKUP($B680,'Tabelas auxiliares'!$A$65:$C$102,2,FALSE),"")</f>
        <v>Folha de pagamento - Ativos, Previdência, PASEP</v>
      </c>
      <c r="H680" s="51" t="str">
        <f>IFERROR(VLOOKUP($B680,'Tabelas auxiliares'!$A$65:$C$102,3,FALSE),"")</f>
        <v>FOLHA DE PAGAMENTO / CONTRIBUICAO PARA O PSS / SUBSTITUICOES / INSS PATRONAL / PASEP</v>
      </c>
      <c r="I680" t="s">
        <v>2482</v>
      </c>
      <c r="J680" t="s">
        <v>2483</v>
      </c>
      <c r="K680" t="s">
        <v>2489</v>
      </c>
      <c r="L680" t="s">
        <v>2487</v>
      </c>
      <c r="M680" t="s">
        <v>165</v>
      </c>
      <c r="N680" t="s">
        <v>127</v>
      </c>
      <c r="O680" t="s">
        <v>167</v>
      </c>
      <c r="P680" t="s">
        <v>2233</v>
      </c>
      <c r="Q680" t="s">
        <v>168</v>
      </c>
      <c r="R680" t="s">
        <v>165</v>
      </c>
      <c r="S680" t="s">
        <v>119</v>
      </c>
      <c r="T680" t="s">
        <v>2234</v>
      </c>
      <c r="U680" t="s">
        <v>136</v>
      </c>
      <c r="V680" t="s">
        <v>2337</v>
      </c>
      <c r="W680" t="s">
        <v>2338</v>
      </c>
      <c r="X680" s="51" t="str">
        <f t="shared" si="20"/>
        <v>3</v>
      </c>
      <c r="Y680" s="51" t="str">
        <f>IF(T680="","",IF(AND(T680&lt;&gt;'Tabelas auxiliares'!$B$236,T680&lt;&gt;'Tabelas auxiliares'!$B$237,T680&lt;&gt;'Tabelas auxiliares'!$C$236,T680&lt;&gt;'Tabelas auxiliares'!$C$237,T680&lt;&gt;'Tabelas auxiliares'!$D$236),"FOLHA DE PESSOAL",IF(X680='Tabelas auxiliares'!$A$237,"CUSTEIO",IF(X680='Tabelas auxiliares'!$A$236,"INVESTIMENTO","ERRO - VERIFICAR"))))</f>
        <v>FOLHA DE PESSOAL</v>
      </c>
      <c r="Z680" s="64">
        <f t="shared" si="21"/>
        <v>624596.59</v>
      </c>
      <c r="AA680" s="44">
        <v>289226.59999999998</v>
      </c>
      <c r="AB680" s="44">
        <v>335369.99</v>
      </c>
    </row>
    <row r="681" spans="1:29" x14ac:dyDescent="0.25">
      <c r="A681" t="s">
        <v>594</v>
      </c>
      <c r="B681" t="s">
        <v>302</v>
      </c>
      <c r="C681" t="s">
        <v>595</v>
      </c>
      <c r="D681" t="s">
        <v>90</v>
      </c>
      <c r="E681" t="s">
        <v>117</v>
      </c>
      <c r="F681" s="51" t="str">
        <f>IFERROR(VLOOKUP(D681,'Tabelas auxiliares'!$A$3:$B$61,2,FALSE),"")</f>
        <v>SUGEPE-FOLHA - PASEP + AUX. MORADIA</v>
      </c>
      <c r="G681" s="51" t="str">
        <f>IFERROR(VLOOKUP($B681,'Tabelas auxiliares'!$A$65:$C$102,2,FALSE),"")</f>
        <v>Folha de pagamento - Ativos, Previdência, PASEP</v>
      </c>
      <c r="H681" s="51" t="str">
        <f>IFERROR(VLOOKUP($B681,'Tabelas auxiliares'!$A$65:$C$102,3,FALSE),"")</f>
        <v>FOLHA DE PAGAMENTO / CONTRIBUICAO PARA O PSS / SUBSTITUICOES / INSS PATRONAL / PASEP</v>
      </c>
      <c r="I681" t="s">
        <v>2482</v>
      </c>
      <c r="J681" t="s">
        <v>2483</v>
      </c>
      <c r="K681" t="s">
        <v>2489</v>
      </c>
      <c r="L681" t="s">
        <v>2487</v>
      </c>
      <c r="M681" t="s">
        <v>165</v>
      </c>
      <c r="N681" t="s">
        <v>127</v>
      </c>
      <c r="O681" t="s">
        <v>167</v>
      </c>
      <c r="P681" t="s">
        <v>2233</v>
      </c>
      <c r="Q681" t="s">
        <v>168</v>
      </c>
      <c r="R681" t="s">
        <v>165</v>
      </c>
      <c r="S681" t="s">
        <v>119</v>
      </c>
      <c r="T681" t="s">
        <v>2234</v>
      </c>
      <c r="U681" t="s">
        <v>136</v>
      </c>
      <c r="V681" t="s">
        <v>2272</v>
      </c>
      <c r="W681" t="s">
        <v>2273</v>
      </c>
      <c r="X681" s="51" t="str">
        <f t="shared" si="20"/>
        <v>3</v>
      </c>
      <c r="Y681" s="51" t="str">
        <f>IF(T681="","",IF(AND(T681&lt;&gt;'Tabelas auxiliares'!$B$236,T681&lt;&gt;'Tabelas auxiliares'!$B$237,T681&lt;&gt;'Tabelas auxiliares'!$C$236,T681&lt;&gt;'Tabelas auxiliares'!$C$237,T681&lt;&gt;'Tabelas auxiliares'!$D$236),"FOLHA DE PESSOAL",IF(X681='Tabelas auxiliares'!$A$237,"CUSTEIO",IF(X681='Tabelas auxiliares'!$A$236,"INVESTIMENTO","ERRO - VERIFICAR"))))</f>
        <v>FOLHA DE PESSOAL</v>
      </c>
      <c r="Z681" s="64">
        <f t="shared" si="21"/>
        <v>17469.400000000001</v>
      </c>
      <c r="AB681" s="44">
        <v>17469.400000000001</v>
      </c>
    </row>
    <row r="682" spans="1:29" x14ac:dyDescent="0.25">
      <c r="A682" t="s">
        <v>594</v>
      </c>
      <c r="B682" t="s">
        <v>302</v>
      </c>
      <c r="C682" t="s">
        <v>595</v>
      </c>
      <c r="D682" t="s">
        <v>90</v>
      </c>
      <c r="E682" t="s">
        <v>117</v>
      </c>
      <c r="F682" s="51" t="str">
        <f>IFERROR(VLOOKUP(D682,'Tabelas auxiliares'!$A$3:$B$61,2,FALSE),"")</f>
        <v>SUGEPE-FOLHA - PASEP + AUX. MORADIA</v>
      </c>
      <c r="G682" s="51" t="str">
        <f>IFERROR(VLOOKUP($B682,'Tabelas auxiliares'!$A$65:$C$102,2,FALSE),"")</f>
        <v>Folha de pagamento - Ativos, Previdência, PASEP</v>
      </c>
      <c r="H682" s="51" t="str">
        <f>IFERROR(VLOOKUP($B682,'Tabelas auxiliares'!$A$65:$C$102,3,FALSE),"")</f>
        <v>FOLHA DE PAGAMENTO / CONTRIBUICAO PARA O PSS / SUBSTITUICOES / INSS PATRONAL / PASEP</v>
      </c>
      <c r="I682" t="s">
        <v>2482</v>
      </c>
      <c r="J682" t="s">
        <v>2483</v>
      </c>
      <c r="K682" t="s">
        <v>2489</v>
      </c>
      <c r="L682" t="s">
        <v>2487</v>
      </c>
      <c r="M682" t="s">
        <v>165</v>
      </c>
      <c r="N682" t="s">
        <v>127</v>
      </c>
      <c r="O682" t="s">
        <v>167</v>
      </c>
      <c r="P682" t="s">
        <v>2233</v>
      </c>
      <c r="Q682" t="s">
        <v>168</v>
      </c>
      <c r="R682" t="s">
        <v>165</v>
      </c>
      <c r="S682" t="s">
        <v>119</v>
      </c>
      <c r="T682" t="s">
        <v>2234</v>
      </c>
      <c r="U682" t="s">
        <v>136</v>
      </c>
      <c r="V682" t="s">
        <v>2370</v>
      </c>
      <c r="W682" t="s">
        <v>2371</v>
      </c>
      <c r="X682" s="51" t="str">
        <f t="shared" si="20"/>
        <v>3</v>
      </c>
      <c r="Y682" s="51" t="str">
        <f>IF(T682="","",IF(AND(T682&lt;&gt;'Tabelas auxiliares'!$B$236,T682&lt;&gt;'Tabelas auxiliares'!$B$237,T682&lt;&gt;'Tabelas auxiliares'!$C$236,T682&lt;&gt;'Tabelas auxiliares'!$C$237,T682&lt;&gt;'Tabelas auxiliares'!$D$236),"FOLHA DE PESSOAL",IF(X682='Tabelas auxiliares'!$A$237,"CUSTEIO",IF(X682='Tabelas auxiliares'!$A$236,"INVESTIMENTO","ERRO - VERIFICAR"))))</f>
        <v>FOLHA DE PESSOAL</v>
      </c>
      <c r="Z682" s="64">
        <f t="shared" si="21"/>
        <v>7337.14</v>
      </c>
      <c r="AB682" s="44">
        <v>7337.14</v>
      </c>
    </row>
    <row r="683" spans="1:29" x14ac:dyDescent="0.25">
      <c r="A683" t="s">
        <v>594</v>
      </c>
      <c r="B683" t="s">
        <v>302</v>
      </c>
      <c r="C683" t="s">
        <v>595</v>
      </c>
      <c r="D683" t="s">
        <v>90</v>
      </c>
      <c r="E683" t="s">
        <v>117</v>
      </c>
      <c r="F683" s="51" t="str">
        <f>IFERROR(VLOOKUP(D683,'Tabelas auxiliares'!$A$3:$B$61,2,FALSE),"")</f>
        <v>SUGEPE-FOLHA - PASEP + AUX. MORADIA</v>
      </c>
      <c r="G683" s="51" t="str">
        <f>IFERROR(VLOOKUP($B683,'Tabelas auxiliares'!$A$65:$C$102,2,FALSE),"")</f>
        <v>Folha de pagamento - Ativos, Previdência, PASEP</v>
      </c>
      <c r="H683" s="51" t="str">
        <f>IFERROR(VLOOKUP($B683,'Tabelas auxiliares'!$A$65:$C$102,3,FALSE),"")</f>
        <v>FOLHA DE PAGAMENTO / CONTRIBUICAO PARA O PSS / SUBSTITUICOES / INSS PATRONAL / PASEP</v>
      </c>
      <c r="I683" t="s">
        <v>2482</v>
      </c>
      <c r="J683" t="s">
        <v>2483</v>
      </c>
      <c r="K683" t="s">
        <v>2490</v>
      </c>
      <c r="L683" t="s">
        <v>2487</v>
      </c>
      <c r="M683" t="s">
        <v>165</v>
      </c>
      <c r="N683" t="s">
        <v>127</v>
      </c>
      <c r="O683" t="s">
        <v>167</v>
      </c>
      <c r="P683" t="s">
        <v>2233</v>
      </c>
      <c r="Q683" t="s">
        <v>168</v>
      </c>
      <c r="R683" t="s">
        <v>165</v>
      </c>
      <c r="S683" t="s">
        <v>119</v>
      </c>
      <c r="T683" t="s">
        <v>2234</v>
      </c>
      <c r="U683" t="s">
        <v>136</v>
      </c>
      <c r="V683" t="s">
        <v>2275</v>
      </c>
      <c r="W683" t="s">
        <v>2276</v>
      </c>
      <c r="X683" s="51" t="str">
        <f t="shared" si="20"/>
        <v>3</v>
      </c>
      <c r="Y683" s="51" t="str">
        <f>IF(T683="","",IF(AND(T683&lt;&gt;'Tabelas auxiliares'!$B$236,T683&lt;&gt;'Tabelas auxiliares'!$B$237,T683&lt;&gt;'Tabelas auxiliares'!$C$236,T683&lt;&gt;'Tabelas auxiliares'!$C$237,T683&lt;&gt;'Tabelas auxiliares'!$D$236),"FOLHA DE PESSOAL",IF(X683='Tabelas auxiliares'!$A$237,"CUSTEIO",IF(X683='Tabelas auxiliares'!$A$236,"INVESTIMENTO","ERRO - VERIFICAR"))))</f>
        <v>FOLHA DE PESSOAL</v>
      </c>
      <c r="Z683" s="64">
        <f t="shared" si="21"/>
        <v>9118865.0399999991</v>
      </c>
      <c r="AA683" s="44">
        <v>20321.82</v>
      </c>
      <c r="AB683" s="44">
        <v>5200741.76</v>
      </c>
      <c r="AC683" s="44">
        <v>3897801.46</v>
      </c>
    </row>
    <row r="684" spans="1:29" x14ac:dyDescent="0.25">
      <c r="A684" t="s">
        <v>594</v>
      </c>
      <c r="B684" t="s">
        <v>302</v>
      </c>
      <c r="C684" t="s">
        <v>595</v>
      </c>
      <c r="D684" t="s">
        <v>90</v>
      </c>
      <c r="E684" t="s">
        <v>117</v>
      </c>
      <c r="F684" s="51" t="str">
        <f>IFERROR(VLOOKUP(D684,'Tabelas auxiliares'!$A$3:$B$61,2,FALSE),"")</f>
        <v>SUGEPE-FOLHA - PASEP + AUX. MORADIA</v>
      </c>
      <c r="G684" s="51" t="str">
        <f>IFERROR(VLOOKUP($B684,'Tabelas auxiliares'!$A$65:$C$102,2,FALSE),"")</f>
        <v>Folha de pagamento - Ativos, Previdência, PASEP</v>
      </c>
      <c r="H684" s="51" t="str">
        <f>IFERROR(VLOOKUP($B684,'Tabelas auxiliares'!$A$65:$C$102,3,FALSE),"")</f>
        <v>FOLHA DE PAGAMENTO / CONTRIBUICAO PARA O PSS / SUBSTITUICOES / INSS PATRONAL / PASEP</v>
      </c>
      <c r="I684" t="s">
        <v>2482</v>
      </c>
      <c r="J684" t="s">
        <v>2483</v>
      </c>
      <c r="K684" t="s">
        <v>2490</v>
      </c>
      <c r="L684" t="s">
        <v>2487</v>
      </c>
      <c r="M684" t="s">
        <v>165</v>
      </c>
      <c r="N684" t="s">
        <v>127</v>
      </c>
      <c r="O684" t="s">
        <v>167</v>
      </c>
      <c r="P684" t="s">
        <v>2233</v>
      </c>
      <c r="Q684" t="s">
        <v>168</v>
      </c>
      <c r="R684" t="s">
        <v>165</v>
      </c>
      <c r="S684" t="s">
        <v>119</v>
      </c>
      <c r="T684" t="s">
        <v>2234</v>
      </c>
      <c r="U684" t="s">
        <v>136</v>
      </c>
      <c r="V684" t="s">
        <v>2277</v>
      </c>
      <c r="W684" t="s">
        <v>2278</v>
      </c>
      <c r="X684" s="51" t="str">
        <f t="shared" si="20"/>
        <v>3</v>
      </c>
      <c r="Y684" s="51" t="str">
        <f>IF(T684="","",IF(AND(T684&lt;&gt;'Tabelas auxiliares'!$B$236,T684&lt;&gt;'Tabelas auxiliares'!$B$237,T684&lt;&gt;'Tabelas auxiliares'!$C$236,T684&lt;&gt;'Tabelas auxiliares'!$C$237,T684&lt;&gt;'Tabelas auxiliares'!$D$236),"FOLHA DE PESSOAL",IF(X684='Tabelas auxiliares'!$A$237,"CUSTEIO",IF(X684='Tabelas auxiliares'!$A$236,"INVESTIMENTO","ERRO - VERIFICAR"))))</f>
        <v>FOLHA DE PESSOAL</v>
      </c>
      <c r="Z684" s="64">
        <f t="shared" si="21"/>
        <v>3401.06</v>
      </c>
      <c r="AB684" s="44">
        <v>3401.06</v>
      </c>
    </row>
    <row r="685" spans="1:29" x14ac:dyDescent="0.25">
      <c r="A685" t="s">
        <v>594</v>
      </c>
      <c r="B685" t="s">
        <v>302</v>
      </c>
      <c r="C685" t="s">
        <v>595</v>
      </c>
      <c r="D685" t="s">
        <v>90</v>
      </c>
      <c r="E685" t="s">
        <v>117</v>
      </c>
      <c r="F685" s="51" t="str">
        <f>IFERROR(VLOOKUP(D685,'Tabelas auxiliares'!$A$3:$B$61,2,FALSE),"")</f>
        <v>SUGEPE-FOLHA - PASEP + AUX. MORADIA</v>
      </c>
      <c r="G685" s="51" t="str">
        <f>IFERROR(VLOOKUP($B685,'Tabelas auxiliares'!$A$65:$C$102,2,FALSE),"")</f>
        <v>Folha de pagamento - Ativos, Previdência, PASEP</v>
      </c>
      <c r="H685" s="51" t="str">
        <f>IFERROR(VLOOKUP($B685,'Tabelas auxiliares'!$A$65:$C$102,3,FALSE),"")</f>
        <v>FOLHA DE PAGAMENTO / CONTRIBUICAO PARA O PSS / SUBSTITUICOES / INSS PATRONAL / PASEP</v>
      </c>
      <c r="I685" t="s">
        <v>2482</v>
      </c>
      <c r="J685" t="s">
        <v>2483</v>
      </c>
      <c r="K685" t="s">
        <v>2490</v>
      </c>
      <c r="L685" t="s">
        <v>2487</v>
      </c>
      <c r="M685" t="s">
        <v>165</v>
      </c>
      <c r="N685" t="s">
        <v>127</v>
      </c>
      <c r="O685" t="s">
        <v>167</v>
      </c>
      <c r="P685" t="s">
        <v>2233</v>
      </c>
      <c r="Q685" t="s">
        <v>168</v>
      </c>
      <c r="R685" t="s">
        <v>165</v>
      </c>
      <c r="S685" t="s">
        <v>119</v>
      </c>
      <c r="T685" t="s">
        <v>2234</v>
      </c>
      <c r="U685" t="s">
        <v>136</v>
      </c>
      <c r="V685" t="s">
        <v>2279</v>
      </c>
      <c r="W685" t="s">
        <v>2280</v>
      </c>
      <c r="X685" s="51" t="str">
        <f t="shared" si="20"/>
        <v>3</v>
      </c>
      <c r="Y685" s="51" t="str">
        <f>IF(T685="","",IF(AND(T685&lt;&gt;'Tabelas auxiliares'!$B$236,T685&lt;&gt;'Tabelas auxiliares'!$B$237,T685&lt;&gt;'Tabelas auxiliares'!$C$236,T685&lt;&gt;'Tabelas auxiliares'!$C$237,T685&lt;&gt;'Tabelas auxiliares'!$D$236),"FOLHA DE PESSOAL",IF(X685='Tabelas auxiliares'!$A$237,"CUSTEIO",IF(X685='Tabelas auxiliares'!$A$236,"INVESTIMENTO","ERRO - VERIFICAR"))))</f>
        <v>FOLHA DE PESSOAL</v>
      </c>
      <c r="Z685" s="64">
        <f t="shared" si="21"/>
        <v>582.34</v>
      </c>
      <c r="AB685" s="44">
        <v>582.34</v>
      </c>
    </row>
    <row r="686" spans="1:29" x14ac:dyDescent="0.25">
      <c r="A686" t="s">
        <v>594</v>
      </c>
      <c r="B686" t="s">
        <v>302</v>
      </c>
      <c r="C686" t="s">
        <v>595</v>
      </c>
      <c r="D686" t="s">
        <v>90</v>
      </c>
      <c r="E686" t="s">
        <v>117</v>
      </c>
      <c r="F686" s="51" t="str">
        <f>IFERROR(VLOOKUP(D686,'Tabelas auxiliares'!$A$3:$B$61,2,FALSE),"")</f>
        <v>SUGEPE-FOLHA - PASEP + AUX. MORADIA</v>
      </c>
      <c r="G686" s="51" t="str">
        <f>IFERROR(VLOOKUP($B686,'Tabelas auxiliares'!$A$65:$C$102,2,FALSE),"")</f>
        <v>Folha de pagamento - Ativos, Previdência, PASEP</v>
      </c>
      <c r="H686" s="51" t="str">
        <f>IFERROR(VLOOKUP($B686,'Tabelas auxiliares'!$A$65:$C$102,3,FALSE),"")</f>
        <v>FOLHA DE PAGAMENTO / CONTRIBUICAO PARA O PSS / SUBSTITUICOES / INSS PATRONAL / PASEP</v>
      </c>
      <c r="I686" t="s">
        <v>2482</v>
      </c>
      <c r="J686" t="s">
        <v>2483</v>
      </c>
      <c r="K686" t="s">
        <v>2490</v>
      </c>
      <c r="L686" t="s">
        <v>2487</v>
      </c>
      <c r="M686" t="s">
        <v>165</v>
      </c>
      <c r="N686" t="s">
        <v>127</v>
      </c>
      <c r="O686" t="s">
        <v>167</v>
      </c>
      <c r="P686" t="s">
        <v>2233</v>
      </c>
      <c r="Q686" t="s">
        <v>168</v>
      </c>
      <c r="R686" t="s">
        <v>165</v>
      </c>
      <c r="S686" t="s">
        <v>119</v>
      </c>
      <c r="T686" t="s">
        <v>2234</v>
      </c>
      <c r="U686" t="s">
        <v>136</v>
      </c>
      <c r="V686" t="s">
        <v>2281</v>
      </c>
      <c r="W686" t="s">
        <v>2282</v>
      </c>
      <c r="X686" s="51" t="str">
        <f t="shared" si="20"/>
        <v>3</v>
      </c>
      <c r="Y686" s="51" t="str">
        <f>IF(T686="","",IF(AND(T686&lt;&gt;'Tabelas auxiliares'!$B$236,T686&lt;&gt;'Tabelas auxiliares'!$B$237,T686&lt;&gt;'Tabelas auxiliares'!$C$236,T686&lt;&gt;'Tabelas auxiliares'!$C$237,T686&lt;&gt;'Tabelas auxiliares'!$D$236),"FOLHA DE PESSOAL",IF(X686='Tabelas auxiliares'!$A$237,"CUSTEIO",IF(X686='Tabelas auxiliares'!$A$236,"INVESTIMENTO","ERRO - VERIFICAR"))))</f>
        <v>FOLHA DE PESSOAL</v>
      </c>
      <c r="Z686" s="64">
        <f t="shared" si="21"/>
        <v>9483.19</v>
      </c>
      <c r="AB686" s="44">
        <v>9483.19</v>
      </c>
    </row>
    <row r="687" spans="1:29" x14ac:dyDescent="0.25">
      <c r="A687" t="s">
        <v>594</v>
      </c>
      <c r="B687" t="s">
        <v>302</v>
      </c>
      <c r="C687" t="s">
        <v>595</v>
      </c>
      <c r="D687" t="s">
        <v>90</v>
      </c>
      <c r="E687" t="s">
        <v>117</v>
      </c>
      <c r="F687" s="51" t="str">
        <f>IFERROR(VLOOKUP(D687,'Tabelas auxiliares'!$A$3:$B$61,2,FALSE),"")</f>
        <v>SUGEPE-FOLHA - PASEP + AUX. MORADIA</v>
      </c>
      <c r="G687" s="51" t="str">
        <f>IFERROR(VLOOKUP($B687,'Tabelas auxiliares'!$A$65:$C$102,2,FALSE),"")</f>
        <v>Folha de pagamento - Ativos, Previdência, PASEP</v>
      </c>
      <c r="H687" s="51" t="str">
        <f>IFERROR(VLOOKUP($B687,'Tabelas auxiliares'!$A$65:$C$102,3,FALSE),"")</f>
        <v>FOLHA DE PAGAMENTO / CONTRIBUICAO PARA O PSS / SUBSTITUICOES / INSS PATRONAL / PASEP</v>
      </c>
      <c r="I687" t="s">
        <v>2482</v>
      </c>
      <c r="J687" t="s">
        <v>2483</v>
      </c>
      <c r="K687" t="s">
        <v>2490</v>
      </c>
      <c r="L687" t="s">
        <v>2487</v>
      </c>
      <c r="M687" t="s">
        <v>165</v>
      </c>
      <c r="N687" t="s">
        <v>127</v>
      </c>
      <c r="O687" t="s">
        <v>167</v>
      </c>
      <c r="P687" t="s">
        <v>2233</v>
      </c>
      <c r="Q687" t="s">
        <v>168</v>
      </c>
      <c r="R687" t="s">
        <v>165</v>
      </c>
      <c r="S687" t="s">
        <v>119</v>
      </c>
      <c r="T687" t="s">
        <v>2234</v>
      </c>
      <c r="U687" t="s">
        <v>136</v>
      </c>
      <c r="V687" t="s">
        <v>2283</v>
      </c>
      <c r="W687" t="s">
        <v>2284</v>
      </c>
      <c r="X687" s="51" t="str">
        <f t="shared" si="20"/>
        <v>3</v>
      </c>
      <c r="Y687" s="51" t="str">
        <f>IF(T687="","",IF(AND(T687&lt;&gt;'Tabelas auxiliares'!$B$236,T687&lt;&gt;'Tabelas auxiliares'!$B$237,T687&lt;&gt;'Tabelas auxiliares'!$C$236,T687&lt;&gt;'Tabelas auxiliares'!$C$237,T687&lt;&gt;'Tabelas auxiliares'!$D$236),"FOLHA DE PESSOAL",IF(X687='Tabelas auxiliares'!$A$237,"CUSTEIO",IF(X687='Tabelas auxiliares'!$A$236,"INVESTIMENTO","ERRO - VERIFICAR"))))</f>
        <v>FOLHA DE PESSOAL</v>
      </c>
      <c r="Z687" s="64">
        <f t="shared" si="21"/>
        <v>107527.9</v>
      </c>
      <c r="AB687" s="44">
        <v>107527.9</v>
      </c>
    </row>
    <row r="688" spans="1:29" x14ac:dyDescent="0.25">
      <c r="A688" t="s">
        <v>594</v>
      </c>
      <c r="B688" t="s">
        <v>302</v>
      </c>
      <c r="C688" t="s">
        <v>595</v>
      </c>
      <c r="D688" t="s">
        <v>90</v>
      </c>
      <c r="E688" t="s">
        <v>117</v>
      </c>
      <c r="F688" s="51" t="str">
        <f>IFERROR(VLOOKUP(D688,'Tabelas auxiliares'!$A$3:$B$61,2,FALSE),"")</f>
        <v>SUGEPE-FOLHA - PASEP + AUX. MORADIA</v>
      </c>
      <c r="G688" s="51" t="str">
        <f>IFERROR(VLOOKUP($B688,'Tabelas auxiliares'!$A$65:$C$102,2,FALSE),"")</f>
        <v>Folha de pagamento - Ativos, Previdência, PASEP</v>
      </c>
      <c r="H688" s="51" t="str">
        <f>IFERROR(VLOOKUP($B688,'Tabelas auxiliares'!$A$65:$C$102,3,FALSE),"")</f>
        <v>FOLHA DE PAGAMENTO / CONTRIBUICAO PARA O PSS / SUBSTITUICOES / INSS PATRONAL / PASEP</v>
      </c>
      <c r="I688" t="s">
        <v>2482</v>
      </c>
      <c r="J688" t="s">
        <v>2483</v>
      </c>
      <c r="K688" t="s">
        <v>2490</v>
      </c>
      <c r="L688" t="s">
        <v>2487</v>
      </c>
      <c r="M688" t="s">
        <v>165</v>
      </c>
      <c r="N688" t="s">
        <v>127</v>
      </c>
      <c r="O688" t="s">
        <v>167</v>
      </c>
      <c r="P688" t="s">
        <v>2233</v>
      </c>
      <c r="Q688" t="s">
        <v>168</v>
      </c>
      <c r="R688" t="s">
        <v>165</v>
      </c>
      <c r="S688" t="s">
        <v>119</v>
      </c>
      <c r="T688" t="s">
        <v>2234</v>
      </c>
      <c r="U688" t="s">
        <v>136</v>
      </c>
      <c r="V688" t="s">
        <v>2285</v>
      </c>
      <c r="W688" t="s">
        <v>2286</v>
      </c>
      <c r="X688" s="51" t="str">
        <f t="shared" si="20"/>
        <v>3</v>
      </c>
      <c r="Y688" s="51" t="str">
        <f>IF(T688="","",IF(AND(T688&lt;&gt;'Tabelas auxiliares'!$B$236,T688&lt;&gt;'Tabelas auxiliares'!$B$237,T688&lt;&gt;'Tabelas auxiliares'!$C$236,T688&lt;&gt;'Tabelas auxiliares'!$C$237,T688&lt;&gt;'Tabelas auxiliares'!$D$236),"FOLHA DE PESSOAL",IF(X688='Tabelas auxiliares'!$A$237,"CUSTEIO",IF(X688='Tabelas auxiliares'!$A$236,"INVESTIMENTO","ERRO - VERIFICAR"))))</f>
        <v>FOLHA DE PESSOAL</v>
      </c>
      <c r="Z688" s="64">
        <f t="shared" si="21"/>
        <v>9256.19</v>
      </c>
      <c r="AB688" s="44">
        <v>9256.19</v>
      </c>
    </row>
    <row r="689" spans="1:29" x14ac:dyDescent="0.25">
      <c r="A689" t="s">
        <v>594</v>
      </c>
      <c r="B689" t="s">
        <v>302</v>
      </c>
      <c r="C689" t="s">
        <v>595</v>
      </c>
      <c r="D689" t="s">
        <v>90</v>
      </c>
      <c r="E689" t="s">
        <v>117</v>
      </c>
      <c r="F689" s="51" t="str">
        <f>IFERROR(VLOOKUP(D689,'Tabelas auxiliares'!$A$3:$B$61,2,FALSE),"")</f>
        <v>SUGEPE-FOLHA - PASEP + AUX. MORADIA</v>
      </c>
      <c r="G689" s="51" t="str">
        <f>IFERROR(VLOOKUP($B689,'Tabelas auxiliares'!$A$65:$C$102,2,FALSE),"")</f>
        <v>Folha de pagamento - Ativos, Previdência, PASEP</v>
      </c>
      <c r="H689" s="51" t="str">
        <f>IFERROR(VLOOKUP($B689,'Tabelas auxiliares'!$A$65:$C$102,3,FALSE),"")</f>
        <v>FOLHA DE PAGAMENTO / CONTRIBUICAO PARA O PSS / SUBSTITUICOES / INSS PATRONAL / PASEP</v>
      </c>
      <c r="I689" t="s">
        <v>2482</v>
      </c>
      <c r="J689" t="s">
        <v>2483</v>
      </c>
      <c r="K689" t="s">
        <v>2490</v>
      </c>
      <c r="L689" t="s">
        <v>2487</v>
      </c>
      <c r="M689" t="s">
        <v>165</v>
      </c>
      <c r="N689" t="s">
        <v>127</v>
      </c>
      <c r="O689" t="s">
        <v>167</v>
      </c>
      <c r="P689" t="s">
        <v>2233</v>
      </c>
      <c r="Q689" t="s">
        <v>168</v>
      </c>
      <c r="R689" t="s">
        <v>165</v>
      </c>
      <c r="S689" t="s">
        <v>119</v>
      </c>
      <c r="T689" t="s">
        <v>2234</v>
      </c>
      <c r="U689" t="s">
        <v>136</v>
      </c>
      <c r="V689" t="s">
        <v>2287</v>
      </c>
      <c r="W689" t="s">
        <v>2288</v>
      </c>
      <c r="X689" s="51" t="str">
        <f t="shared" si="20"/>
        <v>3</v>
      </c>
      <c r="Y689" s="51" t="str">
        <f>IF(T689="","",IF(AND(T689&lt;&gt;'Tabelas auxiliares'!$B$236,T689&lt;&gt;'Tabelas auxiliares'!$B$237,T689&lt;&gt;'Tabelas auxiliares'!$C$236,T689&lt;&gt;'Tabelas auxiliares'!$C$237,T689&lt;&gt;'Tabelas auxiliares'!$D$236),"FOLHA DE PESSOAL",IF(X689='Tabelas auxiliares'!$A$237,"CUSTEIO",IF(X689='Tabelas auxiliares'!$A$236,"INVESTIMENTO","ERRO - VERIFICAR"))))</f>
        <v>FOLHA DE PESSOAL</v>
      </c>
      <c r="Z689" s="64">
        <f t="shared" si="21"/>
        <v>7837908.4700000007</v>
      </c>
      <c r="AA689" s="44">
        <v>5175.99</v>
      </c>
      <c r="AB689" s="44">
        <v>7832732.4800000004</v>
      </c>
    </row>
    <row r="690" spans="1:29" x14ac:dyDescent="0.25">
      <c r="A690" t="s">
        <v>594</v>
      </c>
      <c r="B690" t="s">
        <v>302</v>
      </c>
      <c r="C690" t="s">
        <v>595</v>
      </c>
      <c r="D690" t="s">
        <v>90</v>
      </c>
      <c r="E690" t="s">
        <v>117</v>
      </c>
      <c r="F690" s="51" t="str">
        <f>IFERROR(VLOOKUP(D690,'Tabelas auxiliares'!$A$3:$B$61,2,FALSE),"")</f>
        <v>SUGEPE-FOLHA - PASEP + AUX. MORADIA</v>
      </c>
      <c r="G690" s="51" t="str">
        <f>IFERROR(VLOOKUP($B690,'Tabelas auxiliares'!$A$65:$C$102,2,FALSE),"")</f>
        <v>Folha de pagamento - Ativos, Previdência, PASEP</v>
      </c>
      <c r="H690" s="51" t="str">
        <f>IFERROR(VLOOKUP($B690,'Tabelas auxiliares'!$A$65:$C$102,3,FALSE),"")</f>
        <v>FOLHA DE PAGAMENTO / CONTRIBUICAO PARA O PSS / SUBSTITUICOES / INSS PATRONAL / PASEP</v>
      </c>
      <c r="I690" t="s">
        <v>2482</v>
      </c>
      <c r="J690" t="s">
        <v>2483</v>
      </c>
      <c r="K690" t="s">
        <v>2490</v>
      </c>
      <c r="L690" t="s">
        <v>2487</v>
      </c>
      <c r="M690" t="s">
        <v>165</v>
      </c>
      <c r="N690" t="s">
        <v>127</v>
      </c>
      <c r="O690" t="s">
        <v>167</v>
      </c>
      <c r="P690" t="s">
        <v>2233</v>
      </c>
      <c r="Q690" t="s">
        <v>168</v>
      </c>
      <c r="R690" t="s">
        <v>165</v>
      </c>
      <c r="S690" t="s">
        <v>119</v>
      </c>
      <c r="T690" t="s">
        <v>2234</v>
      </c>
      <c r="U690" t="s">
        <v>136</v>
      </c>
      <c r="V690" t="s">
        <v>2289</v>
      </c>
      <c r="W690" t="s">
        <v>2290</v>
      </c>
      <c r="X690" s="51" t="str">
        <f t="shared" si="20"/>
        <v>3</v>
      </c>
      <c r="Y690" s="51" t="str">
        <f>IF(T690="","",IF(AND(T690&lt;&gt;'Tabelas auxiliares'!$B$236,T690&lt;&gt;'Tabelas auxiliares'!$B$237,T690&lt;&gt;'Tabelas auxiliares'!$C$236,T690&lt;&gt;'Tabelas auxiliares'!$C$237,T690&lt;&gt;'Tabelas auxiliares'!$D$236),"FOLHA DE PESSOAL",IF(X690='Tabelas auxiliares'!$A$237,"CUSTEIO",IF(X690='Tabelas auxiliares'!$A$236,"INVESTIMENTO","ERRO - VERIFICAR"))))</f>
        <v>FOLHA DE PESSOAL</v>
      </c>
      <c r="Z690" s="64">
        <f t="shared" si="21"/>
        <v>120840.37</v>
      </c>
      <c r="AA690" s="44">
        <v>2143.34</v>
      </c>
      <c r="AB690" s="44">
        <v>118697.03</v>
      </c>
    </row>
    <row r="691" spans="1:29" x14ac:dyDescent="0.25">
      <c r="A691" t="s">
        <v>594</v>
      </c>
      <c r="B691" t="s">
        <v>302</v>
      </c>
      <c r="C691" t="s">
        <v>595</v>
      </c>
      <c r="D691" t="s">
        <v>90</v>
      </c>
      <c r="E691" t="s">
        <v>117</v>
      </c>
      <c r="F691" s="51" t="str">
        <f>IFERROR(VLOOKUP(D691,'Tabelas auxiliares'!$A$3:$B$61,2,FALSE),"")</f>
        <v>SUGEPE-FOLHA - PASEP + AUX. MORADIA</v>
      </c>
      <c r="G691" s="51" t="str">
        <f>IFERROR(VLOOKUP($B691,'Tabelas auxiliares'!$A$65:$C$102,2,FALSE),"")</f>
        <v>Folha de pagamento - Ativos, Previdência, PASEP</v>
      </c>
      <c r="H691" s="51" t="str">
        <f>IFERROR(VLOOKUP($B691,'Tabelas auxiliares'!$A$65:$C$102,3,FALSE),"")</f>
        <v>FOLHA DE PAGAMENTO / CONTRIBUICAO PARA O PSS / SUBSTITUICOES / INSS PATRONAL / PASEP</v>
      </c>
      <c r="I691" t="s">
        <v>2482</v>
      </c>
      <c r="J691" t="s">
        <v>2483</v>
      </c>
      <c r="K691" t="s">
        <v>2490</v>
      </c>
      <c r="L691" t="s">
        <v>2487</v>
      </c>
      <c r="M691" t="s">
        <v>165</v>
      </c>
      <c r="N691" t="s">
        <v>127</v>
      </c>
      <c r="O691" t="s">
        <v>167</v>
      </c>
      <c r="P691" t="s">
        <v>2233</v>
      </c>
      <c r="Q691" t="s">
        <v>168</v>
      </c>
      <c r="R691" t="s">
        <v>165</v>
      </c>
      <c r="S691" t="s">
        <v>119</v>
      </c>
      <c r="T691" t="s">
        <v>2234</v>
      </c>
      <c r="U691" t="s">
        <v>136</v>
      </c>
      <c r="V691" t="s">
        <v>2291</v>
      </c>
      <c r="W691" t="s">
        <v>2292</v>
      </c>
      <c r="X691" s="51" t="str">
        <f t="shared" si="20"/>
        <v>3</v>
      </c>
      <c r="Y691" s="51" t="str">
        <f>IF(T691="","",IF(AND(T691&lt;&gt;'Tabelas auxiliares'!$B$236,T691&lt;&gt;'Tabelas auxiliares'!$B$237,T691&lt;&gt;'Tabelas auxiliares'!$C$236,T691&lt;&gt;'Tabelas auxiliares'!$C$237,T691&lt;&gt;'Tabelas auxiliares'!$D$236),"FOLHA DE PESSOAL",IF(X691='Tabelas auxiliares'!$A$237,"CUSTEIO",IF(X691='Tabelas auxiliares'!$A$236,"INVESTIMENTO","ERRO - VERIFICAR"))))</f>
        <v>FOLHA DE PESSOAL</v>
      </c>
      <c r="Z691" s="64">
        <f t="shared" si="21"/>
        <v>218511.96</v>
      </c>
      <c r="AB691" s="44">
        <v>218511.96</v>
      </c>
    </row>
    <row r="692" spans="1:29" x14ac:dyDescent="0.25">
      <c r="A692" t="s">
        <v>594</v>
      </c>
      <c r="B692" t="s">
        <v>302</v>
      </c>
      <c r="C692" t="s">
        <v>595</v>
      </c>
      <c r="D692" t="s">
        <v>90</v>
      </c>
      <c r="E692" t="s">
        <v>117</v>
      </c>
      <c r="F692" s="51" t="str">
        <f>IFERROR(VLOOKUP(D692,'Tabelas auxiliares'!$A$3:$B$61,2,FALSE),"")</f>
        <v>SUGEPE-FOLHA - PASEP + AUX. MORADIA</v>
      </c>
      <c r="G692" s="51" t="str">
        <f>IFERROR(VLOOKUP($B692,'Tabelas auxiliares'!$A$65:$C$102,2,FALSE),"")</f>
        <v>Folha de pagamento - Ativos, Previdência, PASEP</v>
      </c>
      <c r="H692" s="51" t="str">
        <f>IFERROR(VLOOKUP($B692,'Tabelas auxiliares'!$A$65:$C$102,3,FALSE),"")</f>
        <v>FOLHA DE PAGAMENTO / CONTRIBUICAO PARA O PSS / SUBSTITUICOES / INSS PATRONAL / PASEP</v>
      </c>
      <c r="I692" t="s">
        <v>2482</v>
      </c>
      <c r="J692" t="s">
        <v>2483</v>
      </c>
      <c r="K692" t="s">
        <v>2490</v>
      </c>
      <c r="L692" t="s">
        <v>2487</v>
      </c>
      <c r="M692" t="s">
        <v>165</v>
      </c>
      <c r="N692" t="s">
        <v>127</v>
      </c>
      <c r="O692" t="s">
        <v>167</v>
      </c>
      <c r="P692" t="s">
        <v>2233</v>
      </c>
      <c r="Q692" t="s">
        <v>168</v>
      </c>
      <c r="R692" t="s">
        <v>165</v>
      </c>
      <c r="S692" t="s">
        <v>119</v>
      </c>
      <c r="T692" t="s">
        <v>2234</v>
      </c>
      <c r="U692" t="s">
        <v>136</v>
      </c>
      <c r="V692" t="s">
        <v>2293</v>
      </c>
      <c r="W692" t="s">
        <v>2294</v>
      </c>
      <c r="X692" s="51" t="str">
        <f t="shared" si="20"/>
        <v>3</v>
      </c>
      <c r="Y692" s="51" t="str">
        <f>IF(T692="","",IF(AND(T692&lt;&gt;'Tabelas auxiliares'!$B$236,T692&lt;&gt;'Tabelas auxiliares'!$B$237,T692&lt;&gt;'Tabelas auxiliares'!$C$236,T692&lt;&gt;'Tabelas auxiliares'!$C$237,T692&lt;&gt;'Tabelas auxiliares'!$D$236),"FOLHA DE PESSOAL",IF(X692='Tabelas auxiliares'!$A$237,"CUSTEIO",IF(X692='Tabelas auxiliares'!$A$236,"INVESTIMENTO","ERRO - VERIFICAR"))))</f>
        <v>FOLHA DE PESSOAL</v>
      </c>
      <c r="Z692" s="64">
        <f t="shared" si="21"/>
        <v>4583.0200000000004</v>
      </c>
      <c r="AB692" s="44">
        <v>4583.0200000000004</v>
      </c>
    </row>
    <row r="693" spans="1:29" x14ac:dyDescent="0.25">
      <c r="A693" t="s">
        <v>594</v>
      </c>
      <c r="B693" t="s">
        <v>302</v>
      </c>
      <c r="C693" t="s">
        <v>595</v>
      </c>
      <c r="D693" t="s">
        <v>90</v>
      </c>
      <c r="E693" t="s">
        <v>117</v>
      </c>
      <c r="F693" s="51" t="str">
        <f>IFERROR(VLOOKUP(D693,'Tabelas auxiliares'!$A$3:$B$61,2,FALSE),"")</f>
        <v>SUGEPE-FOLHA - PASEP + AUX. MORADIA</v>
      </c>
      <c r="G693" s="51" t="str">
        <f>IFERROR(VLOOKUP($B693,'Tabelas auxiliares'!$A$65:$C$102,2,FALSE),"")</f>
        <v>Folha de pagamento - Ativos, Previdência, PASEP</v>
      </c>
      <c r="H693" s="51" t="str">
        <f>IFERROR(VLOOKUP($B693,'Tabelas auxiliares'!$A$65:$C$102,3,FALSE),"")</f>
        <v>FOLHA DE PAGAMENTO / CONTRIBUICAO PARA O PSS / SUBSTITUICOES / INSS PATRONAL / PASEP</v>
      </c>
      <c r="I693" t="s">
        <v>2482</v>
      </c>
      <c r="J693" t="s">
        <v>2483</v>
      </c>
      <c r="K693" t="s">
        <v>2490</v>
      </c>
      <c r="L693" t="s">
        <v>2487</v>
      </c>
      <c r="M693" t="s">
        <v>165</v>
      </c>
      <c r="N693" t="s">
        <v>127</v>
      </c>
      <c r="O693" t="s">
        <v>167</v>
      </c>
      <c r="P693" t="s">
        <v>2233</v>
      </c>
      <c r="Q693" t="s">
        <v>168</v>
      </c>
      <c r="R693" t="s">
        <v>165</v>
      </c>
      <c r="S693" t="s">
        <v>119</v>
      </c>
      <c r="T693" t="s">
        <v>2234</v>
      </c>
      <c r="U693" t="s">
        <v>136</v>
      </c>
      <c r="V693" t="s">
        <v>2295</v>
      </c>
      <c r="W693" t="s">
        <v>2296</v>
      </c>
      <c r="X693" s="51" t="str">
        <f t="shared" si="20"/>
        <v>3</v>
      </c>
      <c r="Y693" s="51" t="str">
        <f>IF(T693="","",IF(AND(T693&lt;&gt;'Tabelas auxiliares'!$B$236,T693&lt;&gt;'Tabelas auxiliares'!$B$237,T693&lt;&gt;'Tabelas auxiliares'!$C$236,T693&lt;&gt;'Tabelas auxiliares'!$C$237,T693&lt;&gt;'Tabelas auxiliares'!$D$236),"FOLHA DE PESSOAL",IF(X693='Tabelas auxiliares'!$A$237,"CUSTEIO",IF(X693='Tabelas auxiliares'!$A$236,"INVESTIMENTO","ERRO - VERIFICAR"))))</f>
        <v>FOLHA DE PESSOAL</v>
      </c>
      <c r="Z693" s="64">
        <f t="shared" si="21"/>
        <v>61337.79</v>
      </c>
      <c r="AA693" s="44">
        <v>1975.35</v>
      </c>
      <c r="AB693" s="44">
        <v>59362.44</v>
      </c>
    </row>
    <row r="694" spans="1:29" x14ac:dyDescent="0.25">
      <c r="A694" t="s">
        <v>594</v>
      </c>
      <c r="B694" t="s">
        <v>302</v>
      </c>
      <c r="C694" t="s">
        <v>595</v>
      </c>
      <c r="D694" t="s">
        <v>90</v>
      </c>
      <c r="E694" t="s">
        <v>117</v>
      </c>
      <c r="F694" s="51" t="str">
        <f>IFERROR(VLOOKUP(D694,'Tabelas auxiliares'!$A$3:$B$61,2,FALSE),"")</f>
        <v>SUGEPE-FOLHA - PASEP + AUX. MORADIA</v>
      </c>
      <c r="G694" s="51" t="str">
        <f>IFERROR(VLOOKUP($B694,'Tabelas auxiliares'!$A$65:$C$102,2,FALSE),"")</f>
        <v>Folha de pagamento - Ativos, Previdência, PASEP</v>
      </c>
      <c r="H694" s="51" t="str">
        <f>IFERROR(VLOOKUP($B694,'Tabelas auxiliares'!$A$65:$C$102,3,FALSE),"")</f>
        <v>FOLHA DE PAGAMENTO / CONTRIBUICAO PARA O PSS / SUBSTITUICOES / INSS PATRONAL / PASEP</v>
      </c>
      <c r="I694" t="s">
        <v>2482</v>
      </c>
      <c r="J694" t="s">
        <v>2483</v>
      </c>
      <c r="K694" t="s">
        <v>2490</v>
      </c>
      <c r="L694" t="s">
        <v>2487</v>
      </c>
      <c r="M694" t="s">
        <v>165</v>
      </c>
      <c r="N694" t="s">
        <v>127</v>
      </c>
      <c r="O694" t="s">
        <v>167</v>
      </c>
      <c r="P694" t="s">
        <v>2233</v>
      </c>
      <c r="Q694" t="s">
        <v>168</v>
      </c>
      <c r="R694" t="s">
        <v>165</v>
      </c>
      <c r="S694" t="s">
        <v>119</v>
      </c>
      <c r="T694" t="s">
        <v>2234</v>
      </c>
      <c r="U694" t="s">
        <v>136</v>
      </c>
      <c r="V694" t="s">
        <v>2297</v>
      </c>
      <c r="W694" t="s">
        <v>2298</v>
      </c>
      <c r="X694" s="51" t="str">
        <f t="shared" si="20"/>
        <v>3</v>
      </c>
      <c r="Y694" s="51" t="str">
        <f>IF(T694="","",IF(AND(T694&lt;&gt;'Tabelas auxiliares'!$B$236,T694&lt;&gt;'Tabelas auxiliares'!$B$237,T694&lt;&gt;'Tabelas auxiliares'!$C$236,T694&lt;&gt;'Tabelas auxiliares'!$C$237,T694&lt;&gt;'Tabelas auxiliares'!$D$236),"FOLHA DE PESSOAL",IF(X694='Tabelas auxiliares'!$A$237,"CUSTEIO",IF(X694='Tabelas auxiliares'!$A$236,"INVESTIMENTO","ERRO - VERIFICAR"))))</f>
        <v>FOLHA DE PESSOAL</v>
      </c>
      <c r="Z694" s="64">
        <f t="shared" si="21"/>
        <v>17240733.579999998</v>
      </c>
      <c r="AA694" s="44">
        <v>8301787.96</v>
      </c>
      <c r="AB694" s="44">
        <v>8938945.6199999992</v>
      </c>
    </row>
    <row r="695" spans="1:29" x14ac:dyDescent="0.25">
      <c r="A695" t="s">
        <v>594</v>
      </c>
      <c r="B695" t="s">
        <v>302</v>
      </c>
      <c r="C695" t="s">
        <v>595</v>
      </c>
      <c r="D695" t="s">
        <v>90</v>
      </c>
      <c r="E695" t="s">
        <v>117</v>
      </c>
      <c r="F695" s="51" t="str">
        <f>IFERROR(VLOOKUP(D695,'Tabelas auxiliares'!$A$3:$B$61,2,FALSE),"")</f>
        <v>SUGEPE-FOLHA - PASEP + AUX. MORADIA</v>
      </c>
      <c r="G695" s="51" t="str">
        <f>IFERROR(VLOOKUP($B695,'Tabelas auxiliares'!$A$65:$C$102,2,FALSE),"")</f>
        <v>Folha de pagamento - Ativos, Previdência, PASEP</v>
      </c>
      <c r="H695" s="51" t="str">
        <f>IFERROR(VLOOKUP($B695,'Tabelas auxiliares'!$A$65:$C$102,3,FALSE),"")</f>
        <v>FOLHA DE PAGAMENTO / CONTRIBUICAO PARA O PSS / SUBSTITUICOES / INSS PATRONAL / PASEP</v>
      </c>
      <c r="I695" t="s">
        <v>2482</v>
      </c>
      <c r="J695" t="s">
        <v>2483</v>
      </c>
      <c r="K695" t="s">
        <v>2490</v>
      </c>
      <c r="L695" t="s">
        <v>2487</v>
      </c>
      <c r="M695" t="s">
        <v>165</v>
      </c>
      <c r="N695" t="s">
        <v>127</v>
      </c>
      <c r="O695" t="s">
        <v>167</v>
      </c>
      <c r="P695" t="s">
        <v>2233</v>
      </c>
      <c r="Q695" t="s">
        <v>168</v>
      </c>
      <c r="R695" t="s">
        <v>165</v>
      </c>
      <c r="S695" t="s">
        <v>119</v>
      </c>
      <c r="T695" t="s">
        <v>2234</v>
      </c>
      <c r="U695" t="s">
        <v>136</v>
      </c>
      <c r="V695" t="s">
        <v>2299</v>
      </c>
      <c r="W695" t="s">
        <v>2300</v>
      </c>
      <c r="X695" s="51" t="str">
        <f t="shared" si="20"/>
        <v>3</v>
      </c>
      <c r="Y695" s="51" t="str">
        <f>IF(T695="","",IF(AND(T695&lt;&gt;'Tabelas auxiliares'!$B$236,T695&lt;&gt;'Tabelas auxiliares'!$B$237,T695&lt;&gt;'Tabelas auxiliares'!$C$236,T695&lt;&gt;'Tabelas auxiliares'!$C$237,T695&lt;&gt;'Tabelas auxiliares'!$D$236),"FOLHA DE PESSOAL",IF(X695='Tabelas auxiliares'!$A$237,"CUSTEIO",IF(X695='Tabelas auxiliares'!$A$236,"INVESTIMENTO","ERRO - VERIFICAR"))))</f>
        <v>FOLHA DE PESSOAL</v>
      </c>
      <c r="Z695" s="64">
        <f t="shared" si="21"/>
        <v>553798.98</v>
      </c>
      <c r="AA695" s="44">
        <v>3033.64</v>
      </c>
      <c r="AB695" s="44">
        <v>550765.34</v>
      </c>
    </row>
    <row r="696" spans="1:29" x14ac:dyDescent="0.25">
      <c r="A696" t="s">
        <v>594</v>
      </c>
      <c r="B696" t="s">
        <v>302</v>
      </c>
      <c r="C696" t="s">
        <v>595</v>
      </c>
      <c r="D696" t="s">
        <v>90</v>
      </c>
      <c r="E696" t="s">
        <v>117</v>
      </c>
      <c r="F696" s="51" t="str">
        <f>IFERROR(VLOOKUP(D696,'Tabelas auxiliares'!$A$3:$B$61,2,FALSE),"")</f>
        <v>SUGEPE-FOLHA - PASEP + AUX. MORADIA</v>
      </c>
      <c r="G696" s="51" t="str">
        <f>IFERROR(VLOOKUP($B696,'Tabelas auxiliares'!$A$65:$C$102,2,FALSE),"")</f>
        <v>Folha de pagamento - Ativos, Previdência, PASEP</v>
      </c>
      <c r="H696" s="51" t="str">
        <f>IFERROR(VLOOKUP($B696,'Tabelas auxiliares'!$A$65:$C$102,3,FALSE),"")</f>
        <v>FOLHA DE PAGAMENTO / CONTRIBUICAO PARA O PSS / SUBSTITUICOES / INSS PATRONAL / PASEP</v>
      </c>
      <c r="I696" t="s">
        <v>2482</v>
      </c>
      <c r="J696" t="s">
        <v>2483</v>
      </c>
      <c r="K696" t="s">
        <v>2490</v>
      </c>
      <c r="L696" t="s">
        <v>2487</v>
      </c>
      <c r="M696" t="s">
        <v>165</v>
      </c>
      <c r="N696" t="s">
        <v>127</v>
      </c>
      <c r="O696" t="s">
        <v>167</v>
      </c>
      <c r="P696" t="s">
        <v>2233</v>
      </c>
      <c r="Q696" t="s">
        <v>168</v>
      </c>
      <c r="R696" t="s">
        <v>165</v>
      </c>
      <c r="S696" t="s">
        <v>119</v>
      </c>
      <c r="T696" t="s">
        <v>2234</v>
      </c>
      <c r="U696" t="s">
        <v>136</v>
      </c>
      <c r="V696" t="s">
        <v>2301</v>
      </c>
      <c r="W696" t="s">
        <v>2302</v>
      </c>
      <c r="X696" s="51" t="str">
        <f t="shared" si="20"/>
        <v>3</v>
      </c>
      <c r="Y696" s="51" t="str">
        <f>IF(T696="","",IF(AND(T696&lt;&gt;'Tabelas auxiliares'!$B$236,T696&lt;&gt;'Tabelas auxiliares'!$B$237,T696&lt;&gt;'Tabelas auxiliares'!$C$236,T696&lt;&gt;'Tabelas auxiliares'!$C$237,T696&lt;&gt;'Tabelas auxiliares'!$D$236),"FOLHA DE PESSOAL",IF(X696='Tabelas auxiliares'!$A$237,"CUSTEIO",IF(X696='Tabelas auxiliares'!$A$236,"INVESTIMENTO","ERRO - VERIFICAR"))))</f>
        <v>FOLHA DE PESSOAL</v>
      </c>
      <c r="Z696" s="64">
        <f t="shared" si="21"/>
        <v>203013</v>
      </c>
      <c r="AA696" s="44">
        <v>16574.37</v>
      </c>
      <c r="AB696" s="44">
        <v>186438.63</v>
      </c>
    </row>
    <row r="697" spans="1:29" x14ac:dyDescent="0.25">
      <c r="A697" t="s">
        <v>594</v>
      </c>
      <c r="B697" t="s">
        <v>302</v>
      </c>
      <c r="C697" t="s">
        <v>595</v>
      </c>
      <c r="D697" t="s">
        <v>90</v>
      </c>
      <c r="E697" t="s">
        <v>117</v>
      </c>
      <c r="F697" s="51" t="str">
        <f>IFERROR(VLOOKUP(D697,'Tabelas auxiliares'!$A$3:$B$61,2,FALSE),"")</f>
        <v>SUGEPE-FOLHA - PASEP + AUX. MORADIA</v>
      </c>
      <c r="G697" s="51" t="str">
        <f>IFERROR(VLOOKUP($B697,'Tabelas auxiliares'!$A$65:$C$102,2,FALSE),"")</f>
        <v>Folha de pagamento - Ativos, Previdência, PASEP</v>
      </c>
      <c r="H697" s="51" t="str">
        <f>IFERROR(VLOOKUP($B697,'Tabelas auxiliares'!$A$65:$C$102,3,FALSE),"")</f>
        <v>FOLHA DE PAGAMENTO / CONTRIBUICAO PARA O PSS / SUBSTITUICOES / INSS PATRONAL / PASEP</v>
      </c>
      <c r="I697" t="s">
        <v>2482</v>
      </c>
      <c r="J697" t="s">
        <v>2483</v>
      </c>
      <c r="K697" t="s">
        <v>2491</v>
      </c>
      <c r="L697" t="s">
        <v>2487</v>
      </c>
      <c r="M697" t="s">
        <v>165</v>
      </c>
      <c r="N697" t="s">
        <v>127</v>
      </c>
      <c r="O697" t="s">
        <v>167</v>
      </c>
      <c r="P697" t="s">
        <v>2233</v>
      </c>
      <c r="Q697" t="s">
        <v>168</v>
      </c>
      <c r="R697" t="s">
        <v>165</v>
      </c>
      <c r="S697" t="s">
        <v>119</v>
      </c>
      <c r="T697" t="s">
        <v>2234</v>
      </c>
      <c r="U697" t="s">
        <v>136</v>
      </c>
      <c r="V697" t="s">
        <v>2304</v>
      </c>
      <c r="W697" t="s">
        <v>2305</v>
      </c>
      <c r="X697" s="51" t="str">
        <f t="shared" si="20"/>
        <v>3</v>
      </c>
      <c r="Y697" s="51" t="str">
        <f>IF(T697="","",IF(AND(T697&lt;&gt;'Tabelas auxiliares'!$B$236,T697&lt;&gt;'Tabelas auxiliares'!$B$237,T697&lt;&gt;'Tabelas auxiliares'!$C$236,T697&lt;&gt;'Tabelas auxiliares'!$C$237,T697&lt;&gt;'Tabelas auxiliares'!$D$236),"FOLHA DE PESSOAL",IF(X697='Tabelas auxiliares'!$A$237,"CUSTEIO",IF(X697='Tabelas auxiliares'!$A$236,"INVESTIMENTO","ERRO - VERIFICAR"))))</f>
        <v>FOLHA DE PESSOAL</v>
      </c>
      <c r="Z697" s="64">
        <f t="shared" si="21"/>
        <v>21449.51</v>
      </c>
      <c r="AB697" s="44">
        <v>21449.51</v>
      </c>
    </row>
    <row r="698" spans="1:29" x14ac:dyDescent="0.25">
      <c r="A698" t="s">
        <v>594</v>
      </c>
      <c r="B698" t="s">
        <v>302</v>
      </c>
      <c r="C698" t="s">
        <v>595</v>
      </c>
      <c r="D698" t="s">
        <v>90</v>
      </c>
      <c r="E698" t="s">
        <v>117</v>
      </c>
      <c r="F698" s="51" t="str">
        <f>IFERROR(VLOOKUP(D698,'Tabelas auxiliares'!$A$3:$B$61,2,FALSE),"")</f>
        <v>SUGEPE-FOLHA - PASEP + AUX. MORADIA</v>
      </c>
      <c r="G698" s="51" t="str">
        <f>IFERROR(VLOOKUP($B698,'Tabelas auxiliares'!$A$65:$C$102,2,FALSE),"")</f>
        <v>Folha de pagamento - Ativos, Previdência, PASEP</v>
      </c>
      <c r="H698" s="51" t="str">
        <f>IFERROR(VLOOKUP($B698,'Tabelas auxiliares'!$A$65:$C$102,3,FALSE),"")</f>
        <v>FOLHA DE PAGAMENTO / CONTRIBUICAO PARA O PSS / SUBSTITUICOES / INSS PATRONAL / PASEP</v>
      </c>
      <c r="I698" t="s">
        <v>2482</v>
      </c>
      <c r="J698" t="s">
        <v>2483</v>
      </c>
      <c r="K698" t="s">
        <v>2492</v>
      </c>
      <c r="L698" t="s">
        <v>2487</v>
      </c>
      <c r="M698" t="s">
        <v>165</v>
      </c>
      <c r="N698" t="s">
        <v>127</v>
      </c>
      <c r="O698" t="s">
        <v>167</v>
      </c>
      <c r="P698" t="s">
        <v>2233</v>
      </c>
      <c r="Q698" t="s">
        <v>168</v>
      </c>
      <c r="R698" t="s">
        <v>165</v>
      </c>
      <c r="S698" t="s">
        <v>119</v>
      </c>
      <c r="T698" t="s">
        <v>2234</v>
      </c>
      <c r="U698" t="s">
        <v>136</v>
      </c>
      <c r="V698" t="s">
        <v>2307</v>
      </c>
      <c r="W698" t="s">
        <v>2308</v>
      </c>
      <c r="X698" s="51" t="str">
        <f t="shared" si="20"/>
        <v>3</v>
      </c>
      <c r="Y698" s="51" t="str">
        <f>IF(T698="","",IF(AND(T698&lt;&gt;'Tabelas auxiliares'!$B$236,T698&lt;&gt;'Tabelas auxiliares'!$B$237,T698&lt;&gt;'Tabelas auxiliares'!$C$236,T698&lt;&gt;'Tabelas auxiliares'!$C$237,T698&lt;&gt;'Tabelas auxiliares'!$D$236),"FOLHA DE PESSOAL",IF(X698='Tabelas auxiliares'!$A$237,"CUSTEIO",IF(X698='Tabelas auxiliares'!$A$236,"INVESTIMENTO","ERRO - VERIFICAR"))))</f>
        <v>FOLHA DE PESSOAL</v>
      </c>
      <c r="Z698" s="64">
        <f t="shared" si="21"/>
        <v>3885.87</v>
      </c>
      <c r="AB698" s="44">
        <v>3885.87</v>
      </c>
    </row>
    <row r="699" spans="1:29" x14ac:dyDescent="0.25">
      <c r="A699" t="s">
        <v>594</v>
      </c>
      <c r="B699" t="s">
        <v>302</v>
      </c>
      <c r="C699" t="s">
        <v>595</v>
      </c>
      <c r="D699" t="s">
        <v>90</v>
      </c>
      <c r="E699" t="s">
        <v>117</v>
      </c>
      <c r="F699" s="51" t="str">
        <f>IFERROR(VLOOKUP(D699,'Tabelas auxiliares'!$A$3:$B$61,2,FALSE),"")</f>
        <v>SUGEPE-FOLHA - PASEP + AUX. MORADIA</v>
      </c>
      <c r="G699" s="51" t="str">
        <f>IFERROR(VLOOKUP($B699,'Tabelas auxiliares'!$A$65:$C$102,2,FALSE),"")</f>
        <v>Folha de pagamento - Ativos, Previdência, PASEP</v>
      </c>
      <c r="H699" s="51" t="str">
        <f>IFERROR(VLOOKUP($B699,'Tabelas auxiliares'!$A$65:$C$102,3,FALSE),"")</f>
        <v>FOLHA DE PAGAMENTO / CONTRIBUICAO PARA O PSS / SUBSTITUICOES / INSS PATRONAL / PASEP</v>
      </c>
      <c r="I699" t="s">
        <v>2482</v>
      </c>
      <c r="J699" t="s">
        <v>2483</v>
      </c>
      <c r="K699" t="s">
        <v>2493</v>
      </c>
      <c r="L699" t="s">
        <v>2487</v>
      </c>
      <c r="M699" t="s">
        <v>165</v>
      </c>
      <c r="N699" t="s">
        <v>127</v>
      </c>
      <c r="O699" t="s">
        <v>167</v>
      </c>
      <c r="P699" t="s">
        <v>2233</v>
      </c>
      <c r="Q699" t="s">
        <v>168</v>
      </c>
      <c r="R699" t="s">
        <v>165</v>
      </c>
      <c r="S699" t="s">
        <v>119</v>
      </c>
      <c r="T699" t="s">
        <v>2234</v>
      </c>
      <c r="U699" t="s">
        <v>136</v>
      </c>
      <c r="V699" t="s">
        <v>2310</v>
      </c>
      <c r="W699" t="s">
        <v>2311</v>
      </c>
      <c r="X699" s="51" t="str">
        <f t="shared" si="20"/>
        <v>3</v>
      </c>
      <c r="Y699" s="51" t="str">
        <f>IF(T699="","",IF(AND(T699&lt;&gt;'Tabelas auxiliares'!$B$236,T699&lt;&gt;'Tabelas auxiliares'!$B$237,T699&lt;&gt;'Tabelas auxiliares'!$C$236,T699&lt;&gt;'Tabelas auxiliares'!$C$237,T699&lt;&gt;'Tabelas auxiliares'!$D$236),"FOLHA DE PESSOAL",IF(X699='Tabelas auxiliares'!$A$237,"CUSTEIO",IF(X699='Tabelas auxiliares'!$A$236,"INVESTIMENTO","ERRO - VERIFICAR"))))</f>
        <v>FOLHA DE PESSOAL</v>
      </c>
      <c r="Z699" s="64">
        <f t="shared" si="21"/>
        <v>9858.36</v>
      </c>
      <c r="AB699" s="44">
        <v>9858.36</v>
      </c>
    </row>
    <row r="700" spans="1:29" x14ac:dyDescent="0.25">
      <c r="A700" t="s">
        <v>594</v>
      </c>
      <c r="B700" t="s">
        <v>302</v>
      </c>
      <c r="C700" t="s">
        <v>595</v>
      </c>
      <c r="D700" t="s">
        <v>90</v>
      </c>
      <c r="E700" t="s">
        <v>117</v>
      </c>
      <c r="F700" s="51" t="str">
        <f>IFERROR(VLOOKUP(D700,'Tabelas auxiliares'!$A$3:$B$61,2,FALSE),"")</f>
        <v>SUGEPE-FOLHA - PASEP + AUX. MORADIA</v>
      </c>
      <c r="G700" s="51" t="str">
        <f>IFERROR(VLOOKUP($B700,'Tabelas auxiliares'!$A$65:$C$102,2,FALSE),"")</f>
        <v>Folha de pagamento - Ativos, Previdência, PASEP</v>
      </c>
      <c r="H700" s="51" t="str">
        <f>IFERROR(VLOOKUP($B700,'Tabelas auxiliares'!$A$65:$C$102,3,FALSE),"")</f>
        <v>FOLHA DE PAGAMENTO / CONTRIBUICAO PARA O PSS / SUBSTITUICOES / INSS PATRONAL / PASEP</v>
      </c>
      <c r="I700" t="s">
        <v>2482</v>
      </c>
      <c r="J700" t="s">
        <v>2483</v>
      </c>
      <c r="K700" t="s">
        <v>2494</v>
      </c>
      <c r="L700" t="s">
        <v>2487</v>
      </c>
      <c r="M700" t="s">
        <v>165</v>
      </c>
      <c r="N700" t="s">
        <v>127</v>
      </c>
      <c r="O700" t="s">
        <v>167</v>
      </c>
      <c r="P700" t="s">
        <v>2233</v>
      </c>
      <c r="Q700" t="s">
        <v>168</v>
      </c>
      <c r="R700" t="s">
        <v>165</v>
      </c>
      <c r="S700" t="s">
        <v>119</v>
      </c>
      <c r="T700" t="s">
        <v>2234</v>
      </c>
      <c r="U700" t="s">
        <v>136</v>
      </c>
      <c r="V700" t="s">
        <v>2449</v>
      </c>
      <c r="W700" t="s">
        <v>2450</v>
      </c>
      <c r="X700" s="51" t="str">
        <f t="shared" si="20"/>
        <v>3</v>
      </c>
      <c r="Y700" s="51" t="str">
        <f>IF(T700="","",IF(AND(T700&lt;&gt;'Tabelas auxiliares'!$B$236,T700&lt;&gt;'Tabelas auxiliares'!$B$237,T700&lt;&gt;'Tabelas auxiliares'!$C$236,T700&lt;&gt;'Tabelas auxiliares'!$C$237,T700&lt;&gt;'Tabelas auxiliares'!$D$236),"FOLHA DE PESSOAL",IF(X700='Tabelas auxiliares'!$A$237,"CUSTEIO",IF(X700='Tabelas auxiliares'!$A$236,"INVESTIMENTO","ERRO - VERIFICAR"))))</f>
        <v>FOLHA DE PESSOAL</v>
      </c>
      <c r="Z700" s="64">
        <f t="shared" si="21"/>
        <v>7103.91</v>
      </c>
      <c r="AA700" s="44">
        <v>7103.91</v>
      </c>
    </row>
    <row r="701" spans="1:29" x14ac:dyDescent="0.25">
      <c r="A701" t="s">
        <v>594</v>
      </c>
      <c r="B701" t="s">
        <v>302</v>
      </c>
      <c r="C701" t="s">
        <v>595</v>
      </c>
      <c r="D701" t="s">
        <v>90</v>
      </c>
      <c r="E701" t="s">
        <v>117</v>
      </c>
      <c r="F701" s="51" t="str">
        <f>IFERROR(VLOOKUP(D701,'Tabelas auxiliares'!$A$3:$B$61,2,FALSE),"")</f>
        <v>SUGEPE-FOLHA - PASEP + AUX. MORADIA</v>
      </c>
      <c r="G701" s="51" t="str">
        <f>IFERROR(VLOOKUP($B701,'Tabelas auxiliares'!$A$65:$C$102,2,FALSE),"")</f>
        <v>Folha de pagamento - Ativos, Previdência, PASEP</v>
      </c>
      <c r="H701" s="51" t="str">
        <f>IFERROR(VLOOKUP($B701,'Tabelas auxiliares'!$A$65:$C$102,3,FALSE),"")</f>
        <v>FOLHA DE PAGAMENTO / CONTRIBUICAO PARA O PSS / SUBSTITUICOES / INSS PATRONAL / PASEP</v>
      </c>
      <c r="I701" t="s">
        <v>2482</v>
      </c>
      <c r="J701" t="s">
        <v>2483</v>
      </c>
      <c r="K701" t="s">
        <v>2495</v>
      </c>
      <c r="L701" t="s">
        <v>2487</v>
      </c>
      <c r="M701" t="s">
        <v>2462</v>
      </c>
      <c r="N701" t="s">
        <v>127</v>
      </c>
      <c r="O701" t="s">
        <v>167</v>
      </c>
      <c r="P701" t="s">
        <v>2233</v>
      </c>
      <c r="Q701" t="s">
        <v>168</v>
      </c>
      <c r="R701" t="s">
        <v>165</v>
      </c>
      <c r="S701" t="s">
        <v>119</v>
      </c>
      <c r="T701" t="s">
        <v>2234</v>
      </c>
      <c r="U701" t="s">
        <v>136</v>
      </c>
      <c r="V701" t="s">
        <v>2314</v>
      </c>
      <c r="W701" t="s">
        <v>2315</v>
      </c>
      <c r="X701" s="51" t="str">
        <f t="shared" si="20"/>
        <v>3</v>
      </c>
      <c r="Y701" s="51" t="str">
        <f>IF(T701="","",IF(AND(T701&lt;&gt;'Tabelas auxiliares'!$B$236,T701&lt;&gt;'Tabelas auxiliares'!$B$237,T701&lt;&gt;'Tabelas auxiliares'!$C$236,T701&lt;&gt;'Tabelas auxiliares'!$C$237,T701&lt;&gt;'Tabelas auxiliares'!$D$236),"FOLHA DE PESSOAL",IF(X701='Tabelas auxiliares'!$A$237,"CUSTEIO",IF(X701='Tabelas auxiliares'!$A$236,"INVESTIMENTO","ERRO - VERIFICAR"))))</f>
        <v>FOLHA DE PESSOAL</v>
      </c>
      <c r="Z701" s="64">
        <f t="shared" si="21"/>
        <v>280501.14</v>
      </c>
      <c r="AB701" s="44">
        <v>280501.14</v>
      </c>
    </row>
    <row r="702" spans="1:29" x14ac:dyDescent="0.25">
      <c r="A702" t="s">
        <v>594</v>
      </c>
      <c r="B702" t="s">
        <v>302</v>
      </c>
      <c r="C702" t="s">
        <v>595</v>
      </c>
      <c r="D702" t="s">
        <v>90</v>
      </c>
      <c r="E702" t="s">
        <v>117</v>
      </c>
      <c r="F702" s="51" t="str">
        <f>IFERROR(VLOOKUP(D702,'Tabelas auxiliares'!$A$3:$B$61,2,FALSE),"")</f>
        <v>SUGEPE-FOLHA - PASEP + AUX. MORADIA</v>
      </c>
      <c r="G702" s="51" t="str">
        <f>IFERROR(VLOOKUP($B702,'Tabelas auxiliares'!$A$65:$C$102,2,FALSE),"")</f>
        <v>Folha de pagamento - Ativos, Previdência, PASEP</v>
      </c>
      <c r="H702" s="51" t="str">
        <f>IFERROR(VLOOKUP($B702,'Tabelas auxiliares'!$A$65:$C$102,3,FALSE),"")</f>
        <v>FOLHA DE PAGAMENTO / CONTRIBUICAO PARA O PSS / SUBSTITUICOES / INSS PATRONAL / PASEP</v>
      </c>
      <c r="I702" t="s">
        <v>2482</v>
      </c>
      <c r="J702" t="s">
        <v>2483</v>
      </c>
      <c r="K702" t="s">
        <v>2496</v>
      </c>
      <c r="L702" t="s">
        <v>2487</v>
      </c>
      <c r="M702" t="s">
        <v>2317</v>
      </c>
      <c r="N702" t="s">
        <v>126</v>
      </c>
      <c r="O702" t="s">
        <v>167</v>
      </c>
      <c r="P702" t="s">
        <v>2248</v>
      </c>
      <c r="Q702" t="s">
        <v>168</v>
      </c>
      <c r="R702" t="s">
        <v>165</v>
      </c>
      <c r="S702" t="s">
        <v>119</v>
      </c>
      <c r="T702" t="s">
        <v>2249</v>
      </c>
      <c r="U702" t="s">
        <v>120</v>
      </c>
      <c r="V702" t="s">
        <v>2250</v>
      </c>
      <c r="W702" t="s">
        <v>2251</v>
      </c>
      <c r="X702" s="51" t="str">
        <f t="shared" si="20"/>
        <v>3</v>
      </c>
      <c r="Y702" s="51" t="str">
        <f>IF(T702="","",IF(AND(T702&lt;&gt;'Tabelas auxiliares'!$B$236,T702&lt;&gt;'Tabelas auxiliares'!$B$237,T702&lt;&gt;'Tabelas auxiliares'!$C$236,T702&lt;&gt;'Tabelas auxiliares'!$C$237,T702&lt;&gt;'Tabelas auxiliares'!$D$236),"FOLHA DE PESSOAL",IF(X702='Tabelas auxiliares'!$A$237,"CUSTEIO",IF(X702='Tabelas auxiliares'!$A$236,"INVESTIMENTO","ERRO - VERIFICAR"))))</f>
        <v>FOLHA DE PESSOAL</v>
      </c>
      <c r="Z702" s="64">
        <f t="shared" si="21"/>
        <v>7731418.0999999996</v>
      </c>
      <c r="AC702" s="44">
        <v>7731418.0999999996</v>
      </c>
    </row>
    <row r="703" spans="1:29" x14ac:dyDescent="0.25">
      <c r="A703" t="s">
        <v>594</v>
      </c>
      <c r="B703" t="s">
        <v>302</v>
      </c>
      <c r="C703" t="s">
        <v>595</v>
      </c>
      <c r="D703" t="s">
        <v>90</v>
      </c>
      <c r="E703" t="s">
        <v>117</v>
      </c>
      <c r="F703" s="51" t="str">
        <f>IFERROR(VLOOKUP(D703,'Tabelas auxiliares'!$A$3:$B$61,2,FALSE),"")</f>
        <v>SUGEPE-FOLHA - PASEP + AUX. MORADIA</v>
      </c>
      <c r="G703" s="51" t="str">
        <f>IFERROR(VLOOKUP($B703,'Tabelas auxiliares'!$A$65:$C$102,2,FALSE),"")</f>
        <v>Folha de pagamento - Ativos, Previdência, PASEP</v>
      </c>
      <c r="H703" s="51" t="str">
        <f>IFERROR(VLOOKUP($B703,'Tabelas auxiliares'!$A$65:$C$102,3,FALSE),"")</f>
        <v>FOLHA DE PAGAMENTO / CONTRIBUICAO PARA O PSS / SUBSTITUICOES / INSS PATRONAL / PASEP</v>
      </c>
      <c r="I703" t="s">
        <v>2482</v>
      </c>
      <c r="J703" t="s">
        <v>2483</v>
      </c>
      <c r="K703" t="s">
        <v>2497</v>
      </c>
      <c r="L703" t="s">
        <v>2487</v>
      </c>
      <c r="M703" t="s">
        <v>2319</v>
      </c>
      <c r="N703" t="s">
        <v>166</v>
      </c>
      <c r="O703" t="s">
        <v>167</v>
      </c>
      <c r="P703" t="s">
        <v>200</v>
      </c>
      <c r="Q703" t="s">
        <v>168</v>
      </c>
      <c r="R703" t="s">
        <v>165</v>
      </c>
      <c r="S703" t="s">
        <v>119</v>
      </c>
      <c r="T703" t="s">
        <v>164</v>
      </c>
      <c r="U703" t="s">
        <v>118</v>
      </c>
      <c r="V703" t="s">
        <v>2320</v>
      </c>
      <c r="W703" t="s">
        <v>2321</v>
      </c>
      <c r="X703" s="51" t="str">
        <f t="shared" si="20"/>
        <v>3</v>
      </c>
      <c r="Y703" s="51" t="str">
        <f>IF(T703="","",IF(AND(T703&lt;&gt;'Tabelas auxiliares'!$B$236,T703&lt;&gt;'Tabelas auxiliares'!$B$237,T703&lt;&gt;'Tabelas auxiliares'!$C$236,T703&lt;&gt;'Tabelas auxiliares'!$C$237,T703&lt;&gt;'Tabelas auxiliares'!$D$236),"FOLHA DE PESSOAL",IF(X703='Tabelas auxiliares'!$A$237,"CUSTEIO",IF(X703='Tabelas auxiliares'!$A$236,"INVESTIMENTO","ERRO - VERIFICAR"))))</f>
        <v>CUSTEIO</v>
      </c>
      <c r="Z703" s="64">
        <f t="shared" si="21"/>
        <v>282739.06</v>
      </c>
      <c r="AC703" s="44">
        <v>282739.06</v>
      </c>
    </row>
    <row r="704" spans="1:29" x14ac:dyDescent="0.25">
      <c r="A704" t="s">
        <v>594</v>
      </c>
      <c r="B704" t="s">
        <v>304</v>
      </c>
      <c r="C704" t="s">
        <v>595</v>
      </c>
      <c r="D704" t="s">
        <v>92</v>
      </c>
      <c r="E704" t="s">
        <v>117</v>
      </c>
      <c r="F704" s="51" t="str">
        <f>IFERROR(VLOOKUP(D704,'Tabelas auxiliares'!$A$3:$B$61,2,FALSE),"")</f>
        <v>SUGEPE - CONTRATAÇÃO DE ESTAGIÁRIOS * D.U.C</v>
      </c>
      <c r="G704" s="51" t="str">
        <f>IFERROR(VLOOKUP($B704,'Tabelas auxiliares'!$A$65:$C$102,2,FALSE),"")</f>
        <v>Folha de pagamento - Estagiários</v>
      </c>
      <c r="H704" s="51" t="str">
        <f>IFERROR(VLOOKUP($B704,'Tabelas auxiliares'!$A$65:$C$102,3,FALSE),"")</f>
        <v>FOLHA DE PAGAMENTO - ESTAGIÁRIOS</v>
      </c>
      <c r="I704" t="s">
        <v>2252</v>
      </c>
      <c r="J704" t="s">
        <v>2253</v>
      </c>
      <c r="K704" t="s">
        <v>2498</v>
      </c>
      <c r="L704" t="s">
        <v>2255</v>
      </c>
      <c r="M704" t="s">
        <v>165</v>
      </c>
      <c r="N704" t="s">
        <v>166</v>
      </c>
      <c r="O704" t="s">
        <v>167</v>
      </c>
      <c r="P704" t="s">
        <v>200</v>
      </c>
      <c r="Q704" t="s">
        <v>168</v>
      </c>
      <c r="R704" t="s">
        <v>165</v>
      </c>
      <c r="S704" t="s">
        <v>119</v>
      </c>
      <c r="T704" t="s">
        <v>164</v>
      </c>
      <c r="U704" t="s">
        <v>118</v>
      </c>
      <c r="V704" t="s">
        <v>2499</v>
      </c>
      <c r="W704" t="s">
        <v>2500</v>
      </c>
      <c r="X704" s="51" t="str">
        <f t="shared" si="20"/>
        <v>3</v>
      </c>
      <c r="Y704" s="51" t="str">
        <f>IF(T704="","",IF(AND(T704&lt;&gt;'Tabelas auxiliares'!$B$236,T704&lt;&gt;'Tabelas auxiliares'!$B$237,T704&lt;&gt;'Tabelas auxiliares'!$C$236,T704&lt;&gt;'Tabelas auxiliares'!$C$237,T704&lt;&gt;'Tabelas auxiliares'!$D$236),"FOLHA DE PESSOAL",IF(X704='Tabelas auxiliares'!$A$237,"CUSTEIO",IF(X704='Tabelas auxiliares'!$A$236,"INVESTIMENTO","ERRO - VERIFICAR"))))</f>
        <v>CUSTEIO</v>
      </c>
      <c r="Z704" s="64">
        <f t="shared" si="21"/>
        <v>30204.82</v>
      </c>
      <c r="AC704" s="44">
        <v>30204.82</v>
      </c>
    </row>
    <row r="705" spans="1:29" x14ac:dyDescent="0.25">
      <c r="A705" t="s">
        <v>594</v>
      </c>
      <c r="B705" t="s">
        <v>304</v>
      </c>
      <c r="C705" t="s">
        <v>595</v>
      </c>
      <c r="D705" t="s">
        <v>92</v>
      </c>
      <c r="E705" t="s">
        <v>117</v>
      </c>
      <c r="F705" s="51" t="str">
        <f>IFERROR(VLOOKUP(D705,'Tabelas auxiliares'!$A$3:$B$61,2,FALSE),"")</f>
        <v>SUGEPE - CONTRATAÇÃO DE ESTAGIÁRIOS * D.U.C</v>
      </c>
      <c r="G705" s="51" t="str">
        <f>IFERROR(VLOOKUP($B705,'Tabelas auxiliares'!$A$65:$C$102,2,FALSE),"")</f>
        <v>Folha de pagamento - Estagiários</v>
      </c>
      <c r="H705" s="51" t="str">
        <f>IFERROR(VLOOKUP($B705,'Tabelas auxiliares'!$A$65:$C$102,3,FALSE),"")</f>
        <v>FOLHA DE PAGAMENTO - ESTAGIÁRIOS</v>
      </c>
      <c r="I705" t="s">
        <v>607</v>
      </c>
      <c r="J705" t="s">
        <v>2332</v>
      </c>
      <c r="K705" t="s">
        <v>2501</v>
      </c>
      <c r="L705" t="s">
        <v>2334</v>
      </c>
      <c r="M705" t="s">
        <v>165</v>
      </c>
      <c r="N705" t="s">
        <v>166</v>
      </c>
      <c r="O705" t="s">
        <v>167</v>
      </c>
      <c r="P705" t="s">
        <v>200</v>
      </c>
      <c r="Q705" t="s">
        <v>168</v>
      </c>
      <c r="R705" t="s">
        <v>165</v>
      </c>
      <c r="S705" t="s">
        <v>119</v>
      </c>
      <c r="T705" t="s">
        <v>164</v>
      </c>
      <c r="U705" t="s">
        <v>118</v>
      </c>
      <c r="V705" t="s">
        <v>2499</v>
      </c>
      <c r="W705" t="s">
        <v>2500</v>
      </c>
      <c r="X705" s="51" t="str">
        <f t="shared" si="20"/>
        <v>3</v>
      </c>
      <c r="Y705" s="51" t="str">
        <f>IF(T705="","",IF(AND(T705&lt;&gt;'Tabelas auxiliares'!$B$236,T705&lt;&gt;'Tabelas auxiliares'!$B$237,T705&lt;&gt;'Tabelas auxiliares'!$C$236,T705&lt;&gt;'Tabelas auxiliares'!$C$237,T705&lt;&gt;'Tabelas auxiliares'!$D$236),"FOLHA DE PESSOAL",IF(X705='Tabelas auxiliares'!$A$237,"CUSTEIO",IF(X705='Tabelas auxiliares'!$A$236,"INVESTIMENTO","ERRO - VERIFICAR"))))</f>
        <v>CUSTEIO</v>
      </c>
      <c r="Z705" s="64">
        <f t="shared" si="21"/>
        <v>31522.82</v>
      </c>
      <c r="AC705" s="44">
        <v>31522.82</v>
      </c>
    </row>
    <row r="706" spans="1:29" x14ac:dyDescent="0.25">
      <c r="A706" t="s">
        <v>594</v>
      </c>
      <c r="B706" t="s">
        <v>304</v>
      </c>
      <c r="C706" t="s">
        <v>595</v>
      </c>
      <c r="D706" t="s">
        <v>92</v>
      </c>
      <c r="E706" t="s">
        <v>117</v>
      </c>
      <c r="F706" s="51" t="str">
        <f>IFERROR(VLOOKUP(D706,'Tabelas auxiliares'!$A$3:$B$61,2,FALSE),"")</f>
        <v>SUGEPE - CONTRATAÇÃO DE ESTAGIÁRIOS * D.U.C</v>
      </c>
      <c r="G706" s="51" t="str">
        <f>IFERROR(VLOOKUP($B706,'Tabelas auxiliares'!$A$65:$C$102,2,FALSE),"")</f>
        <v>Folha de pagamento - Estagiários</v>
      </c>
      <c r="H706" s="51" t="str">
        <f>IFERROR(VLOOKUP($B706,'Tabelas auxiliares'!$A$65:$C$102,3,FALSE),"")</f>
        <v>FOLHA DE PAGAMENTO - ESTAGIÁRIOS</v>
      </c>
      <c r="I706" t="s">
        <v>633</v>
      </c>
      <c r="J706" t="s">
        <v>2351</v>
      </c>
      <c r="K706" t="s">
        <v>2502</v>
      </c>
      <c r="L706" t="s">
        <v>2353</v>
      </c>
      <c r="M706" t="s">
        <v>165</v>
      </c>
      <c r="N706" t="s">
        <v>166</v>
      </c>
      <c r="O706" t="s">
        <v>167</v>
      </c>
      <c r="P706" t="s">
        <v>200</v>
      </c>
      <c r="Q706" t="s">
        <v>168</v>
      </c>
      <c r="R706" t="s">
        <v>165</v>
      </c>
      <c r="S706" t="s">
        <v>119</v>
      </c>
      <c r="T706" t="s">
        <v>164</v>
      </c>
      <c r="U706" t="s">
        <v>118</v>
      </c>
      <c r="V706" t="s">
        <v>2499</v>
      </c>
      <c r="W706" t="s">
        <v>2500</v>
      </c>
      <c r="X706" s="51" t="str">
        <f t="shared" si="20"/>
        <v>3</v>
      </c>
      <c r="Y706" s="51" t="str">
        <f>IF(T706="","",IF(AND(T706&lt;&gt;'Tabelas auxiliares'!$B$236,T706&lt;&gt;'Tabelas auxiliares'!$B$237,T706&lt;&gt;'Tabelas auxiliares'!$C$236,T706&lt;&gt;'Tabelas auxiliares'!$C$237,T706&lt;&gt;'Tabelas auxiliares'!$D$236),"FOLHA DE PESSOAL",IF(X706='Tabelas auxiliares'!$A$237,"CUSTEIO",IF(X706='Tabelas auxiliares'!$A$236,"INVESTIMENTO","ERRO - VERIFICAR"))))</f>
        <v>CUSTEIO</v>
      </c>
      <c r="Z706" s="64">
        <f t="shared" si="21"/>
        <v>33945.54</v>
      </c>
      <c r="AC706" s="44">
        <v>33945.54</v>
      </c>
    </row>
    <row r="707" spans="1:29" x14ac:dyDescent="0.25">
      <c r="A707" t="s">
        <v>594</v>
      </c>
      <c r="B707" t="s">
        <v>304</v>
      </c>
      <c r="C707" t="s">
        <v>595</v>
      </c>
      <c r="D707" t="s">
        <v>92</v>
      </c>
      <c r="E707" t="s">
        <v>117</v>
      </c>
      <c r="F707" s="51" t="str">
        <f>IFERROR(VLOOKUP(D707,'Tabelas auxiliares'!$A$3:$B$61,2,FALSE),"")</f>
        <v>SUGEPE - CONTRATAÇÃO DE ESTAGIÁRIOS * D.U.C</v>
      </c>
      <c r="G707" s="51" t="str">
        <f>IFERROR(VLOOKUP($B707,'Tabelas auxiliares'!$A$65:$C$102,2,FALSE),"")</f>
        <v>Folha de pagamento - Estagiários</v>
      </c>
      <c r="H707" s="51" t="str">
        <f>IFERROR(VLOOKUP($B707,'Tabelas auxiliares'!$A$65:$C$102,3,FALSE),"")</f>
        <v>FOLHA DE PAGAMENTO - ESTAGIÁRIOS</v>
      </c>
      <c r="I707" t="s">
        <v>1221</v>
      </c>
      <c r="J707" t="s">
        <v>2365</v>
      </c>
      <c r="K707" t="s">
        <v>2503</v>
      </c>
      <c r="L707" t="s">
        <v>2367</v>
      </c>
      <c r="M707" t="s">
        <v>165</v>
      </c>
      <c r="N707" t="s">
        <v>166</v>
      </c>
      <c r="O707" t="s">
        <v>167</v>
      </c>
      <c r="P707" t="s">
        <v>200</v>
      </c>
      <c r="Q707" t="s">
        <v>168</v>
      </c>
      <c r="R707" t="s">
        <v>165</v>
      </c>
      <c r="S707" t="s">
        <v>119</v>
      </c>
      <c r="T707" t="s">
        <v>164</v>
      </c>
      <c r="U707" t="s">
        <v>118</v>
      </c>
      <c r="V707" t="s">
        <v>2499</v>
      </c>
      <c r="W707" t="s">
        <v>2500</v>
      </c>
      <c r="X707" s="51" t="str">
        <f t="shared" si="20"/>
        <v>3</v>
      </c>
      <c r="Y707" s="51" t="str">
        <f>IF(T707="","",IF(AND(T707&lt;&gt;'Tabelas auxiliares'!$B$236,T707&lt;&gt;'Tabelas auxiliares'!$B$237,T707&lt;&gt;'Tabelas auxiliares'!$C$236,T707&lt;&gt;'Tabelas auxiliares'!$C$237,T707&lt;&gt;'Tabelas auxiliares'!$D$236),"FOLHA DE PESSOAL",IF(X707='Tabelas auxiliares'!$A$237,"CUSTEIO",IF(X707='Tabelas auxiliares'!$A$236,"INVESTIMENTO","ERRO - VERIFICAR"))))</f>
        <v>CUSTEIO</v>
      </c>
      <c r="Z707" s="64">
        <f t="shared" si="21"/>
        <v>40232.68</v>
      </c>
      <c r="AC707" s="44">
        <v>40232.68</v>
      </c>
    </row>
    <row r="708" spans="1:29" x14ac:dyDescent="0.25">
      <c r="A708" t="s">
        <v>594</v>
      </c>
      <c r="B708" t="s">
        <v>304</v>
      </c>
      <c r="C708" t="s">
        <v>595</v>
      </c>
      <c r="D708" t="s">
        <v>92</v>
      </c>
      <c r="E708" t="s">
        <v>117</v>
      </c>
      <c r="F708" s="51" t="str">
        <f>IFERROR(VLOOKUP(D708,'Tabelas auxiliares'!$A$3:$B$61,2,FALSE),"")</f>
        <v>SUGEPE - CONTRATAÇÃO DE ESTAGIÁRIOS * D.U.C</v>
      </c>
      <c r="G708" s="51" t="str">
        <f>IFERROR(VLOOKUP($B708,'Tabelas auxiliares'!$A$65:$C$102,2,FALSE),"")</f>
        <v>Folha de pagamento - Estagiários</v>
      </c>
      <c r="H708" s="51" t="str">
        <f>IFERROR(VLOOKUP($B708,'Tabelas auxiliares'!$A$65:$C$102,3,FALSE),"")</f>
        <v>FOLHA DE PAGAMENTO - ESTAGIÁRIOS</v>
      </c>
      <c r="I708" t="s">
        <v>2382</v>
      </c>
      <c r="J708" t="s">
        <v>2383</v>
      </c>
      <c r="K708" t="s">
        <v>2504</v>
      </c>
      <c r="L708" t="s">
        <v>2385</v>
      </c>
      <c r="M708" t="s">
        <v>165</v>
      </c>
      <c r="N708" t="s">
        <v>166</v>
      </c>
      <c r="O708" t="s">
        <v>167</v>
      </c>
      <c r="P708" t="s">
        <v>200</v>
      </c>
      <c r="Q708" t="s">
        <v>168</v>
      </c>
      <c r="R708" t="s">
        <v>165</v>
      </c>
      <c r="S708" t="s">
        <v>119</v>
      </c>
      <c r="T708" t="s">
        <v>164</v>
      </c>
      <c r="U708" t="s">
        <v>118</v>
      </c>
      <c r="V708" t="s">
        <v>2499</v>
      </c>
      <c r="W708" t="s">
        <v>2500</v>
      </c>
      <c r="X708" s="51" t="str">
        <f t="shared" ref="X708:X771" si="22">LEFT(V708,1)</f>
        <v>3</v>
      </c>
      <c r="Y708" s="51" t="str">
        <f>IF(T708="","",IF(AND(T708&lt;&gt;'Tabelas auxiliares'!$B$236,T708&lt;&gt;'Tabelas auxiliares'!$B$237,T708&lt;&gt;'Tabelas auxiliares'!$C$236,T708&lt;&gt;'Tabelas auxiliares'!$C$237,T708&lt;&gt;'Tabelas auxiliares'!$D$236),"FOLHA DE PESSOAL",IF(X708='Tabelas auxiliares'!$A$237,"CUSTEIO",IF(X708='Tabelas auxiliares'!$A$236,"INVESTIMENTO","ERRO - VERIFICAR"))))</f>
        <v>CUSTEIO</v>
      </c>
      <c r="Z708" s="64">
        <f t="shared" si="21"/>
        <v>39814.080000000002</v>
      </c>
      <c r="AC708" s="44">
        <v>39814.080000000002</v>
      </c>
    </row>
    <row r="709" spans="1:29" x14ac:dyDescent="0.25">
      <c r="A709" t="s">
        <v>594</v>
      </c>
      <c r="B709" t="s">
        <v>304</v>
      </c>
      <c r="C709" t="s">
        <v>595</v>
      </c>
      <c r="D709" t="s">
        <v>92</v>
      </c>
      <c r="E709" t="s">
        <v>117</v>
      </c>
      <c r="F709" s="51" t="str">
        <f>IFERROR(VLOOKUP(D709,'Tabelas auxiliares'!$A$3:$B$61,2,FALSE),"")</f>
        <v>SUGEPE - CONTRATAÇÃO DE ESTAGIÁRIOS * D.U.C</v>
      </c>
      <c r="G709" s="51" t="str">
        <f>IFERROR(VLOOKUP($B709,'Tabelas auxiliares'!$A$65:$C$102,2,FALSE),"")</f>
        <v>Folha de pagamento - Estagiários</v>
      </c>
      <c r="H709" s="51" t="str">
        <f>IFERROR(VLOOKUP($B709,'Tabelas auxiliares'!$A$65:$C$102,3,FALSE),"")</f>
        <v>FOLHA DE PAGAMENTO - ESTAGIÁRIOS</v>
      </c>
      <c r="I709" t="s">
        <v>1807</v>
      </c>
      <c r="J709" t="s">
        <v>2396</v>
      </c>
      <c r="K709" t="s">
        <v>2505</v>
      </c>
      <c r="L709" t="s">
        <v>2398</v>
      </c>
      <c r="M709" t="s">
        <v>165</v>
      </c>
      <c r="N709" t="s">
        <v>166</v>
      </c>
      <c r="O709" t="s">
        <v>167</v>
      </c>
      <c r="P709" t="s">
        <v>200</v>
      </c>
      <c r="Q709" t="s">
        <v>168</v>
      </c>
      <c r="R709" t="s">
        <v>165</v>
      </c>
      <c r="S709" t="s">
        <v>119</v>
      </c>
      <c r="T709" t="s">
        <v>164</v>
      </c>
      <c r="U709" t="s">
        <v>118</v>
      </c>
      <c r="V709" t="s">
        <v>2499</v>
      </c>
      <c r="W709" t="s">
        <v>2500</v>
      </c>
      <c r="X709" s="51" t="str">
        <f t="shared" si="22"/>
        <v>3</v>
      </c>
      <c r="Y709" s="51" t="str">
        <f>IF(T709="","",IF(AND(T709&lt;&gt;'Tabelas auxiliares'!$B$236,T709&lt;&gt;'Tabelas auxiliares'!$B$237,T709&lt;&gt;'Tabelas auxiliares'!$C$236,T709&lt;&gt;'Tabelas auxiliares'!$C$237,T709&lt;&gt;'Tabelas auxiliares'!$D$236),"FOLHA DE PESSOAL",IF(X709='Tabelas auxiliares'!$A$237,"CUSTEIO",IF(X709='Tabelas auxiliares'!$A$236,"INVESTIMENTO","ERRO - VERIFICAR"))))</f>
        <v>CUSTEIO</v>
      </c>
      <c r="Z709" s="64">
        <f t="shared" ref="Z709:Z772" si="23">IF(AA709+AB709+AC709&lt;&gt;0,AA709+AB709+AC709,"")</f>
        <v>37760.19</v>
      </c>
      <c r="AC709" s="44">
        <v>37760.19</v>
      </c>
    </row>
    <row r="710" spans="1:29" x14ac:dyDescent="0.25">
      <c r="A710" t="s">
        <v>594</v>
      </c>
      <c r="B710" t="s">
        <v>304</v>
      </c>
      <c r="C710" t="s">
        <v>595</v>
      </c>
      <c r="D710" t="s">
        <v>92</v>
      </c>
      <c r="E710" t="s">
        <v>117</v>
      </c>
      <c r="F710" s="51" t="str">
        <f>IFERROR(VLOOKUP(D710,'Tabelas auxiliares'!$A$3:$B$61,2,FALSE),"")</f>
        <v>SUGEPE - CONTRATAÇÃO DE ESTAGIÁRIOS * D.U.C</v>
      </c>
      <c r="G710" s="51" t="str">
        <f>IFERROR(VLOOKUP($B710,'Tabelas auxiliares'!$A$65:$C$102,2,FALSE),"")</f>
        <v>Folha de pagamento - Estagiários</v>
      </c>
      <c r="H710" s="51" t="str">
        <f>IFERROR(VLOOKUP($B710,'Tabelas auxiliares'!$A$65:$C$102,3,FALSE),"")</f>
        <v>FOLHA DE PAGAMENTO - ESTAGIÁRIOS</v>
      </c>
      <c r="I710" t="s">
        <v>1732</v>
      </c>
      <c r="J710" t="s">
        <v>2412</v>
      </c>
      <c r="K710" t="s">
        <v>2506</v>
      </c>
      <c r="L710" t="s">
        <v>2507</v>
      </c>
      <c r="M710" t="s">
        <v>165</v>
      </c>
      <c r="N710" t="s">
        <v>166</v>
      </c>
      <c r="O710" t="s">
        <v>167</v>
      </c>
      <c r="P710" t="s">
        <v>200</v>
      </c>
      <c r="Q710" t="s">
        <v>168</v>
      </c>
      <c r="R710" t="s">
        <v>165</v>
      </c>
      <c r="S710" t="s">
        <v>119</v>
      </c>
      <c r="T710" t="s">
        <v>164</v>
      </c>
      <c r="U710" t="s">
        <v>118</v>
      </c>
      <c r="V710" t="s">
        <v>2499</v>
      </c>
      <c r="W710" t="s">
        <v>2500</v>
      </c>
      <c r="X710" s="51" t="str">
        <f t="shared" si="22"/>
        <v>3</v>
      </c>
      <c r="Y710" s="51" t="str">
        <f>IF(T710="","",IF(AND(T710&lt;&gt;'Tabelas auxiliares'!$B$236,T710&lt;&gt;'Tabelas auxiliares'!$B$237,T710&lt;&gt;'Tabelas auxiliares'!$C$236,T710&lt;&gt;'Tabelas auxiliares'!$C$237,T710&lt;&gt;'Tabelas auxiliares'!$D$236),"FOLHA DE PESSOAL",IF(X710='Tabelas auxiliares'!$A$237,"CUSTEIO",IF(X710='Tabelas auxiliares'!$A$236,"INVESTIMENTO","ERRO - VERIFICAR"))))</f>
        <v>CUSTEIO</v>
      </c>
      <c r="Z710" s="64">
        <f t="shared" si="23"/>
        <v>38879.64</v>
      </c>
      <c r="AC710" s="44">
        <v>38879.64</v>
      </c>
    </row>
    <row r="711" spans="1:29" x14ac:dyDescent="0.25">
      <c r="A711" t="s">
        <v>594</v>
      </c>
      <c r="B711" t="s">
        <v>304</v>
      </c>
      <c r="C711" t="s">
        <v>595</v>
      </c>
      <c r="D711" t="s">
        <v>92</v>
      </c>
      <c r="E711" t="s">
        <v>117</v>
      </c>
      <c r="F711" s="51" t="str">
        <f>IFERROR(VLOOKUP(D711,'Tabelas auxiliares'!$A$3:$B$61,2,FALSE),"")</f>
        <v>SUGEPE - CONTRATAÇÃO DE ESTAGIÁRIOS * D.U.C</v>
      </c>
      <c r="G711" s="51" t="str">
        <f>IFERROR(VLOOKUP($B711,'Tabelas auxiliares'!$A$65:$C$102,2,FALSE),"")</f>
        <v>Folha de pagamento - Estagiários</v>
      </c>
      <c r="H711" s="51" t="str">
        <f>IFERROR(VLOOKUP($B711,'Tabelas auxiliares'!$A$65:$C$102,3,FALSE),"")</f>
        <v>FOLHA DE PAGAMENTO - ESTAGIÁRIOS</v>
      </c>
      <c r="I711" t="s">
        <v>1337</v>
      </c>
      <c r="J711" t="s">
        <v>2425</v>
      </c>
      <c r="K711" t="s">
        <v>2508</v>
      </c>
      <c r="L711" t="s">
        <v>2427</v>
      </c>
      <c r="M711" t="s">
        <v>165</v>
      </c>
      <c r="N711" t="s">
        <v>166</v>
      </c>
      <c r="O711" t="s">
        <v>167</v>
      </c>
      <c r="P711" t="s">
        <v>200</v>
      </c>
      <c r="Q711" t="s">
        <v>168</v>
      </c>
      <c r="R711" t="s">
        <v>165</v>
      </c>
      <c r="S711" t="s">
        <v>119</v>
      </c>
      <c r="T711" t="s">
        <v>164</v>
      </c>
      <c r="U711" t="s">
        <v>118</v>
      </c>
      <c r="V711" t="s">
        <v>2499</v>
      </c>
      <c r="W711" t="s">
        <v>2500</v>
      </c>
      <c r="X711" s="51" t="str">
        <f t="shared" si="22"/>
        <v>3</v>
      </c>
      <c r="Y711" s="51" t="str">
        <f>IF(T711="","",IF(AND(T711&lt;&gt;'Tabelas auxiliares'!$B$236,T711&lt;&gt;'Tabelas auxiliares'!$B$237,T711&lt;&gt;'Tabelas auxiliares'!$C$236,T711&lt;&gt;'Tabelas auxiliares'!$C$237,T711&lt;&gt;'Tabelas auxiliares'!$D$236),"FOLHA DE PESSOAL",IF(X711='Tabelas auxiliares'!$A$237,"CUSTEIO",IF(X711='Tabelas auxiliares'!$A$236,"INVESTIMENTO","ERRO - VERIFICAR"))))</f>
        <v>CUSTEIO</v>
      </c>
      <c r="Z711" s="64">
        <f t="shared" si="23"/>
        <v>39494.5</v>
      </c>
      <c r="AA711" s="44">
        <v>2642.57</v>
      </c>
      <c r="AC711" s="44">
        <v>36851.93</v>
      </c>
    </row>
    <row r="712" spans="1:29" x14ac:dyDescent="0.25">
      <c r="A712" t="s">
        <v>594</v>
      </c>
      <c r="B712" t="s">
        <v>304</v>
      </c>
      <c r="C712" t="s">
        <v>595</v>
      </c>
      <c r="D712" t="s">
        <v>92</v>
      </c>
      <c r="E712" t="s">
        <v>117</v>
      </c>
      <c r="F712" s="51" t="str">
        <f>IFERROR(VLOOKUP(D712,'Tabelas auxiliares'!$A$3:$B$61,2,FALSE),"")</f>
        <v>SUGEPE - CONTRATAÇÃO DE ESTAGIÁRIOS * D.U.C</v>
      </c>
      <c r="G712" s="51" t="str">
        <f>IFERROR(VLOOKUP($B712,'Tabelas auxiliares'!$A$65:$C$102,2,FALSE),"")</f>
        <v>Folha de pagamento - Estagiários</v>
      </c>
      <c r="H712" s="51" t="str">
        <f>IFERROR(VLOOKUP($B712,'Tabelas auxiliares'!$A$65:$C$102,3,FALSE),"")</f>
        <v>FOLHA DE PAGAMENTO - ESTAGIÁRIOS</v>
      </c>
      <c r="I712" t="s">
        <v>1981</v>
      </c>
      <c r="J712" t="s">
        <v>2439</v>
      </c>
      <c r="K712" t="s">
        <v>2509</v>
      </c>
      <c r="L712" t="s">
        <v>2441</v>
      </c>
      <c r="M712" t="s">
        <v>165</v>
      </c>
      <c r="N712" t="s">
        <v>166</v>
      </c>
      <c r="O712" t="s">
        <v>167</v>
      </c>
      <c r="P712" t="s">
        <v>200</v>
      </c>
      <c r="Q712" t="s">
        <v>168</v>
      </c>
      <c r="R712" t="s">
        <v>165</v>
      </c>
      <c r="S712" t="s">
        <v>119</v>
      </c>
      <c r="T712" t="s">
        <v>164</v>
      </c>
      <c r="U712" t="s">
        <v>118</v>
      </c>
      <c r="V712" t="s">
        <v>2499</v>
      </c>
      <c r="W712" t="s">
        <v>2500</v>
      </c>
      <c r="X712" s="51" t="str">
        <f t="shared" si="22"/>
        <v>3</v>
      </c>
      <c r="Y712" s="51" t="str">
        <f>IF(T712="","",IF(AND(T712&lt;&gt;'Tabelas auxiliares'!$B$236,T712&lt;&gt;'Tabelas auxiliares'!$B$237,T712&lt;&gt;'Tabelas auxiliares'!$C$236,T712&lt;&gt;'Tabelas auxiliares'!$C$237,T712&lt;&gt;'Tabelas auxiliares'!$D$236),"FOLHA DE PESSOAL",IF(X712='Tabelas auxiliares'!$A$237,"CUSTEIO",IF(X712='Tabelas auxiliares'!$A$236,"INVESTIMENTO","ERRO - VERIFICAR"))))</f>
        <v>CUSTEIO</v>
      </c>
      <c r="Z712" s="64">
        <f t="shared" si="23"/>
        <v>33159.300000000003</v>
      </c>
      <c r="AA712" s="44">
        <v>2820</v>
      </c>
      <c r="AC712" s="44">
        <v>30339.3</v>
      </c>
    </row>
    <row r="713" spans="1:29" x14ac:dyDescent="0.25">
      <c r="A713" t="s">
        <v>594</v>
      </c>
      <c r="B713" t="s">
        <v>304</v>
      </c>
      <c r="C713" t="s">
        <v>595</v>
      </c>
      <c r="D713" t="s">
        <v>92</v>
      </c>
      <c r="E713" t="s">
        <v>117</v>
      </c>
      <c r="F713" s="51" t="str">
        <f>IFERROR(VLOOKUP(D713,'Tabelas auxiliares'!$A$3:$B$61,2,FALSE),"")</f>
        <v>SUGEPE - CONTRATAÇÃO DE ESTAGIÁRIOS * D.U.C</v>
      </c>
      <c r="G713" s="51" t="str">
        <f>IFERROR(VLOOKUP($B713,'Tabelas auxiliares'!$A$65:$C$102,2,FALSE),"")</f>
        <v>Folha de pagamento - Estagiários</v>
      </c>
      <c r="H713" s="51" t="str">
        <f>IFERROR(VLOOKUP($B713,'Tabelas auxiliares'!$A$65:$C$102,3,FALSE),"")</f>
        <v>FOLHA DE PAGAMENTO - ESTAGIÁRIOS</v>
      </c>
      <c r="I713" t="s">
        <v>1981</v>
      </c>
      <c r="J713" t="s">
        <v>2439</v>
      </c>
      <c r="K713" t="s">
        <v>2510</v>
      </c>
      <c r="L713" t="s">
        <v>2441</v>
      </c>
      <c r="M713" t="s">
        <v>165</v>
      </c>
      <c r="N713" t="s">
        <v>166</v>
      </c>
      <c r="O713" t="s">
        <v>167</v>
      </c>
      <c r="P713" t="s">
        <v>200</v>
      </c>
      <c r="Q713" t="s">
        <v>168</v>
      </c>
      <c r="R713" t="s">
        <v>165</v>
      </c>
      <c r="S713" t="s">
        <v>597</v>
      </c>
      <c r="T713" t="s">
        <v>164</v>
      </c>
      <c r="U713" t="s">
        <v>118</v>
      </c>
      <c r="V713" t="s">
        <v>2499</v>
      </c>
      <c r="W713" t="s">
        <v>2500</v>
      </c>
      <c r="X713" s="51" t="str">
        <f t="shared" si="22"/>
        <v>3</v>
      </c>
      <c r="Y713" s="51" t="str">
        <f>IF(T713="","",IF(AND(T713&lt;&gt;'Tabelas auxiliares'!$B$236,T713&lt;&gt;'Tabelas auxiliares'!$B$237,T713&lt;&gt;'Tabelas auxiliares'!$C$236,T713&lt;&gt;'Tabelas auxiliares'!$C$237,T713&lt;&gt;'Tabelas auxiliares'!$D$236),"FOLHA DE PESSOAL",IF(X713='Tabelas auxiliares'!$A$237,"CUSTEIO",IF(X713='Tabelas auxiliares'!$A$236,"INVESTIMENTO","ERRO - VERIFICAR"))))</f>
        <v>CUSTEIO</v>
      </c>
      <c r="Z713" s="64">
        <f t="shared" si="23"/>
        <v>4638</v>
      </c>
      <c r="AC713" s="44">
        <v>4638</v>
      </c>
    </row>
    <row r="714" spans="1:29" x14ac:dyDescent="0.25">
      <c r="A714" t="s">
        <v>594</v>
      </c>
      <c r="B714" t="s">
        <v>304</v>
      </c>
      <c r="C714" t="s">
        <v>595</v>
      </c>
      <c r="D714" t="s">
        <v>92</v>
      </c>
      <c r="E714" t="s">
        <v>117</v>
      </c>
      <c r="F714" s="51" t="str">
        <f>IFERROR(VLOOKUP(D714,'Tabelas auxiliares'!$A$3:$B$61,2,FALSE),"")</f>
        <v>SUGEPE - CONTRATAÇÃO DE ESTAGIÁRIOS * D.U.C</v>
      </c>
      <c r="G714" s="51" t="str">
        <f>IFERROR(VLOOKUP($B714,'Tabelas auxiliares'!$A$65:$C$102,2,FALSE),"")</f>
        <v>Folha de pagamento - Estagiários</v>
      </c>
      <c r="H714" s="51" t="str">
        <f>IFERROR(VLOOKUP($B714,'Tabelas auxiliares'!$A$65:$C$102,3,FALSE),"")</f>
        <v>FOLHA DE PAGAMENTO - ESTAGIÁRIOS</v>
      </c>
      <c r="I714" t="s">
        <v>600</v>
      </c>
      <c r="J714" t="s">
        <v>2466</v>
      </c>
      <c r="K714" t="s">
        <v>2511</v>
      </c>
      <c r="L714" t="s">
        <v>2468</v>
      </c>
      <c r="M714" t="s">
        <v>165</v>
      </c>
      <c r="N714" t="s">
        <v>166</v>
      </c>
      <c r="O714" t="s">
        <v>167</v>
      </c>
      <c r="P714" t="s">
        <v>200</v>
      </c>
      <c r="Q714" t="s">
        <v>168</v>
      </c>
      <c r="R714" t="s">
        <v>165</v>
      </c>
      <c r="S714" t="s">
        <v>119</v>
      </c>
      <c r="T714" t="s">
        <v>164</v>
      </c>
      <c r="U714" t="s">
        <v>118</v>
      </c>
      <c r="V714" t="s">
        <v>2499</v>
      </c>
      <c r="W714" t="s">
        <v>2500</v>
      </c>
      <c r="X714" s="51" t="str">
        <f t="shared" si="22"/>
        <v>3</v>
      </c>
      <c r="Y714" s="51" t="str">
        <f>IF(T714="","",IF(AND(T714&lt;&gt;'Tabelas auxiliares'!$B$236,T714&lt;&gt;'Tabelas auxiliares'!$B$237,T714&lt;&gt;'Tabelas auxiliares'!$C$236,T714&lt;&gt;'Tabelas auxiliares'!$C$237,T714&lt;&gt;'Tabelas auxiliares'!$D$236),"FOLHA DE PESSOAL",IF(X714='Tabelas auxiliares'!$A$237,"CUSTEIO",IF(X714='Tabelas auxiliares'!$A$236,"INVESTIMENTO","ERRO - VERIFICAR"))))</f>
        <v>CUSTEIO</v>
      </c>
      <c r="Z714" s="64">
        <f t="shared" si="23"/>
        <v>37710.93</v>
      </c>
      <c r="AC714" s="44">
        <v>37710.93</v>
      </c>
    </row>
    <row r="715" spans="1:29" x14ac:dyDescent="0.25">
      <c r="A715" t="s">
        <v>594</v>
      </c>
      <c r="B715" t="s">
        <v>304</v>
      </c>
      <c r="C715" t="s">
        <v>595</v>
      </c>
      <c r="D715" t="s">
        <v>92</v>
      </c>
      <c r="E715" t="s">
        <v>117</v>
      </c>
      <c r="F715" s="51" t="str">
        <f>IFERROR(VLOOKUP(D715,'Tabelas auxiliares'!$A$3:$B$61,2,FALSE),"")</f>
        <v>SUGEPE - CONTRATAÇÃO DE ESTAGIÁRIOS * D.U.C</v>
      </c>
      <c r="G715" s="51" t="str">
        <f>IFERROR(VLOOKUP($B715,'Tabelas auxiliares'!$A$65:$C$102,2,FALSE),"")</f>
        <v>Folha de pagamento - Estagiários</v>
      </c>
      <c r="H715" s="51" t="str">
        <f>IFERROR(VLOOKUP($B715,'Tabelas auxiliares'!$A$65:$C$102,3,FALSE),"")</f>
        <v>FOLHA DE PAGAMENTO - ESTAGIÁRIOS</v>
      </c>
      <c r="I715" t="s">
        <v>2482</v>
      </c>
      <c r="J715" t="s">
        <v>2483</v>
      </c>
      <c r="K715" t="s">
        <v>2512</v>
      </c>
      <c r="L715" t="s">
        <v>2487</v>
      </c>
      <c r="M715" t="s">
        <v>165</v>
      </c>
      <c r="N715" t="s">
        <v>166</v>
      </c>
      <c r="O715" t="s">
        <v>167</v>
      </c>
      <c r="P715" t="s">
        <v>200</v>
      </c>
      <c r="Q715" t="s">
        <v>168</v>
      </c>
      <c r="R715" t="s">
        <v>165</v>
      </c>
      <c r="S715" t="s">
        <v>119</v>
      </c>
      <c r="T715" t="s">
        <v>164</v>
      </c>
      <c r="U715" t="s">
        <v>118</v>
      </c>
      <c r="V715" t="s">
        <v>2499</v>
      </c>
      <c r="W715" t="s">
        <v>2500</v>
      </c>
      <c r="X715" s="51" t="str">
        <f t="shared" si="22"/>
        <v>3</v>
      </c>
      <c r="Y715" s="51" t="str">
        <f>IF(T715="","",IF(AND(T715&lt;&gt;'Tabelas auxiliares'!$B$236,T715&lt;&gt;'Tabelas auxiliares'!$B$237,T715&lt;&gt;'Tabelas auxiliares'!$C$236,T715&lt;&gt;'Tabelas auxiliares'!$C$237,T715&lt;&gt;'Tabelas auxiliares'!$D$236),"FOLHA DE PESSOAL",IF(X715='Tabelas auxiliares'!$A$237,"CUSTEIO",IF(X715='Tabelas auxiliares'!$A$236,"INVESTIMENTO","ERRO - VERIFICAR"))))</f>
        <v>CUSTEIO</v>
      </c>
      <c r="Z715" s="64">
        <f t="shared" si="23"/>
        <v>35289</v>
      </c>
      <c r="AB715" s="44">
        <v>35289</v>
      </c>
    </row>
    <row r="716" spans="1:29" x14ac:dyDescent="0.25">
      <c r="A716" t="s">
        <v>594</v>
      </c>
      <c r="B716" t="s">
        <v>358</v>
      </c>
      <c r="C716" t="s">
        <v>595</v>
      </c>
      <c r="D716" t="s">
        <v>90</v>
      </c>
      <c r="E716" t="s">
        <v>117</v>
      </c>
      <c r="F716" s="51" t="str">
        <f>IFERROR(VLOOKUP(D716,'Tabelas auxiliares'!$A$3:$B$61,2,FALSE),"")</f>
        <v>SUGEPE-FOLHA - PASEP + AUX. MORADIA</v>
      </c>
      <c r="G716" s="51" t="str">
        <f>IFERROR(VLOOKUP($B716,'Tabelas auxiliares'!$A$65:$C$102,2,FALSE),"")</f>
        <v>Folha de Pagamento - Benefícios</v>
      </c>
      <c r="H716" s="51" t="str">
        <f>IFERROR(VLOOKUP($B716,'Tabelas auxiliares'!$A$65:$C$102,3,FALSE),"")</f>
        <v xml:space="preserve">AUXILIO FUNERAL / CONTRATACAO POR TEMPO DETERMINADO / BENEF.ASSIST. DO SERVIDOR E DO MILITAR / AUXILIO-ALIMENTACAO / AUXILIO-TRANSPORTE / INDENIZACOES E RESTITUICOES / DESPESAS DE EXERCICIOS ANTERIORES </v>
      </c>
      <c r="I716" t="s">
        <v>2252</v>
      </c>
      <c r="J716" t="s">
        <v>2253</v>
      </c>
      <c r="K716" t="s">
        <v>2513</v>
      </c>
      <c r="L716" t="s">
        <v>2255</v>
      </c>
      <c r="M716" t="s">
        <v>165</v>
      </c>
      <c r="N716" t="s">
        <v>128</v>
      </c>
      <c r="O716" t="s">
        <v>2514</v>
      </c>
      <c r="P716" t="s">
        <v>2515</v>
      </c>
      <c r="Q716" t="s">
        <v>168</v>
      </c>
      <c r="R716" t="s">
        <v>165</v>
      </c>
      <c r="S716" t="s">
        <v>119</v>
      </c>
      <c r="T716" t="s">
        <v>2234</v>
      </c>
      <c r="U716" t="s">
        <v>138</v>
      </c>
      <c r="V716" t="s">
        <v>2516</v>
      </c>
      <c r="W716" t="s">
        <v>2517</v>
      </c>
      <c r="X716" s="51" t="str">
        <f t="shared" si="22"/>
        <v>3</v>
      </c>
      <c r="Y716" s="51" t="str">
        <f>IF(T716="","",IF(AND(T716&lt;&gt;'Tabelas auxiliares'!$B$236,T716&lt;&gt;'Tabelas auxiliares'!$B$237,T716&lt;&gt;'Tabelas auxiliares'!$C$236,T716&lt;&gt;'Tabelas auxiliares'!$C$237,T716&lt;&gt;'Tabelas auxiliares'!$D$236),"FOLHA DE PESSOAL",IF(X716='Tabelas auxiliares'!$A$237,"CUSTEIO",IF(X716='Tabelas auxiliares'!$A$236,"INVESTIMENTO","ERRO - VERIFICAR"))))</f>
        <v>FOLHA DE PESSOAL</v>
      </c>
      <c r="Z716" s="64">
        <f t="shared" si="23"/>
        <v>29926.83</v>
      </c>
      <c r="AC716" s="44">
        <v>29926.83</v>
      </c>
    </row>
    <row r="717" spans="1:29" x14ac:dyDescent="0.25">
      <c r="A717" t="s">
        <v>594</v>
      </c>
      <c r="B717" t="s">
        <v>358</v>
      </c>
      <c r="C717" t="s">
        <v>595</v>
      </c>
      <c r="D717" t="s">
        <v>90</v>
      </c>
      <c r="E717" t="s">
        <v>117</v>
      </c>
      <c r="F717" s="51" t="str">
        <f>IFERROR(VLOOKUP(D717,'Tabelas auxiliares'!$A$3:$B$61,2,FALSE),"")</f>
        <v>SUGEPE-FOLHA - PASEP + AUX. MORADIA</v>
      </c>
      <c r="G717" s="51" t="str">
        <f>IFERROR(VLOOKUP($B717,'Tabelas auxiliares'!$A$65:$C$102,2,FALSE),"")</f>
        <v>Folha de Pagamento - Benefícios</v>
      </c>
      <c r="H717" s="51" t="str">
        <f>IFERROR(VLOOKUP($B717,'Tabelas auxiliares'!$A$65:$C$102,3,FALSE),"")</f>
        <v xml:space="preserve">AUXILIO FUNERAL / CONTRATACAO POR TEMPO DETERMINADO / BENEF.ASSIST. DO SERVIDOR E DO MILITAR / AUXILIO-ALIMENTACAO / AUXILIO-TRANSPORTE / INDENIZACOES E RESTITUICOES / DESPESAS DE EXERCICIOS ANTERIORES </v>
      </c>
      <c r="I717" t="s">
        <v>2252</v>
      </c>
      <c r="J717" t="s">
        <v>2253</v>
      </c>
      <c r="K717" t="s">
        <v>2518</v>
      </c>
      <c r="L717" t="s">
        <v>2255</v>
      </c>
      <c r="M717" t="s">
        <v>165</v>
      </c>
      <c r="N717" t="s">
        <v>128</v>
      </c>
      <c r="O717" t="s">
        <v>1122</v>
      </c>
      <c r="P717" t="s">
        <v>2519</v>
      </c>
      <c r="Q717" t="s">
        <v>168</v>
      </c>
      <c r="R717" t="s">
        <v>165</v>
      </c>
      <c r="S717" t="s">
        <v>119</v>
      </c>
      <c r="T717" t="s">
        <v>2234</v>
      </c>
      <c r="U717" t="s">
        <v>140</v>
      </c>
      <c r="V717" t="s">
        <v>2520</v>
      </c>
      <c r="W717" t="s">
        <v>2521</v>
      </c>
      <c r="X717" s="51" t="str">
        <f t="shared" si="22"/>
        <v>3</v>
      </c>
      <c r="Y717" s="51" t="str">
        <f>IF(T717="","",IF(AND(T717&lt;&gt;'Tabelas auxiliares'!$B$236,T717&lt;&gt;'Tabelas auxiliares'!$B$237,T717&lt;&gt;'Tabelas auxiliares'!$C$236,T717&lt;&gt;'Tabelas auxiliares'!$C$237,T717&lt;&gt;'Tabelas auxiliares'!$D$236),"FOLHA DE PESSOAL",IF(X717='Tabelas auxiliares'!$A$237,"CUSTEIO",IF(X717='Tabelas auxiliares'!$A$236,"INVESTIMENTO","ERRO - VERIFICAR"))))</f>
        <v>FOLHA DE PESSOAL</v>
      </c>
      <c r="Z717" s="64">
        <f t="shared" si="23"/>
        <v>2311.1999999999998</v>
      </c>
      <c r="AC717" s="44">
        <v>2311.1999999999998</v>
      </c>
    </row>
    <row r="718" spans="1:29" x14ac:dyDescent="0.25">
      <c r="A718" t="s">
        <v>594</v>
      </c>
      <c r="B718" t="s">
        <v>358</v>
      </c>
      <c r="C718" t="s">
        <v>595</v>
      </c>
      <c r="D718" t="s">
        <v>90</v>
      </c>
      <c r="E718" t="s">
        <v>117</v>
      </c>
      <c r="F718" s="51" t="str">
        <f>IFERROR(VLOOKUP(D718,'Tabelas auxiliares'!$A$3:$B$61,2,FALSE),"")</f>
        <v>SUGEPE-FOLHA - PASEP + AUX. MORADIA</v>
      </c>
      <c r="G718" s="51" t="str">
        <f>IFERROR(VLOOKUP($B718,'Tabelas auxiliares'!$A$65:$C$102,2,FALSE),"")</f>
        <v>Folha de Pagamento - Benefícios</v>
      </c>
      <c r="H718" s="51" t="str">
        <f>IFERROR(VLOOKUP($B718,'Tabelas auxiliares'!$A$65:$C$102,3,FALSE),"")</f>
        <v xml:space="preserve">AUXILIO FUNERAL / CONTRATACAO POR TEMPO DETERMINADO / BENEF.ASSIST. DO SERVIDOR E DO MILITAR / AUXILIO-ALIMENTACAO / AUXILIO-TRANSPORTE / INDENIZACOES E RESTITUICOES / DESPESAS DE EXERCICIOS ANTERIORES </v>
      </c>
      <c r="I718" t="s">
        <v>2252</v>
      </c>
      <c r="J718" t="s">
        <v>2253</v>
      </c>
      <c r="K718" t="s">
        <v>2522</v>
      </c>
      <c r="L718" t="s">
        <v>2255</v>
      </c>
      <c r="M718" t="s">
        <v>165</v>
      </c>
      <c r="N718" t="s">
        <v>128</v>
      </c>
      <c r="O718" t="s">
        <v>1057</v>
      </c>
      <c r="P718" t="s">
        <v>2523</v>
      </c>
      <c r="Q718" t="s">
        <v>168</v>
      </c>
      <c r="R718" t="s">
        <v>165</v>
      </c>
      <c r="S718" t="s">
        <v>119</v>
      </c>
      <c r="T718" t="s">
        <v>2234</v>
      </c>
      <c r="U718" t="s">
        <v>137</v>
      </c>
      <c r="V718" t="s">
        <v>2524</v>
      </c>
      <c r="W718" t="s">
        <v>2525</v>
      </c>
      <c r="X718" s="51" t="str">
        <f t="shared" si="22"/>
        <v>3</v>
      </c>
      <c r="Y718" s="51" t="str">
        <f>IF(T718="","",IF(AND(T718&lt;&gt;'Tabelas auxiliares'!$B$236,T718&lt;&gt;'Tabelas auxiliares'!$B$237,T718&lt;&gt;'Tabelas auxiliares'!$C$236,T718&lt;&gt;'Tabelas auxiliares'!$C$237,T718&lt;&gt;'Tabelas auxiliares'!$D$236),"FOLHA DE PESSOAL",IF(X718='Tabelas auxiliares'!$A$237,"CUSTEIO",IF(X718='Tabelas auxiliares'!$A$236,"INVESTIMENTO","ERRO - VERIFICAR"))))</f>
        <v>FOLHA DE PESSOAL</v>
      </c>
      <c r="Z718" s="64">
        <f t="shared" si="23"/>
        <v>984.55</v>
      </c>
      <c r="AC718" s="44">
        <v>984.55</v>
      </c>
    </row>
    <row r="719" spans="1:29" x14ac:dyDescent="0.25">
      <c r="A719" t="s">
        <v>594</v>
      </c>
      <c r="B719" t="s">
        <v>358</v>
      </c>
      <c r="C719" t="s">
        <v>595</v>
      </c>
      <c r="D719" t="s">
        <v>90</v>
      </c>
      <c r="E719" t="s">
        <v>117</v>
      </c>
      <c r="F719" s="51" t="str">
        <f>IFERROR(VLOOKUP(D719,'Tabelas auxiliares'!$A$3:$B$61,2,FALSE),"")</f>
        <v>SUGEPE-FOLHA - PASEP + AUX. MORADIA</v>
      </c>
      <c r="G719" s="51" t="str">
        <f>IFERROR(VLOOKUP($B719,'Tabelas auxiliares'!$A$65:$C$102,2,FALSE),"")</f>
        <v>Folha de Pagamento - Benefícios</v>
      </c>
      <c r="H719" s="51" t="str">
        <f>IFERROR(VLOOKUP($B719,'Tabelas auxiliares'!$A$65:$C$102,3,FALSE),"")</f>
        <v xml:space="preserve">AUXILIO FUNERAL / CONTRATACAO POR TEMPO DETERMINADO / BENEF.ASSIST. DO SERVIDOR E DO MILITAR / AUXILIO-ALIMENTACAO / AUXILIO-TRANSPORTE / INDENIZACOES E RESTITUICOES / DESPESAS DE EXERCICIOS ANTERIORES </v>
      </c>
      <c r="I719" t="s">
        <v>2252</v>
      </c>
      <c r="J719" t="s">
        <v>2253</v>
      </c>
      <c r="K719" t="s">
        <v>2526</v>
      </c>
      <c r="L719" t="s">
        <v>2255</v>
      </c>
      <c r="M719" t="s">
        <v>165</v>
      </c>
      <c r="N719" t="s">
        <v>128</v>
      </c>
      <c r="O719" t="s">
        <v>2527</v>
      </c>
      <c r="P719" t="s">
        <v>2528</v>
      </c>
      <c r="Q719" t="s">
        <v>168</v>
      </c>
      <c r="R719" t="s">
        <v>165</v>
      </c>
      <c r="S719" t="s">
        <v>119</v>
      </c>
      <c r="T719" t="s">
        <v>2234</v>
      </c>
      <c r="U719" t="s">
        <v>142</v>
      </c>
      <c r="V719" t="s">
        <v>2529</v>
      </c>
      <c r="W719" t="s">
        <v>2530</v>
      </c>
      <c r="X719" s="51" t="str">
        <f t="shared" si="22"/>
        <v>3</v>
      </c>
      <c r="Y719" s="51" t="str">
        <f>IF(T719="","",IF(AND(T719&lt;&gt;'Tabelas auxiliares'!$B$236,T719&lt;&gt;'Tabelas auxiliares'!$B$237,T719&lt;&gt;'Tabelas auxiliares'!$C$236,T719&lt;&gt;'Tabelas auxiliares'!$C$237,T719&lt;&gt;'Tabelas auxiliares'!$D$236),"FOLHA DE PESSOAL",IF(X719='Tabelas auxiliares'!$A$237,"CUSTEIO",IF(X719='Tabelas auxiliares'!$A$236,"INVESTIMENTO","ERRO - VERIFICAR"))))</f>
        <v>FOLHA DE PESSOAL</v>
      </c>
      <c r="Z719" s="64">
        <f t="shared" si="23"/>
        <v>1318.5</v>
      </c>
      <c r="AC719" s="44">
        <v>1318.5</v>
      </c>
    </row>
    <row r="720" spans="1:29" x14ac:dyDescent="0.25">
      <c r="A720" t="s">
        <v>594</v>
      </c>
      <c r="B720" t="s">
        <v>358</v>
      </c>
      <c r="C720" t="s">
        <v>595</v>
      </c>
      <c r="D720" t="s">
        <v>90</v>
      </c>
      <c r="E720" t="s">
        <v>117</v>
      </c>
      <c r="F720" s="51" t="str">
        <f>IFERROR(VLOOKUP(D720,'Tabelas auxiliares'!$A$3:$B$61,2,FALSE),"")</f>
        <v>SUGEPE-FOLHA - PASEP + AUX. MORADIA</v>
      </c>
      <c r="G720" s="51" t="str">
        <f>IFERROR(VLOOKUP($B720,'Tabelas auxiliares'!$A$65:$C$102,2,FALSE),"")</f>
        <v>Folha de Pagamento - Benefícios</v>
      </c>
      <c r="H720" s="51" t="str">
        <f>IFERROR(VLOOKUP($B720,'Tabelas auxiliares'!$A$65:$C$102,3,FALSE),"")</f>
        <v xml:space="preserve">AUXILIO FUNERAL / CONTRATACAO POR TEMPO DETERMINADO / BENEF.ASSIST. DO SERVIDOR E DO MILITAR / AUXILIO-ALIMENTACAO / AUXILIO-TRANSPORTE / INDENIZACOES E RESTITUICOES / DESPESAS DE EXERCICIOS ANTERIORES </v>
      </c>
      <c r="I720" t="s">
        <v>2252</v>
      </c>
      <c r="J720" t="s">
        <v>2253</v>
      </c>
      <c r="K720" t="s">
        <v>2531</v>
      </c>
      <c r="L720" t="s">
        <v>2255</v>
      </c>
      <c r="M720" t="s">
        <v>165</v>
      </c>
      <c r="N720" t="s">
        <v>128</v>
      </c>
      <c r="O720" t="s">
        <v>1122</v>
      </c>
      <c r="P720" t="s">
        <v>2519</v>
      </c>
      <c r="Q720" t="s">
        <v>168</v>
      </c>
      <c r="R720" t="s">
        <v>165</v>
      </c>
      <c r="S720" t="s">
        <v>119</v>
      </c>
      <c r="T720" t="s">
        <v>2234</v>
      </c>
      <c r="U720" t="s">
        <v>140</v>
      </c>
      <c r="V720" t="s">
        <v>2532</v>
      </c>
      <c r="W720" t="s">
        <v>2533</v>
      </c>
      <c r="X720" s="51" t="str">
        <f t="shared" si="22"/>
        <v>3</v>
      </c>
      <c r="Y720" s="51" t="str">
        <f>IF(T720="","",IF(AND(T720&lt;&gt;'Tabelas auxiliares'!$B$236,T720&lt;&gt;'Tabelas auxiliares'!$B$237,T720&lt;&gt;'Tabelas auxiliares'!$C$236,T720&lt;&gt;'Tabelas auxiliares'!$C$237,T720&lt;&gt;'Tabelas auxiliares'!$D$236),"FOLHA DE PESSOAL",IF(X720='Tabelas auxiliares'!$A$237,"CUSTEIO",IF(X720='Tabelas auxiliares'!$A$236,"INVESTIMENTO","ERRO - VERIFICAR"))))</f>
        <v>FOLHA DE PESSOAL</v>
      </c>
      <c r="Z720" s="64">
        <f t="shared" si="23"/>
        <v>62996.25</v>
      </c>
      <c r="AC720" s="44">
        <v>62996.25</v>
      </c>
    </row>
    <row r="721" spans="1:29" x14ac:dyDescent="0.25">
      <c r="A721" t="s">
        <v>594</v>
      </c>
      <c r="B721" t="s">
        <v>358</v>
      </c>
      <c r="C721" t="s">
        <v>595</v>
      </c>
      <c r="D721" t="s">
        <v>90</v>
      </c>
      <c r="E721" t="s">
        <v>117</v>
      </c>
      <c r="F721" s="51" t="str">
        <f>IFERROR(VLOOKUP(D721,'Tabelas auxiliares'!$A$3:$B$61,2,FALSE),"")</f>
        <v>SUGEPE-FOLHA - PASEP + AUX. MORADIA</v>
      </c>
      <c r="G721" s="51" t="str">
        <f>IFERROR(VLOOKUP($B721,'Tabelas auxiliares'!$A$65:$C$102,2,FALSE),"")</f>
        <v>Folha de Pagamento - Benefícios</v>
      </c>
      <c r="H721" s="51" t="str">
        <f>IFERROR(VLOOKUP($B721,'Tabelas auxiliares'!$A$65:$C$102,3,FALSE),"")</f>
        <v xml:space="preserve">AUXILIO FUNERAL / CONTRATACAO POR TEMPO DETERMINADO / BENEF.ASSIST. DO SERVIDOR E DO MILITAR / AUXILIO-ALIMENTACAO / AUXILIO-TRANSPORTE / INDENIZACOES E RESTITUICOES / DESPESAS DE EXERCICIOS ANTERIORES </v>
      </c>
      <c r="I721" t="s">
        <v>2252</v>
      </c>
      <c r="J721" t="s">
        <v>2253</v>
      </c>
      <c r="K721" t="s">
        <v>2534</v>
      </c>
      <c r="L721" t="s">
        <v>2255</v>
      </c>
      <c r="M721" t="s">
        <v>165</v>
      </c>
      <c r="N721" t="s">
        <v>128</v>
      </c>
      <c r="O721" t="s">
        <v>2514</v>
      </c>
      <c r="P721" t="s">
        <v>2515</v>
      </c>
      <c r="Q721" t="s">
        <v>168</v>
      </c>
      <c r="R721" t="s">
        <v>165</v>
      </c>
      <c r="S721" t="s">
        <v>119</v>
      </c>
      <c r="T721" t="s">
        <v>2234</v>
      </c>
      <c r="U721" t="s">
        <v>138</v>
      </c>
      <c r="V721" t="s">
        <v>2535</v>
      </c>
      <c r="W721" t="s">
        <v>2536</v>
      </c>
      <c r="X721" s="51" t="str">
        <f t="shared" si="22"/>
        <v>3</v>
      </c>
      <c r="Y721" s="51" t="str">
        <f>IF(T721="","",IF(AND(T721&lt;&gt;'Tabelas auxiliares'!$B$236,T721&lt;&gt;'Tabelas auxiliares'!$B$237,T721&lt;&gt;'Tabelas auxiliares'!$C$236,T721&lt;&gt;'Tabelas auxiliares'!$C$237,T721&lt;&gt;'Tabelas auxiliares'!$D$236),"FOLHA DE PESSOAL",IF(X721='Tabelas auxiliares'!$A$237,"CUSTEIO",IF(X721='Tabelas auxiliares'!$A$236,"INVESTIMENTO","ERRO - VERIFICAR"))))</f>
        <v>FOLHA DE PESSOAL</v>
      </c>
      <c r="Z721" s="64">
        <f t="shared" si="23"/>
        <v>668658.46</v>
      </c>
      <c r="AC721" s="44">
        <v>668658.46</v>
      </c>
    </row>
    <row r="722" spans="1:29" x14ac:dyDescent="0.25">
      <c r="A722" t="s">
        <v>594</v>
      </c>
      <c r="B722" t="s">
        <v>358</v>
      </c>
      <c r="C722" t="s">
        <v>595</v>
      </c>
      <c r="D722" t="s">
        <v>90</v>
      </c>
      <c r="E722" t="s">
        <v>117</v>
      </c>
      <c r="F722" s="51" t="str">
        <f>IFERROR(VLOOKUP(D722,'Tabelas auxiliares'!$A$3:$B$61,2,FALSE),"")</f>
        <v>SUGEPE-FOLHA - PASEP + AUX. MORADIA</v>
      </c>
      <c r="G722" s="51" t="str">
        <f>IFERROR(VLOOKUP($B722,'Tabelas auxiliares'!$A$65:$C$102,2,FALSE),"")</f>
        <v>Folha de Pagamento - Benefícios</v>
      </c>
      <c r="H722" s="51" t="str">
        <f>IFERROR(VLOOKUP($B722,'Tabelas auxiliares'!$A$65:$C$102,3,FALSE),"")</f>
        <v xml:space="preserve">AUXILIO FUNERAL / CONTRATACAO POR TEMPO DETERMINADO / BENEF.ASSIST. DO SERVIDOR E DO MILITAR / AUXILIO-ALIMENTACAO / AUXILIO-TRANSPORTE / INDENIZACOES E RESTITUICOES / DESPESAS DE EXERCICIOS ANTERIORES </v>
      </c>
      <c r="I722" t="s">
        <v>2252</v>
      </c>
      <c r="J722" t="s">
        <v>2253</v>
      </c>
      <c r="K722" t="s">
        <v>2537</v>
      </c>
      <c r="L722" t="s">
        <v>2255</v>
      </c>
      <c r="M722" t="s">
        <v>165</v>
      </c>
      <c r="N722" t="s">
        <v>128</v>
      </c>
      <c r="O722" t="s">
        <v>1057</v>
      </c>
      <c r="P722" t="s">
        <v>2523</v>
      </c>
      <c r="Q722" t="s">
        <v>168</v>
      </c>
      <c r="R722" t="s">
        <v>165</v>
      </c>
      <c r="S722" t="s">
        <v>119</v>
      </c>
      <c r="T722" t="s">
        <v>2234</v>
      </c>
      <c r="U722" t="s">
        <v>137</v>
      </c>
      <c r="V722" t="s">
        <v>2538</v>
      </c>
      <c r="W722" t="s">
        <v>2539</v>
      </c>
      <c r="X722" s="51" t="str">
        <f t="shared" si="22"/>
        <v>3</v>
      </c>
      <c r="Y722" s="51" t="str">
        <f>IF(T722="","",IF(AND(T722&lt;&gt;'Tabelas auxiliares'!$B$236,T722&lt;&gt;'Tabelas auxiliares'!$B$237,T722&lt;&gt;'Tabelas auxiliares'!$C$236,T722&lt;&gt;'Tabelas auxiliares'!$C$237,T722&lt;&gt;'Tabelas auxiliares'!$D$236),"FOLHA DE PESSOAL",IF(X722='Tabelas auxiliares'!$A$237,"CUSTEIO",IF(X722='Tabelas auxiliares'!$A$236,"INVESTIMENTO","ERRO - VERIFICAR"))))</f>
        <v>FOLHA DE PESSOAL</v>
      </c>
      <c r="Z722" s="64">
        <f t="shared" si="23"/>
        <v>69735.44</v>
      </c>
      <c r="AC722" s="44">
        <v>69735.44</v>
      </c>
    </row>
    <row r="723" spans="1:29" x14ac:dyDescent="0.25">
      <c r="A723" t="s">
        <v>594</v>
      </c>
      <c r="B723" t="s">
        <v>358</v>
      </c>
      <c r="C723" t="s">
        <v>595</v>
      </c>
      <c r="D723" t="s">
        <v>90</v>
      </c>
      <c r="E723" t="s">
        <v>117</v>
      </c>
      <c r="F723" s="51" t="str">
        <f>IFERROR(VLOOKUP(D723,'Tabelas auxiliares'!$A$3:$B$61,2,FALSE),"")</f>
        <v>SUGEPE-FOLHA - PASEP + AUX. MORADIA</v>
      </c>
      <c r="G723" s="51" t="str">
        <f>IFERROR(VLOOKUP($B723,'Tabelas auxiliares'!$A$65:$C$102,2,FALSE),"")</f>
        <v>Folha de Pagamento - Benefícios</v>
      </c>
      <c r="H723" s="51" t="str">
        <f>IFERROR(VLOOKUP($B723,'Tabelas auxiliares'!$A$65:$C$102,3,FALSE),"")</f>
        <v xml:space="preserve">AUXILIO FUNERAL / CONTRATACAO POR TEMPO DETERMINADO / BENEF.ASSIST. DO SERVIDOR E DO MILITAR / AUXILIO-ALIMENTACAO / AUXILIO-TRANSPORTE / INDENIZACOES E RESTITUICOES / DESPESAS DE EXERCICIOS ANTERIORES </v>
      </c>
      <c r="I723" t="s">
        <v>2252</v>
      </c>
      <c r="J723" t="s">
        <v>2253</v>
      </c>
      <c r="K723" t="s">
        <v>2540</v>
      </c>
      <c r="L723" t="s">
        <v>2255</v>
      </c>
      <c r="M723" t="s">
        <v>165</v>
      </c>
      <c r="N723" t="s">
        <v>130</v>
      </c>
      <c r="O723" t="s">
        <v>1122</v>
      </c>
      <c r="P723" t="s">
        <v>2243</v>
      </c>
      <c r="Q723" t="s">
        <v>168</v>
      </c>
      <c r="R723" t="s">
        <v>165</v>
      </c>
      <c r="S723" t="s">
        <v>119</v>
      </c>
      <c r="T723" t="s">
        <v>2234</v>
      </c>
      <c r="U723" t="s">
        <v>141</v>
      </c>
      <c r="V723" t="s">
        <v>2244</v>
      </c>
      <c r="W723" t="s">
        <v>2245</v>
      </c>
      <c r="X723" s="51" t="str">
        <f t="shared" si="22"/>
        <v>3</v>
      </c>
      <c r="Y723" s="51" t="str">
        <f>IF(T723="","",IF(AND(T723&lt;&gt;'Tabelas auxiliares'!$B$236,T723&lt;&gt;'Tabelas auxiliares'!$B$237,T723&lt;&gt;'Tabelas auxiliares'!$C$236,T723&lt;&gt;'Tabelas auxiliares'!$C$237,T723&lt;&gt;'Tabelas auxiliares'!$D$236),"FOLHA DE PESSOAL",IF(X723='Tabelas auxiliares'!$A$237,"CUSTEIO",IF(X723='Tabelas auxiliares'!$A$236,"INVESTIMENTO","ERRO - VERIFICAR"))))</f>
        <v>FOLHA DE PESSOAL</v>
      </c>
      <c r="Z723" s="64">
        <f t="shared" si="23"/>
        <v>175627.84</v>
      </c>
      <c r="AC723" s="44">
        <v>175627.84</v>
      </c>
    </row>
    <row r="724" spans="1:29" x14ac:dyDescent="0.25">
      <c r="A724" t="s">
        <v>594</v>
      </c>
      <c r="B724" t="s">
        <v>358</v>
      </c>
      <c r="C724" t="s">
        <v>595</v>
      </c>
      <c r="D724" t="s">
        <v>90</v>
      </c>
      <c r="E724" t="s">
        <v>117</v>
      </c>
      <c r="F724" s="51" t="str">
        <f>IFERROR(VLOOKUP(D724,'Tabelas auxiliares'!$A$3:$B$61,2,FALSE),"")</f>
        <v>SUGEPE-FOLHA - PASEP + AUX. MORADIA</v>
      </c>
      <c r="G724" s="51" t="str">
        <f>IFERROR(VLOOKUP($B724,'Tabelas auxiliares'!$A$65:$C$102,2,FALSE),"")</f>
        <v>Folha de Pagamento - Benefícios</v>
      </c>
      <c r="H724" s="51" t="str">
        <f>IFERROR(VLOOKUP($B724,'Tabelas auxiliares'!$A$65:$C$102,3,FALSE),"")</f>
        <v xml:space="preserve">AUXILIO FUNERAL / CONTRATACAO POR TEMPO DETERMINADO / BENEF.ASSIST. DO SERVIDOR E DO MILITAR / AUXILIO-ALIMENTACAO / AUXILIO-TRANSPORTE / INDENIZACOES E RESTITUICOES / DESPESAS DE EXERCICIOS ANTERIORES </v>
      </c>
      <c r="I724" t="s">
        <v>605</v>
      </c>
      <c r="J724" t="s">
        <v>2541</v>
      </c>
      <c r="K724" t="s">
        <v>2542</v>
      </c>
      <c r="L724" t="s">
        <v>2543</v>
      </c>
      <c r="M724" t="s">
        <v>2242</v>
      </c>
      <c r="N724" t="s">
        <v>130</v>
      </c>
      <c r="O724" t="s">
        <v>1122</v>
      </c>
      <c r="P724" t="s">
        <v>2243</v>
      </c>
      <c r="Q724" t="s">
        <v>168</v>
      </c>
      <c r="R724" t="s">
        <v>165</v>
      </c>
      <c r="S724" t="s">
        <v>119</v>
      </c>
      <c r="T724" t="s">
        <v>2234</v>
      </c>
      <c r="U724" t="s">
        <v>141</v>
      </c>
      <c r="V724" t="s">
        <v>2244</v>
      </c>
      <c r="W724" t="s">
        <v>2245</v>
      </c>
      <c r="X724" s="51" t="str">
        <f t="shared" si="22"/>
        <v>3</v>
      </c>
      <c r="Y724" s="51" t="str">
        <f>IF(T724="","",IF(AND(T724&lt;&gt;'Tabelas auxiliares'!$B$236,T724&lt;&gt;'Tabelas auxiliares'!$B$237,T724&lt;&gt;'Tabelas auxiliares'!$C$236,T724&lt;&gt;'Tabelas auxiliares'!$C$237,T724&lt;&gt;'Tabelas auxiliares'!$D$236),"FOLHA DE PESSOAL",IF(X724='Tabelas auxiliares'!$A$237,"CUSTEIO",IF(X724='Tabelas auxiliares'!$A$236,"INVESTIMENTO","ERRO - VERIFICAR"))))</f>
        <v>FOLHA DE PESSOAL</v>
      </c>
      <c r="Z724" s="64">
        <f t="shared" si="23"/>
        <v>1537.1299999999999</v>
      </c>
      <c r="AA724" s="44">
        <v>23.27</v>
      </c>
      <c r="AC724" s="44">
        <v>1513.86</v>
      </c>
    </row>
    <row r="725" spans="1:29" x14ac:dyDescent="0.25">
      <c r="A725" t="s">
        <v>594</v>
      </c>
      <c r="B725" t="s">
        <v>358</v>
      </c>
      <c r="C725" t="s">
        <v>595</v>
      </c>
      <c r="D725" t="s">
        <v>90</v>
      </c>
      <c r="E725" t="s">
        <v>117</v>
      </c>
      <c r="F725" s="51" t="str">
        <f>IFERROR(VLOOKUP(D725,'Tabelas auxiliares'!$A$3:$B$61,2,FALSE),"")</f>
        <v>SUGEPE-FOLHA - PASEP + AUX. MORADIA</v>
      </c>
      <c r="G725" s="51" t="str">
        <f>IFERROR(VLOOKUP($B725,'Tabelas auxiliares'!$A$65:$C$102,2,FALSE),"")</f>
        <v>Folha de Pagamento - Benefícios</v>
      </c>
      <c r="H725" s="51" t="str">
        <f>IFERROR(VLOOKUP($B725,'Tabelas auxiliares'!$A$65:$C$102,3,FALSE),"")</f>
        <v xml:space="preserve">AUXILIO FUNERAL / CONTRATACAO POR TEMPO DETERMINADO / BENEF.ASSIST. DO SERVIDOR E DO MILITAR / AUXILIO-ALIMENTACAO / AUXILIO-TRANSPORTE / INDENIZACOES E RESTITUICOES / DESPESAS DE EXERCICIOS ANTERIORES </v>
      </c>
      <c r="I725" t="s">
        <v>607</v>
      </c>
      <c r="J725" t="s">
        <v>2332</v>
      </c>
      <c r="K725" t="s">
        <v>2544</v>
      </c>
      <c r="L725" t="s">
        <v>2334</v>
      </c>
      <c r="M725" t="s">
        <v>165</v>
      </c>
      <c r="N725" t="s">
        <v>128</v>
      </c>
      <c r="O725" t="s">
        <v>2514</v>
      </c>
      <c r="P725" t="s">
        <v>2515</v>
      </c>
      <c r="Q725" t="s">
        <v>168</v>
      </c>
      <c r="R725" t="s">
        <v>165</v>
      </c>
      <c r="S725" t="s">
        <v>119</v>
      </c>
      <c r="T725" t="s">
        <v>2234</v>
      </c>
      <c r="U725" t="s">
        <v>138</v>
      </c>
      <c r="V725" t="s">
        <v>2516</v>
      </c>
      <c r="W725" t="s">
        <v>2517</v>
      </c>
      <c r="X725" s="51" t="str">
        <f t="shared" si="22"/>
        <v>3</v>
      </c>
      <c r="Y725" s="51" t="str">
        <f>IF(T725="","",IF(AND(T725&lt;&gt;'Tabelas auxiliares'!$B$236,T725&lt;&gt;'Tabelas auxiliares'!$B$237,T725&lt;&gt;'Tabelas auxiliares'!$C$236,T725&lt;&gt;'Tabelas auxiliares'!$C$237,T725&lt;&gt;'Tabelas auxiliares'!$D$236),"FOLHA DE PESSOAL",IF(X725='Tabelas auxiliares'!$A$237,"CUSTEIO",IF(X725='Tabelas auxiliares'!$A$236,"INVESTIMENTO","ERRO - VERIFICAR"))))</f>
        <v>FOLHA DE PESSOAL</v>
      </c>
      <c r="Z725" s="64">
        <f t="shared" si="23"/>
        <v>27438.36</v>
      </c>
      <c r="AC725" s="44">
        <v>27438.36</v>
      </c>
    </row>
    <row r="726" spans="1:29" x14ac:dyDescent="0.25">
      <c r="A726" t="s">
        <v>594</v>
      </c>
      <c r="B726" t="s">
        <v>358</v>
      </c>
      <c r="C726" t="s">
        <v>595</v>
      </c>
      <c r="D726" t="s">
        <v>90</v>
      </c>
      <c r="E726" t="s">
        <v>117</v>
      </c>
      <c r="F726" s="51" t="str">
        <f>IFERROR(VLOOKUP(D726,'Tabelas auxiliares'!$A$3:$B$61,2,FALSE),"")</f>
        <v>SUGEPE-FOLHA - PASEP + AUX. MORADIA</v>
      </c>
      <c r="G726" s="51" t="str">
        <f>IFERROR(VLOOKUP($B726,'Tabelas auxiliares'!$A$65:$C$102,2,FALSE),"")</f>
        <v>Folha de Pagamento - Benefícios</v>
      </c>
      <c r="H726" s="51" t="str">
        <f>IFERROR(VLOOKUP($B726,'Tabelas auxiliares'!$A$65:$C$102,3,FALSE),"")</f>
        <v xml:space="preserve">AUXILIO FUNERAL / CONTRATACAO POR TEMPO DETERMINADO / BENEF.ASSIST. DO SERVIDOR E DO MILITAR / AUXILIO-ALIMENTACAO / AUXILIO-TRANSPORTE / INDENIZACOES E RESTITUICOES / DESPESAS DE EXERCICIOS ANTERIORES </v>
      </c>
      <c r="I726" t="s">
        <v>607</v>
      </c>
      <c r="J726" t="s">
        <v>2332</v>
      </c>
      <c r="K726" t="s">
        <v>2545</v>
      </c>
      <c r="L726" t="s">
        <v>2334</v>
      </c>
      <c r="M726" t="s">
        <v>165</v>
      </c>
      <c r="N726" t="s">
        <v>128</v>
      </c>
      <c r="O726" t="s">
        <v>1122</v>
      </c>
      <c r="P726" t="s">
        <v>2519</v>
      </c>
      <c r="Q726" t="s">
        <v>168</v>
      </c>
      <c r="R726" t="s">
        <v>165</v>
      </c>
      <c r="S726" t="s">
        <v>119</v>
      </c>
      <c r="T726" t="s">
        <v>2234</v>
      </c>
      <c r="U726" t="s">
        <v>140</v>
      </c>
      <c r="V726" t="s">
        <v>2520</v>
      </c>
      <c r="W726" t="s">
        <v>2521</v>
      </c>
      <c r="X726" s="51" t="str">
        <f t="shared" si="22"/>
        <v>3</v>
      </c>
      <c r="Y726" s="51" t="str">
        <f>IF(T726="","",IF(AND(T726&lt;&gt;'Tabelas auxiliares'!$B$236,T726&lt;&gt;'Tabelas auxiliares'!$B$237,T726&lt;&gt;'Tabelas auxiliares'!$C$236,T726&lt;&gt;'Tabelas auxiliares'!$C$237,T726&lt;&gt;'Tabelas auxiliares'!$D$236),"FOLHA DE PESSOAL",IF(X726='Tabelas auxiliares'!$A$237,"CUSTEIO",IF(X726='Tabelas auxiliares'!$A$236,"INVESTIMENTO","ERRO - VERIFICAR"))))</f>
        <v>FOLHA DE PESSOAL</v>
      </c>
      <c r="Z726" s="64">
        <f t="shared" si="23"/>
        <v>2311.1999999999998</v>
      </c>
      <c r="AC726" s="44">
        <v>2311.1999999999998</v>
      </c>
    </row>
    <row r="727" spans="1:29" x14ac:dyDescent="0.25">
      <c r="A727" t="s">
        <v>594</v>
      </c>
      <c r="B727" t="s">
        <v>358</v>
      </c>
      <c r="C727" t="s">
        <v>595</v>
      </c>
      <c r="D727" t="s">
        <v>90</v>
      </c>
      <c r="E727" t="s">
        <v>117</v>
      </c>
      <c r="F727" s="51" t="str">
        <f>IFERROR(VLOOKUP(D727,'Tabelas auxiliares'!$A$3:$B$61,2,FALSE),"")</f>
        <v>SUGEPE-FOLHA - PASEP + AUX. MORADIA</v>
      </c>
      <c r="G727" s="51" t="str">
        <f>IFERROR(VLOOKUP($B727,'Tabelas auxiliares'!$A$65:$C$102,2,FALSE),"")</f>
        <v>Folha de Pagamento - Benefícios</v>
      </c>
      <c r="H727" s="51" t="str">
        <f>IFERROR(VLOOKUP($B727,'Tabelas auxiliares'!$A$65:$C$102,3,FALSE),"")</f>
        <v xml:space="preserve">AUXILIO FUNERAL / CONTRATACAO POR TEMPO DETERMINADO / BENEF.ASSIST. DO SERVIDOR E DO MILITAR / AUXILIO-ALIMENTACAO / AUXILIO-TRANSPORTE / INDENIZACOES E RESTITUICOES / DESPESAS DE EXERCICIOS ANTERIORES </v>
      </c>
      <c r="I727" t="s">
        <v>607</v>
      </c>
      <c r="J727" t="s">
        <v>2332</v>
      </c>
      <c r="K727" t="s">
        <v>2546</v>
      </c>
      <c r="L727" t="s">
        <v>2334</v>
      </c>
      <c r="M727" t="s">
        <v>165</v>
      </c>
      <c r="N727" t="s">
        <v>128</v>
      </c>
      <c r="O727" t="s">
        <v>1057</v>
      </c>
      <c r="P727" t="s">
        <v>2523</v>
      </c>
      <c r="Q727" t="s">
        <v>168</v>
      </c>
      <c r="R727" t="s">
        <v>165</v>
      </c>
      <c r="S727" t="s">
        <v>119</v>
      </c>
      <c r="T727" t="s">
        <v>2234</v>
      </c>
      <c r="U727" t="s">
        <v>137</v>
      </c>
      <c r="V727" t="s">
        <v>2524</v>
      </c>
      <c r="W727" t="s">
        <v>2525</v>
      </c>
      <c r="X727" s="51" t="str">
        <f t="shared" si="22"/>
        <v>3</v>
      </c>
      <c r="Y727" s="51" t="str">
        <f>IF(T727="","",IF(AND(T727&lt;&gt;'Tabelas auxiliares'!$B$236,T727&lt;&gt;'Tabelas auxiliares'!$B$237,T727&lt;&gt;'Tabelas auxiliares'!$C$236,T727&lt;&gt;'Tabelas auxiliares'!$C$237,T727&lt;&gt;'Tabelas auxiliares'!$D$236),"FOLHA DE PESSOAL",IF(X727='Tabelas auxiliares'!$A$237,"CUSTEIO",IF(X727='Tabelas auxiliares'!$A$236,"INVESTIMENTO","ERRO - VERIFICAR"))))</f>
        <v>FOLHA DE PESSOAL</v>
      </c>
      <c r="Z727" s="64">
        <f t="shared" si="23"/>
        <v>982.66</v>
      </c>
      <c r="AC727" s="44">
        <v>982.66</v>
      </c>
    </row>
    <row r="728" spans="1:29" x14ac:dyDescent="0.25">
      <c r="A728" t="s">
        <v>594</v>
      </c>
      <c r="B728" t="s">
        <v>358</v>
      </c>
      <c r="C728" t="s">
        <v>595</v>
      </c>
      <c r="D728" t="s">
        <v>90</v>
      </c>
      <c r="E728" t="s">
        <v>117</v>
      </c>
      <c r="F728" s="51" t="str">
        <f>IFERROR(VLOOKUP(D728,'Tabelas auxiliares'!$A$3:$B$61,2,FALSE),"")</f>
        <v>SUGEPE-FOLHA - PASEP + AUX. MORADIA</v>
      </c>
      <c r="G728" s="51" t="str">
        <f>IFERROR(VLOOKUP($B728,'Tabelas auxiliares'!$A$65:$C$102,2,FALSE),"")</f>
        <v>Folha de Pagamento - Benefícios</v>
      </c>
      <c r="H728" s="51" t="str">
        <f>IFERROR(VLOOKUP($B728,'Tabelas auxiliares'!$A$65:$C$102,3,FALSE),"")</f>
        <v xml:space="preserve">AUXILIO FUNERAL / CONTRATACAO POR TEMPO DETERMINADO / BENEF.ASSIST. DO SERVIDOR E DO MILITAR / AUXILIO-ALIMENTACAO / AUXILIO-TRANSPORTE / INDENIZACOES E RESTITUICOES / DESPESAS DE EXERCICIOS ANTERIORES </v>
      </c>
      <c r="I728" t="s">
        <v>607</v>
      </c>
      <c r="J728" t="s">
        <v>2332</v>
      </c>
      <c r="K728" t="s">
        <v>2547</v>
      </c>
      <c r="L728" t="s">
        <v>2334</v>
      </c>
      <c r="M728" t="s">
        <v>165</v>
      </c>
      <c r="N728" t="s">
        <v>128</v>
      </c>
      <c r="O728" t="s">
        <v>2527</v>
      </c>
      <c r="P728" t="s">
        <v>2528</v>
      </c>
      <c r="Q728" t="s">
        <v>168</v>
      </c>
      <c r="R728" t="s">
        <v>165</v>
      </c>
      <c r="S728" t="s">
        <v>119</v>
      </c>
      <c r="T728" t="s">
        <v>2234</v>
      </c>
      <c r="U728" t="s">
        <v>142</v>
      </c>
      <c r="V728" t="s">
        <v>2529</v>
      </c>
      <c r="W728" t="s">
        <v>2530</v>
      </c>
      <c r="X728" s="51" t="str">
        <f t="shared" si="22"/>
        <v>3</v>
      </c>
      <c r="Y728" s="51" t="str">
        <f>IF(T728="","",IF(AND(T728&lt;&gt;'Tabelas auxiliares'!$B$236,T728&lt;&gt;'Tabelas auxiliares'!$B$237,T728&lt;&gt;'Tabelas auxiliares'!$C$236,T728&lt;&gt;'Tabelas auxiliares'!$C$237,T728&lt;&gt;'Tabelas auxiliares'!$D$236),"FOLHA DE PESSOAL",IF(X728='Tabelas auxiliares'!$A$237,"CUSTEIO",IF(X728='Tabelas auxiliares'!$A$236,"INVESTIMENTO","ERRO - VERIFICAR"))))</f>
        <v>FOLHA DE PESSOAL</v>
      </c>
      <c r="Z728" s="64">
        <f t="shared" si="23"/>
        <v>659.25</v>
      </c>
      <c r="AC728" s="44">
        <v>659.25</v>
      </c>
    </row>
    <row r="729" spans="1:29" x14ac:dyDescent="0.25">
      <c r="A729" t="s">
        <v>594</v>
      </c>
      <c r="B729" t="s">
        <v>358</v>
      </c>
      <c r="C729" t="s">
        <v>595</v>
      </c>
      <c r="D729" t="s">
        <v>90</v>
      </c>
      <c r="E729" t="s">
        <v>117</v>
      </c>
      <c r="F729" s="51" t="str">
        <f>IFERROR(VLOOKUP(D729,'Tabelas auxiliares'!$A$3:$B$61,2,FALSE),"")</f>
        <v>SUGEPE-FOLHA - PASEP + AUX. MORADIA</v>
      </c>
      <c r="G729" s="51" t="str">
        <f>IFERROR(VLOOKUP($B729,'Tabelas auxiliares'!$A$65:$C$102,2,FALSE),"")</f>
        <v>Folha de Pagamento - Benefícios</v>
      </c>
      <c r="H729" s="51" t="str">
        <f>IFERROR(VLOOKUP($B729,'Tabelas auxiliares'!$A$65:$C$102,3,FALSE),"")</f>
        <v xml:space="preserve">AUXILIO FUNERAL / CONTRATACAO POR TEMPO DETERMINADO / BENEF.ASSIST. DO SERVIDOR E DO MILITAR / AUXILIO-ALIMENTACAO / AUXILIO-TRANSPORTE / INDENIZACOES E RESTITUICOES / DESPESAS DE EXERCICIOS ANTERIORES </v>
      </c>
      <c r="I729" t="s">
        <v>607</v>
      </c>
      <c r="J729" t="s">
        <v>2332</v>
      </c>
      <c r="K729" t="s">
        <v>2548</v>
      </c>
      <c r="L729" t="s">
        <v>2334</v>
      </c>
      <c r="M729" t="s">
        <v>165</v>
      </c>
      <c r="N729" t="s">
        <v>128</v>
      </c>
      <c r="O729" t="s">
        <v>1122</v>
      </c>
      <c r="P729" t="s">
        <v>2519</v>
      </c>
      <c r="Q729" t="s">
        <v>168</v>
      </c>
      <c r="R729" t="s">
        <v>165</v>
      </c>
      <c r="S729" t="s">
        <v>119</v>
      </c>
      <c r="T729" t="s">
        <v>2234</v>
      </c>
      <c r="U729" t="s">
        <v>140</v>
      </c>
      <c r="V729" t="s">
        <v>2532</v>
      </c>
      <c r="W729" t="s">
        <v>2533</v>
      </c>
      <c r="X729" s="51" t="str">
        <f t="shared" si="22"/>
        <v>3</v>
      </c>
      <c r="Y729" s="51" t="str">
        <f>IF(T729="","",IF(AND(T729&lt;&gt;'Tabelas auxiliares'!$B$236,T729&lt;&gt;'Tabelas auxiliares'!$B$237,T729&lt;&gt;'Tabelas auxiliares'!$C$236,T729&lt;&gt;'Tabelas auxiliares'!$C$237,T729&lt;&gt;'Tabelas auxiliares'!$D$236),"FOLHA DE PESSOAL",IF(X729='Tabelas auxiliares'!$A$237,"CUSTEIO",IF(X729='Tabelas auxiliares'!$A$236,"INVESTIMENTO","ERRO - VERIFICAR"))))</f>
        <v>FOLHA DE PESSOAL</v>
      </c>
      <c r="Z729" s="64">
        <f t="shared" si="23"/>
        <v>63541.95</v>
      </c>
      <c r="AC729" s="44">
        <v>63541.95</v>
      </c>
    </row>
    <row r="730" spans="1:29" x14ac:dyDescent="0.25">
      <c r="A730" t="s">
        <v>594</v>
      </c>
      <c r="B730" t="s">
        <v>358</v>
      </c>
      <c r="C730" t="s">
        <v>595</v>
      </c>
      <c r="D730" t="s">
        <v>90</v>
      </c>
      <c r="E730" t="s">
        <v>117</v>
      </c>
      <c r="F730" s="51" t="str">
        <f>IFERROR(VLOOKUP(D730,'Tabelas auxiliares'!$A$3:$B$61,2,FALSE),"")</f>
        <v>SUGEPE-FOLHA - PASEP + AUX. MORADIA</v>
      </c>
      <c r="G730" s="51" t="str">
        <f>IFERROR(VLOOKUP($B730,'Tabelas auxiliares'!$A$65:$C$102,2,FALSE),"")</f>
        <v>Folha de Pagamento - Benefícios</v>
      </c>
      <c r="H730" s="51" t="str">
        <f>IFERROR(VLOOKUP($B730,'Tabelas auxiliares'!$A$65:$C$102,3,FALSE),"")</f>
        <v xml:space="preserve">AUXILIO FUNERAL / CONTRATACAO POR TEMPO DETERMINADO / BENEF.ASSIST. DO SERVIDOR E DO MILITAR / AUXILIO-ALIMENTACAO / AUXILIO-TRANSPORTE / INDENIZACOES E RESTITUICOES / DESPESAS DE EXERCICIOS ANTERIORES </v>
      </c>
      <c r="I730" t="s">
        <v>607</v>
      </c>
      <c r="J730" t="s">
        <v>2332</v>
      </c>
      <c r="K730" t="s">
        <v>2549</v>
      </c>
      <c r="L730" t="s">
        <v>2334</v>
      </c>
      <c r="M730" t="s">
        <v>165</v>
      </c>
      <c r="N730" t="s">
        <v>128</v>
      </c>
      <c r="O730" t="s">
        <v>2514</v>
      </c>
      <c r="P730" t="s">
        <v>2515</v>
      </c>
      <c r="Q730" t="s">
        <v>168</v>
      </c>
      <c r="R730" t="s">
        <v>165</v>
      </c>
      <c r="S730" t="s">
        <v>119</v>
      </c>
      <c r="T730" t="s">
        <v>2234</v>
      </c>
      <c r="U730" t="s">
        <v>138</v>
      </c>
      <c r="V730" t="s">
        <v>2535</v>
      </c>
      <c r="W730" t="s">
        <v>2536</v>
      </c>
      <c r="X730" s="51" t="str">
        <f t="shared" si="22"/>
        <v>3</v>
      </c>
      <c r="Y730" s="51" t="str">
        <f>IF(T730="","",IF(AND(T730&lt;&gt;'Tabelas auxiliares'!$B$236,T730&lt;&gt;'Tabelas auxiliares'!$B$237,T730&lt;&gt;'Tabelas auxiliares'!$C$236,T730&lt;&gt;'Tabelas auxiliares'!$C$237,T730&lt;&gt;'Tabelas auxiliares'!$D$236),"FOLHA DE PESSOAL",IF(X730='Tabelas auxiliares'!$A$237,"CUSTEIO",IF(X730='Tabelas auxiliares'!$A$236,"INVESTIMENTO","ERRO - VERIFICAR"))))</f>
        <v>FOLHA DE PESSOAL</v>
      </c>
      <c r="Z730" s="64">
        <f t="shared" si="23"/>
        <v>666564.18000000005</v>
      </c>
      <c r="AC730" s="44">
        <v>666564.18000000005</v>
      </c>
    </row>
    <row r="731" spans="1:29" x14ac:dyDescent="0.25">
      <c r="A731" t="s">
        <v>594</v>
      </c>
      <c r="B731" t="s">
        <v>358</v>
      </c>
      <c r="C731" t="s">
        <v>595</v>
      </c>
      <c r="D731" t="s">
        <v>90</v>
      </c>
      <c r="E731" t="s">
        <v>117</v>
      </c>
      <c r="F731" s="51" t="str">
        <f>IFERROR(VLOOKUP(D731,'Tabelas auxiliares'!$A$3:$B$61,2,FALSE),"")</f>
        <v>SUGEPE-FOLHA - PASEP + AUX. MORADIA</v>
      </c>
      <c r="G731" s="51" t="str">
        <f>IFERROR(VLOOKUP($B731,'Tabelas auxiliares'!$A$65:$C$102,2,FALSE),"")</f>
        <v>Folha de Pagamento - Benefícios</v>
      </c>
      <c r="H731" s="51" t="str">
        <f>IFERROR(VLOOKUP($B731,'Tabelas auxiliares'!$A$65:$C$102,3,FALSE),"")</f>
        <v xml:space="preserve">AUXILIO FUNERAL / CONTRATACAO POR TEMPO DETERMINADO / BENEF.ASSIST. DO SERVIDOR E DO MILITAR / AUXILIO-ALIMENTACAO / AUXILIO-TRANSPORTE / INDENIZACOES E RESTITUICOES / DESPESAS DE EXERCICIOS ANTERIORES </v>
      </c>
      <c r="I731" t="s">
        <v>607</v>
      </c>
      <c r="J731" t="s">
        <v>2332</v>
      </c>
      <c r="K731" t="s">
        <v>2550</v>
      </c>
      <c r="L731" t="s">
        <v>2334</v>
      </c>
      <c r="M731" t="s">
        <v>165</v>
      </c>
      <c r="N731" t="s">
        <v>128</v>
      </c>
      <c r="O731" t="s">
        <v>1057</v>
      </c>
      <c r="P731" t="s">
        <v>2523</v>
      </c>
      <c r="Q731" t="s">
        <v>168</v>
      </c>
      <c r="R731" t="s">
        <v>165</v>
      </c>
      <c r="S731" t="s">
        <v>119</v>
      </c>
      <c r="T731" t="s">
        <v>2234</v>
      </c>
      <c r="U731" t="s">
        <v>137</v>
      </c>
      <c r="V731" t="s">
        <v>2538</v>
      </c>
      <c r="W731" t="s">
        <v>2539</v>
      </c>
      <c r="X731" s="51" t="str">
        <f t="shared" si="22"/>
        <v>3</v>
      </c>
      <c r="Y731" s="51" t="str">
        <f>IF(T731="","",IF(AND(T731&lt;&gt;'Tabelas auxiliares'!$B$236,T731&lt;&gt;'Tabelas auxiliares'!$B$237,T731&lt;&gt;'Tabelas auxiliares'!$C$236,T731&lt;&gt;'Tabelas auxiliares'!$C$237,T731&lt;&gt;'Tabelas auxiliares'!$D$236),"FOLHA DE PESSOAL",IF(X731='Tabelas auxiliares'!$A$237,"CUSTEIO",IF(X731='Tabelas auxiliares'!$A$236,"INVESTIMENTO","ERRO - VERIFICAR"))))</f>
        <v>FOLHA DE PESSOAL</v>
      </c>
      <c r="Z731" s="64">
        <f t="shared" si="23"/>
        <v>100390.5</v>
      </c>
      <c r="AC731" s="44">
        <v>100390.5</v>
      </c>
    </row>
    <row r="732" spans="1:29" x14ac:dyDescent="0.25">
      <c r="A732" t="s">
        <v>594</v>
      </c>
      <c r="B732" t="s">
        <v>358</v>
      </c>
      <c r="C732" t="s">
        <v>595</v>
      </c>
      <c r="D732" t="s">
        <v>90</v>
      </c>
      <c r="E732" t="s">
        <v>117</v>
      </c>
      <c r="F732" s="51" t="str">
        <f>IFERROR(VLOOKUP(D732,'Tabelas auxiliares'!$A$3:$B$61,2,FALSE),"")</f>
        <v>SUGEPE-FOLHA - PASEP + AUX. MORADIA</v>
      </c>
      <c r="G732" s="51" t="str">
        <f>IFERROR(VLOOKUP($B732,'Tabelas auxiliares'!$A$65:$C$102,2,FALSE),"")</f>
        <v>Folha de Pagamento - Benefícios</v>
      </c>
      <c r="H732" s="51" t="str">
        <f>IFERROR(VLOOKUP($B732,'Tabelas auxiliares'!$A$65:$C$102,3,FALSE),"")</f>
        <v xml:space="preserve">AUXILIO FUNERAL / CONTRATACAO POR TEMPO DETERMINADO / BENEF.ASSIST. DO SERVIDOR E DO MILITAR / AUXILIO-ALIMENTACAO / AUXILIO-TRANSPORTE / INDENIZACOES E RESTITUICOES / DESPESAS DE EXERCICIOS ANTERIORES </v>
      </c>
      <c r="I732" t="s">
        <v>607</v>
      </c>
      <c r="J732" t="s">
        <v>2332</v>
      </c>
      <c r="K732" t="s">
        <v>2551</v>
      </c>
      <c r="L732" t="s">
        <v>2334</v>
      </c>
      <c r="M732" t="s">
        <v>165</v>
      </c>
      <c r="N732" t="s">
        <v>130</v>
      </c>
      <c r="O732" t="s">
        <v>1122</v>
      </c>
      <c r="P732" t="s">
        <v>2243</v>
      </c>
      <c r="Q732" t="s">
        <v>168</v>
      </c>
      <c r="R732" t="s">
        <v>165</v>
      </c>
      <c r="S732" t="s">
        <v>119</v>
      </c>
      <c r="T732" t="s">
        <v>2234</v>
      </c>
      <c r="U732" t="s">
        <v>141</v>
      </c>
      <c r="V732" t="s">
        <v>2244</v>
      </c>
      <c r="W732" t="s">
        <v>2245</v>
      </c>
      <c r="X732" s="51" t="str">
        <f t="shared" si="22"/>
        <v>3</v>
      </c>
      <c r="Y732" s="51" t="str">
        <f>IF(T732="","",IF(AND(T732&lt;&gt;'Tabelas auxiliares'!$B$236,T732&lt;&gt;'Tabelas auxiliares'!$B$237,T732&lt;&gt;'Tabelas auxiliares'!$C$236,T732&lt;&gt;'Tabelas auxiliares'!$C$237,T732&lt;&gt;'Tabelas auxiliares'!$D$236),"FOLHA DE PESSOAL",IF(X732='Tabelas auxiliares'!$A$237,"CUSTEIO",IF(X732='Tabelas auxiliares'!$A$236,"INVESTIMENTO","ERRO - VERIFICAR"))))</f>
        <v>FOLHA DE PESSOAL</v>
      </c>
      <c r="Z732" s="64">
        <f t="shared" si="23"/>
        <v>173243.49</v>
      </c>
      <c r="AC732" s="44">
        <v>173243.49</v>
      </c>
    </row>
    <row r="733" spans="1:29" x14ac:dyDescent="0.25">
      <c r="A733" t="s">
        <v>594</v>
      </c>
      <c r="B733" t="s">
        <v>358</v>
      </c>
      <c r="C733" t="s">
        <v>595</v>
      </c>
      <c r="D733" t="s">
        <v>90</v>
      </c>
      <c r="E733" t="s">
        <v>117</v>
      </c>
      <c r="F733" s="51" t="str">
        <f>IFERROR(VLOOKUP(D733,'Tabelas auxiliares'!$A$3:$B$61,2,FALSE),"")</f>
        <v>SUGEPE-FOLHA - PASEP + AUX. MORADIA</v>
      </c>
      <c r="G733" s="51" t="str">
        <f>IFERROR(VLOOKUP($B733,'Tabelas auxiliares'!$A$65:$C$102,2,FALSE),"")</f>
        <v>Folha de Pagamento - Benefícios</v>
      </c>
      <c r="H733" s="51" t="str">
        <f>IFERROR(VLOOKUP($B733,'Tabelas auxiliares'!$A$65:$C$102,3,FALSE),"")</f>
        <v xml:space="preserve">AUXILIO FUNERAL / CONTRATACAO POR TEMPO DETERMINADO / BENEF.ASSIST. DO SERVIDOR E DO MILITAR / AUXILIO-ALIMENTACAO / AUXILIO-TRANSPORTE / INDENIZACOES E RESTITUICOES / DESPESAS DE EXERCICIOS ANTERIORES </v>
      </c>
      <c r="I733" t="s">
        <v>624</v>
      </c>
      <c r="J733" t="s">
        <v>2552</v>
      </c>
      <c r="K733" t="s">
        <v>2553</v>
      </c>
      <c r="L733" t="s">
        <v>2554</v>
      </c>
      <c r="M733" t="s">
        <v>2242</v>
      </c>
      <c r="N733" t="s">
        <v>130</v>
      </c>
      <c r="O733" t="s">
        <v>1122</v>
      </c>
      <c r="P733" t="s">
        <v>2243</v>
      </c>
      <c r="Q733" t="s">
        <v>168</v>
      </c>
      <c r="R733" t="s">
        <v>165</v>
      </c>
      <c r="S733" t="s">
        <v>119</v>
      </c>
      <c r="T733" t="s">
        <v>2234</v>
      </c>
      <c r="U733" t="s">
        <v>141</v>
      </c>
      <c r="V733" t="s">
        <v>2244</v>
      </c>
      <c r="W733" t="s">
        <v>2245</v>
      </c>
      <c r="X733" s="51" t="str">
        <f t="shared" si="22"/>
        <v>3</v>
      </c>
      <c r="Y733" s="51" t="str">
        <f>IF(T733="","",IF(AND(T733&lt;&gt;'Tabelas auxiliares'!$B$236,T733&lt;&gt;'Tabelas auxiliares'!$B$237,T733&lt;&gt;'Tabelas auxiliares'!$C$236,T733&lt;&gt;'Tabelas auxiliares'!$C$237,T733&lt;&gt;'Tabelas auxiliares'!$D$236),"FOLHA DE PESSOAL",IF(X733='Tabelas auxiliares'!$A$237,"CUSTEIO",IF(X733='Tabelas auxiliares'!$A$236,"INVESTIMENTO","ERRO - VERIFICAR"))))</f>
        <v>FOLHA DE PESSOAL</v>
      </c>
      <c r="Z733" s="64">
        <f t="shared" si="23"/>
        <v>1616.58</v>
      </c>
      <c r="AC733" s="44">
        <v>1616.58</v>
      </c>
    </row>
    <row r="734" spans="1:29" x14ac:dyDescent="0.25">
      <c r="A734" t="s">
        <v>594</v>
      </c>
      <c r="B734" t="s">
        <v>358</v>
      </c>
      <c r="C734" t="s">
        <v>595</v>
      </c>
      <c r="D734" t="s">
        <v>90</v>
      </c>
      <c r="E734" t="s">
        <v>117</v>
      </c>
      <c r="F734" s="51" t="str">
        <f>IFERROR(VLOOKUP(D734,'Tabelas auxiliares'!$A$3:$B$61,2,FALSE),"")</f>
        <v>SUGEPE-FOLHA - PASEP + AUX. MORADIA</v>
      </c>
      <c r="G734" s="51" t="str">
        <f>IFERROR(VLOOKUP($B734,'Tabelas auxiliares'!$A$65:$C$102,2,FALSE),"")</f>
        <v>Folha de Pagamento - Benefícios</v>
      </c>
      <c r="H734" s="51" t="str">
        <f>IFERROR(VLOOKUP($B734,'Tabelas auxiliares'!$A$65:$C$102,3,FALSE),"")</f>
        <v xml:space="preserve">AUXILIO FUNERAL / CONTRATACAO POR TEMPO DETERMINADO / BENEF.ASSIST. DO SERVIDOR E DO MILITAR / AUXILIO-ALIMENTACAO / AUXILIO-TRANSPORTE / INDENIZACOES E RESTITUICOES / DESPESAS DE EXERCICIOS ANTERIORES </v>
      </c>
      <c r="I734" t="s">
        <v>633</v>
      </c>
      <c r="J734" t="s">
        <v>2351</v>
      </c>
      <c r="K734" t="s">
        <v>2555</v>
      </c>
      <c r="L734" t="s">
        <v>2353</v>
      </c>
      <c r="M734" t="s">
        <v>165</v>
      </c>
      <c r="N734" t="s">
        <v>128</v>
      </c>
      <c r="O734" t="s">
        <v>2514</v>
      </c>
      <c r="P734" t="s">
        <v>2515</v>
      </c>
      <c r="Q734" t="s">
        <v>168</v>
      </c>
      <c r="R734" t="s">
        <v>165</v>
      </c>
      <c r="S734" t="s">
        <v>119</v>
      </c>
      <c r="T734" t="s">
        <v>2234</v>
      </c>
      <c r="U734" t="s">
        <v>138</v>
      </c>
      <c r="V734" t="s">
        <v>2516</v>
      </c>
      <c r="W734" t="s">
        <v>2517</v>
      </c>
      <c r="X734" s="51" t="str">
        <f t="shared" si="22"/>
        <v>3</v>
      </c>
      <c r="Y734" s="51" t="str">
        <f>IF(T734="","",IF(AND(T734&lt;&gt;'Tabelas auxiliares'!$B$236,T734&lt;&gt;'Tabelas auxiliares'!$B$237,T734&lt;&gt;'Tabelas auxiliares'!$C$236,T734&lt;&gt;'Tabelas auxiliares'!$C$237,T734&lt;&gt;'Tabelas auxiliares'!$D$236),"FOLHA DE PESSOAL",IF(X734='Tabelas auxiliares'!$A$237,"CUSTEIO",IF(X734='Tabelas auxiliares'!$A$236,"INVESTIMENTO","ERRO - VERIFICAR"))))</f>
        <v>FOLHA DE PESSOAL</v>
      </c>
      <c r="Z734" s="64">
        <f t="shared" si="23"/>
        <v>26813.82</v>
      </c>
      <c r="AC734" s="44">
        <v>26813.82</v>
      </c>
    </row>
    <row r="735" spans="1:29" x14ac:dyDescent="0.25">
      <c r="A735" t="s">
        <v>594</v>
      </c>
      <c r="B735" t="s">
        <v>358</v>
      </c>
      <c r="C735" t="s">
        <v>595</v>
      </c>
      <c r="D735" t="s">
        <v>90</v>
      </c>
      <c r="E735" t="s">
        <v>117</v>
      </c>
      <c r="F735" s="51" t="str">
        <f>IFERROR(VLOOKUP(D735,'Tabelas auxiliares'!$A$3:$B$61,2,FALSE),"")</f>
        <v>SUGEPE-FOLHA - PASEP + AUX. MORADIA</v>
      </c>
      <c r="G735" s="51" t="str">
        <f>IFERROR(VLOOKUP($B735,'Tabelas auxiliares'!$A$65:$C$102,2,FALSE),"")</f>
        <v>Folha de Pagamento - Benefícios</v>
      </c>
      <c r="H735" s="51" t="str">
        <f>IFERROR(VLOOKUP($B735,'Tabelas auxiliares'!$A$65:$C$102,3,FALSE),"")</f>
        <v xml:space="preserve">AUXILIO FUNERAL / CONTRATACAO POR TEMPO DETERMINADO / BENEF.ASSIST. DO SERVIDOR E DO MILITAR / AUXILIO-ALIMENTACAO / AUXILIO-TRANSPORTE / INDENIZACOES E RESTITUICOES / DESPESAS DE EXERCICIOS ANTERIORES </v>
      </c>
      <c r="I735" t="s">
        <v>633</v>
      </c>
      <c r="J735" t="s">
        <v>2351</v>
      </c>
      <c r="K735" t="s">
        <v>2556</v>
      </c>
      <c r="L735" t="s">
        <v>2353</v>
      </c>
      <c r="M735" t="s">
        <v>165</v>
      </c>
      <c r="N735" t="s">
        <v>128</v>
      </c>
      <c r="O735" t="s">
        <v>1122</v>
      </c>
      <c r="P735" t="s">
        <v>2519</v>
      </c>
      <c r="Q735" t="s">
        <v>168</v>
      </c>
      <c r="R735" t="s">
        <v>165</v>
      </c>
      <c r="S735" t="s">
        <v>119</v>
      </c>
      <c r="T735" t="s">
        <v>2234</v>
      </c>
      <c r="U735" t="s">
        <v>140</v>
      </c>
      <c r="V735" t="s">
        <v>2520</v>
      </c>
      <c r="W735" t="s">
        <v>2521</v>
      </c>
      <c r="X735" s="51" t="str">
        <f t="shared" si="22"/>
        <v>3</v>
      </c>
      <c r="Y735" s="51" t="str">
        <f>IF(T735="","",IF(AND(T735&lt;&gt;'Tabelas auxiliares'!$B$236,T735&lt;&gt;'Tabelas auxiliares'!$B$237,T735&lt;&gt;'Tabelas auxiliares'!$C$236,T735&lt;&gt;'Tabelas auxiliares'!$C$237,T735&lt;&gt;'Tabelas auxiliares'!$D$236),"FOLHA DE PESSOAL",IF(X735='Tabelas auxiliares'!$A$237,"CUSTEIO",IF(X735='Tabelas auxiliares'!$A$236,"INVESTIMENTO","ERRO - VERIFICAR"))))</f>
        <v>FOLHA DE PESSOAL</v>
      </c>
      <c r="Z735" s="64">
        <f t="shared" si="23"/>
        <v>2311.1999999999998</v>
      </c>
      <c r="AC735" s="44">
        <v>2311.1999999999998</v>
      </c>
    </row>
    <row r="736" spans="1:29" x14ac:dyDescent="0.25">
      <c r="A736" t="s">
        <v>594</v>
      </c>
      <c r="B736" t="s">
        <v>358</v>
      </c>
      <c r="C736" t="s">
        <v>595</v>
      </c>
      <c r="D736" t="s">
        <v>90</v>
      </c>
      <c r="E736" t="s">
        <v>117</v>
      </c>
      <c r="F736" s="51" t="str">
        <f>IFERROR(VLOOKUP(D736,'Tabelas auxiliares'!$A$3:$B$61,2,FALSE),"")</f>
        <v>SUGEPE-FOLHA - PASEP + AUX. MORADIA</v>
      </c>
      <c r="G736" s="51" t="str">
        <f>IFERROR(VLOOKUP($B736,'Tabelas auxiliares'!$A$65:$C$102,2,FALSE),"")</f>
        <v>Folha de Pagamento - Benefícios</v>
      </c>
      <c r="H736" s="51" t="str">
        <f>IFERROR(VLOOKUP($B736,'Tabelas auxiliares'!$A$65:$C$102,3,FALSE),"")</f>
        <v xml:space="preserve">AUXILIO FUNERAL / CONTRATACAO POR TEMPO DETERMINADO / BENEF.ASSIST. DO SERVIDOR E DO MILITAR / AUXILIO-ALIMENTACAO / AUXILIO-TRANSPORTE / INDENIZACOES E RESTITUICOES / DESPESAS DE EXERCICIOS ANTERIORES </v>
      </c>
      <c r="I736" t="s">
        <v>633</v>
      </c>
      <c r="J736" t="s">
        <v>2351</v>
      </c>
      <c r="K736" t="s">
        <v>2557</v>
      </c>
      <c r="L736" t="s">
        <v>2353</v>
      </c>
      <c r="M736" t="s">
        <v>165</v>
      </c>
      <c r="N736" t="s">
        <v>128</v>
      </c>
      <c r="O736" t="s">
        <v>1057</v>
      </c>
      <c r="P736" t="s">
        <v>2523</v>
      </c>
      <c r="Q736" t="s">
        <v>168</v>
      </c>
      <c r="R736" t="s">
        <v>165</v>
      </c>
      <c r="S736" t="s">
        <v>119</v>
      </c>
      <c r="T736" t="s">
        <v>2234</v>
      </c>
      <c r="U736" t="s">
        <v>137</v>
      </c>
      <c r="V736" t="s">
        <v>2524</v>
      </c>
      <c r="W736" t="s">
        <v>2525</v>
      </c>
      <c r="X736" s="51" t="str">
        <f t="shared" si="22"/>
        <v>3</v>
      </c>
      <c r="Y736" s="51" t="str">
        <f>IF(T736="","",IF(AND(T736&lt;&gt;'Tabelas auxiliares'!$B$236,T736&lt;&gt;'Tabelas auxiliares'!$B$237,T736&lt;&gt;'Tabelas auxiliares'!$C$236,T736&lt;&gt;'Tabelas auxiliares'!$C$237,T736&lt;&gt;'Tabelas auxiliares'!$D$236),"FOLHA DE PESSOAL",IF(X736='Tabelas auxiliares'!$A$237,"CUSTEIO",IF(X736='Tabelas auxiliares'!$A$236,"INVESTIMENTO","ERRO - VERIFICAR"))))</f>
        <v>FOLHA DE PESSOAL</v>
      </c>
      <c r="Z736" s="64">
        <f t="shared" si="23"/>
        <v>612.75</v>
      </c>
      <c r="AC736" s="44">
        <v>612.75</v>
      </c>
    </row>
    <row r="737" spans="1:29" x14ac:dyDescent="0.25">
      <c r="A737" t="s">
        <v>594</v>
      </c>
      <c r="B737" t="s">
        <v>358</v>
      </c>
      <c r="C737" t="s">
        <v>595</v>
      </c>
      <c r="D737" t="s">
        <v>90</v>
      </c>
      <c r="E737" t="s">
        <v>117</v>
      </c>
      <c r="F737" s="51" t="str">
        <f>IFERROR(VLOOKUP(D737,'Tabelas auxiliares'!$A$3:$B$61,2,FALSE),"")</f>
        <v>SUGEPE-FOLHA - PASEP + AUX. MORADIA</v>
      </c>
      <c r="G737" s="51" t="str">
        <f>IFERROR(VLOOKUP($B737,'Tabelas auxiliares'!$A$65:$C$102,2,FALSE),"")</f>
        <v>Folha de Pagamento - Benefícios</v>
      </c>
      <c r="H737" s="51" t="str">
        <f>IFERROR(VLOOKUP($B737,'Tabelas auxiliares'!$A$65:$C$102,3,FALSE),"")</f>
        <v xml:space="preserve">AUXILIO FUNERAL / CONTRATACAO POR TEMPO DETERMINADO / BENEF.ASSIST. DO SERVIDOR E DO MILITAR / AUXILIO-ALIMENTACAO / AUXILIO-TRANSPORTE / INDENIZACOES E RESTITUICOES / DESPESAS DE EXERCICIOS ANTERIORES </v>
      </c>
      <c r="I737" t="s">
        <v>633</v>
      </c>
      <c r="J737" t="s">
        <v>2351</v>
      </c>
      <c r="K737" t="s">
        <v>2558</v>
      </c>
      <c r="L737" t="s">
        <v>2353</v>
      </c>
      <c r="M737" t="s">
        <v>165</v>
      </c>
      <c r="N737" t="s">
        <v>128</v>
      </c>
      <c r="O737" t="s">
        <v>2527</v>
      </c>
      <c r="P737" t="s">
        <v>2528</v>
      </c>
      <c r="Q737" t="s">
        <v>168</v>
      </c>
      <c r="R737" t="s">
        <v>165</v>
      </c>
      <c r="S737" t="s">
        <v>119</v>
      </c>
      <c r="T737" t="s">
        <v>2234</v>
      </c>
      <c r="U737" t="s">
        <v>142</v>
      </c>
      <c r="V737" t="s">
        <v>2529</v>
      </c>
      <c r="W737" t="s">
        <v>2530</v>
      </c>
      <c r="X737" s="51" t="str">
        <f t="shared" si="22"/>
        <v>3</v>
      </c>
      <c r="Y737" s="51" t="str">
        <f>IF(T737="","",IF(AND(T737&lt;&gt;'Tabelas auxiliares'!$B$236,T737&lt;&gt;'Tabelas auxiliares'!$B$237,T737&lt;&gt;'Tabelas auxiliares'!$C$236,T737&lt;&gt;'Tabelas auxiliares'!$C$237,T737&lt;&gt;'Tabelas auxiliares'!$D$236),"FOLHA DE PESSOAL",IF(X737='Tabelas auxiliares'!$A$237,"CUSTEIO",IF(X737='Tabelas auxiliares'!$A$236,"INVESTIMENTO","ERRO - VERIFICAR"))))</f>
        <v>FOLHA DE PESSOAL</v>
      </c>
      <c r="Z737" s="64">
        <f t="shared" si="23"/>
        <v>659.25</v>
      </c>
      <c r="AC737" s="44">
        <v>659.25</v>
      </c>
    </row>
    <row r="738" spans="1:29" x14ac:dyDescent="0.25">
      <c r="A738" t="s">
        <v>594</v>
      </c>
      <c r="B738" t="s">
        <v>358</v>
      </c>
      <c r="C738" t="s">
        <v>595</v>
      </c>
      <c r="D738" t="s">
        <v>90</v>
      </c>
      <c r="E738" t="s">
        <v>117</v>
      </c>
      <c r="F738" s="51" t="str">
        <f>IFERROR(VLOOKUP(D738,'Tabelas auxiliares'!$A$3:$B$61,2,FALSE),"")</f>
        <v>SUGEPE-FOLHA - PASEP + AUX. MORADIA</v>
      </c>
      <c r="G738" s="51" t="str">
        <f>IFERROR(VLOOKUP($B738,'Tabelas auxiliares'!$A$65:$C$102,2,FALSE),"")</f>
        <v>Folha de Pagamento - Benefícios</v>
      </c>
      <c r="H738" s="51" t="str">
        <f>IFERROR(VLOOKUP($B738,'Tabelas auxiliares'!$A$65:$C$102,3,FALSE),"")</f>
        <v xml:space="preserve">AUXILIO FUNERAL / CONTRATACAO POR TEMPO DETERMINADO / BENEF.ASSIST. DO SERVIDOR E DO MILITAR / AUXILIO-ALIMENTACAO / AUXILIO-TRANSPORTE / INDENIZACOES E RESTITUICOES / DESPESAS DE EXERCICIOS ANTERIORES </v>
      </c>
      <c r="I738" t="s">
        <v>633</v>
      </c>
      <c r="J738" t="s">
        <v>2351</v>
      </c>
      <c r="K738" t="s">
        <v>2559</v>
      </c>
      <c r="L738" t="s">
        <v>2353</v>
      </c>
      <c r="M738" t="s">
        <v>165</v>
      </c>
      <c r="N738" t="s">
        <v>128</v>
      </c>
      <c r="O738" t="s">
        <v>1122</v>
      </c>
      <c r="P738" t="s">
        <v>2519</v>
      </c>
      <c r="Q738" t="s">
        <v>168</v>
      </c>
      <c r="R738" t="s">
        <v>165</v>
      </c>
      <c r="S738" t="s">
        <v>119</v>
      </c>
      <c r="T738" t="s">
        <v>2234</v>
      </c>
      <c r="U738" t="s">
        <v>140</v>
      </c>
      <c r="V738" t="s">
        <v>2532</v>
      </c>
      <c r="W738" t="s">
        <v>2533</v>
      </c>
      <c r="X738" s="51" t="str">
        <f t="shared" si="22"/>
        <v>3</v>
      </c>
      <c r="Y738" s="51" t="str">
        <f>IF(T738="","",IF(AND(T738&lt;&gt;'Tabelas auxiliares'!$B$236,T738&lt;&gt;'Tabelas auxiliares'!$B$237,T738&lt;&gt;'Tabelas auxiliares'!$C$236,T738&lt;&gt;'Tabelas auxiliares'!$C$237,T738&lt;&gt;'Tabelas auxiliares'!$D$236),"FOLHA DE PESSOAL",IF(X738='Tabelas auxiliares'!$A$237,"CUSTEIO",IF(X738='Tabelas auxiliares'!$A$236,"INVESTIMENTO","ERRO - VERIFICAR"))))</f>
        <v>FOLHA DE PESSOAL</v>
      </c>
      <c r="Z738" s="64">
        <f t="shared" si="23"/>
        <v>61856.7</v>
      </c>
      <c r="AC738" s="44">
        <v>61856.7</v>
      </c>
    </row>
    <row r="739" spans="1:29" x14ac:dyDescent="0.25">
      <c r="A739" t="s">
        <v>594</v>
      </c>
      <c r="B739" t="s">
        <v>358</v>
      </c>
      <c r="C739" t="s">
        <v>595</v>
      </c>
      <c r="D739" t="s">
        <v>90</v>
      </c>
      <c r="E739" t="s">
        <v>117</v>
      </c>
      <c r="F739" s="51" t="str">
        <f>IFERROR(VLOOKUP(D739,'Tabelas auxiliares'!$A$3:$B$61,2,FALSE),"")</f>
        <v>SUGEPE-FOLHA - PASEP + AUX. MORADIA</v>
      </c>
      <c r="G739" s="51" t="str">
        <f>IFERROR(VLOOKUP($B739,'Tabelas auxiliares'!$A$65:$C$102,2,FALSE),"")</f>
        <v>Folha de Pagamento - Benefícios</v>
      </c>
      <c r="H739" s="51" t="str">
        <f>IFERROR(VLOOKUP($B739,'Tabelas auxiliares'!$A$65:$C$102,3,FALSE),"")</f>
        <v xml:space="preserve">AUXILIO FUNERAL / CONTRATACAO POR TEMPO DETERMINADO / BENEF.ASSIST. DO SERVIDOR E DO MILITAR / AUXILIO-ALIMENTACAO / AUXILIO-TRANSPORTE / INDENIZACOES E RESTITUICOES / DESPESAS DE EXERCICIOS ANTERIORES </v>
      </c>
      <c r="I739" t="s">
        <v>633</v>
      </c>
      <c r="J739" t="s">
        <v>2351</v>
      </c>
      <c r="K739" t="s">
        <v>2560</v>
      </c>
      <c r="L739" t="s">
        <v>2353</v>
      </c>
      <c r="M739" t="s">
        <v>165</v>
      </c>
      <c r="N739" t="s">
        <v>128</v>
      </c>
      <c r="O739" t="s">
        <v>2514</v>
      </c>
      <c r="P739" t="s">
        <v>2515</v>
      </c>
      <c r="Q739" t="s">
        <v>168</v>
      </c>
      <c r="R739" t="s">
        <v>165</v>
      </c>
      <c r="S739" t="s">
        <v>119</v>
      </c>
      <c r="T739" t="s">
        <v>2234</v>
      </c>
      <c r="U739" t="s">
        <v>138</v>
      </c>
      <c r="V739" t="s">
        <v>2535</v>
      </c>
      <c r="W739" t="s">
        <v>2536</v>
      </c>
      <c r="X739" s="51" t="str">
        <f t="shared" si="22"/>
        <v>3</v>
      </c>
      <c r="Y739" s="51" t="str">
        <f>IF(T739="","",IF(AND(T739&lt;&gt;'Tabelas auxiliares'!$B$236,T739&lt;&gt;'Tabelas auxiliares'!$B$237,T739&lt;&gt;'Tabelas auxiliares'!$C$236,T739&lt;&gt;'Tabelas auxiliares'!$C$237,T739&lt;&gt;'Tabelas auxiliares'!$D$236),"FOLHA DE PESSOAL",IF(X739='Tabelas auxiliares'!$A$237,"CUSTEIO",IF(X739='Tabelas auxiliares'!$A$236,"INVESTIMENTO","ERRO - VERIFICAR"))))</f>
        <v>FOLHA DE PESSOAL</v>
      </c>
      <c r="Z739" s="64">
        <f t="shared" si="23"/>
        <v>664502.48</v>
      </c>
      <c r="AC739" s="44">
        <v>664502.48</v>
      </c>
    </row>
    <row r="740" spans="1:29" x14ac:dyDescent="0.25">
      <c r="A740" t="s">
        <v>594</v>
      </c>
      <c r="B740" t="s">
        <v>358</v>
      </c>
      <c r="C740" t="s">
        <v>595</v>
      </c>
      <c r="D740" t="s">
        <v>90</v>
      </c>
      <c r="E740" t="s">
        <v>117</v>
      </c>
      <c r="F740" s="51" t="str">
        <f>IFERROR(VLOOKUP(D740,'Tabelas auxiliares'!$A$3:$B$61,2,FALSE),"")</f>
        <v>SUGEPE-FOLHA - PASEP + AUX. MORADIA</v>
      </c>
      <c r="G740" s="51" t="str">
        <f>IFERROR(VLOOKUP($B740,'Tabelas auxiliares'!$A$65:$C$102,2,FALSE),"")</f>
        <v>Folha de Pagamento - Benefícios</v>
      </c>
      <c r="H740" s="51" t="str">
        <f>IFERROR(VLOOKUP($B740,'Tabelas auxiliares'!$A$65:$C$102,3,FALSE),"")</f>
        <v xml:space="preserve">AUXILIO FUNERAL / CONTRATACAO POR TEMPO DETERMINADO / BENEF.ASSIST. DO SERVIDOR E DO MILITAR / AUXILIO-ALIMENTACAO / AUXILIO-TRANSPORTE / INDENIZACOES E RESTITUICOES / DESPESAS DE EXERCICIOS ANTERIORES </v>
      </c>
      <c r="I740" t="s">
        <v>633</v>
      </c>
      <c r="J740" t="s">
        <v>2351</v>
      </c>
      <c r="K740" t="s">
        <v>2561</v>
      </c>
      <c r="L740" t="s">
        <v>2353</v>
      </c>
      <c r="M740" t="s">
        <v>165</v>
      </c>
      <c r="N740" t="s">
        <v>128</v>
      </c>
      <c r="O740" t="s">
        <v>1057</v>
      </c>
      <c r="P740" t="s">
        <v>2523</v>
      </c>
      <c r="Q740" t="s">
        <v>168</v>
      </c>
      <c r="R740" t="s">
        <v>165</v>
      </c>
      <c r="S740" t="s">
        <v>119</v>
      </c>
      <c r="T740" t="s">
        <v>2234</v>
      </c>
      <c r="U740" t="s">
        <v>137</v>
      </c>
      <c r="V740" t="s">
        <v>2538</v>
      </c>
      <c r="W740" t="s">
        <v>2539</v>
      </c>
      <c r="X740" s="51" t="str">
        <f t="shared" si="22"/>
        <v>3</v>
      </c>
      <c r="Y740" s="51" t="str">
        <f>IF(T740="","",IF(AND(T740&lt;&gt;'Tabelas auxiliares'!$B$236,T740&lt;&gt;'Tabelas auxiliares'!$B$237,T740&lt;&gt;'Tabelas auxiliares'!$C$236,T740&lt;&gt;'Tabelas auxiliares'!$C$237,T740&lt;&gt;'Tabelas auxiliares'!$D$236),"FOLHA DE PESSOAL",IF(X740='Tabelas auxiliares'!$A$237,"CUSTEIO",IF(X740='Tabelas auxiliares'!$A$236,"INVESTIMENTO","ERRO - VERIFICAR"))))</f>
        <v>FOLHA DE PESSOAL</v>
      </c>
      <c r="Z740" s="64">
        <f t="shared" si="23"/>
        <v>98752.75</v>
      </c>
      <c r="AC740" s="44">
        <v>98752.75</v>
      </c>
    </row>
    <row r="741" spans="1:29" x14ac:dyDescent="0.25">
      <c r="A741" t="s">
        <v>594</v>
      </c>
      <c r="B741" t="s">
        <v>358</v>
      </c>
      <c r="C741" t="s">
        <v>595</v>
      </c>
      <c r="D741" t="s">
        <v>90</v>
      </c>
      <c r="E741" t="s">
        <v>117</v>
      </c>
      <c r="F741" s="51" t="str">
        <f>IFERROR(VLOOKUP(D741,'Tabelas auxiliares'!$A$3:$B$61,2,FALSE),"")</f>
        <v>SUGEPE-FOLHA - PASEP + AUX. MORADIA</v>
      </c>
      <c r="G741" s="51" t="str">
        <f>IFERROR(VLOOKUP($B741,'Tabelas auxiliares'!$A$65:$C$102,2,FALSE),"")</f>
        <v>Folha de Pagamento - Benefícios</v>
      </c>
      <c r="H741" s="51" t="str">
        <f>IFERROR(VLOOKUP($B741,'Tabelas auxiliares'!$A$65:$C$102,3,FALSE),"")</f>
        <v xml:space="preserve">AUXILIO FUNERAL / CONTRATACAO POR TEMPO DETERMINADO / BENEF.ASSIST. DO SERVIDOR E DO MILITAR / AUXILIO-ALIMENTACAO / AUXILIO-TRANSPORTE / INDENIZACOES E RESTITUICOES / DESPESAS DE EXERCICIOS ANTERIORES </v>
      </c>
      <c r="I741" t="s">
        <v>633</v>
      </c>
      <c r="J741" t="s">
        <v>2351</v>
      </c>
      <c r="K741" t="s">
        <v>2562</v>
      </c>
      <c r="L741" t="s">
        <v>2353</v>
      </c>
      <c r="M741" t="s">
        <v>165</v>
      </c>
      <c r="N741" t="s">
        <v>128</v>
      </c>
      <c r="O741" t="s">
        <v>1122</v>
      </c>
      <c r="P741" t="s">
        <v>2519</v>
      </c>
      <c r="Q741" t="s">
        <v>168</v>
      </c>
      <c r="R741" t="s">
        <v>165</v>
      </c>
      <c r="S741" t="s">
        <v>119</v>
      </c>
      <c r="T741" t="s">
        <v>2234</v>
      </c>
      <c r="U741" t="s">
        <v>140</v>
      </c>
      <c r="V741" t="s">
        <v>2563</v>
      </c>
      <c r="W741" t="s">
        <v>2564</v>
      </c>
      <c r="X741" s="51" t="str">
        <f t="shared" si="22"/>
        <v>3</v>
      </c>
      <c r="Y741" s="51" t="str">
        <f>IF(T741="","",IF(AND(T741&lt;&gt;'Tabelas auxiliares'!$B$236,T741&lt;&gt;'Tabelas auxiliares'!$B$237,T741&lt;&gt;'Tabelas auxiliares'!$C$236,T741&lt;&gt;'Tabelas auxiliares'!$C$237,T741&lt;&gt;'Tabelas auxiliares'!$D$236),"FOLHA DE PESSOAL",IF(X741='Tabelas auxiliares'!$A$237,"CUSTEIO",IF(X741='Tabelas auxiliares'!$A$236,"INVESTIMENTO","ERRO - VERIFICAR"))))</f>
        <v>FOLHA DE PESSOAL</v>
      </c>
      <c r="Z741" s="64">
        <f t="shared" si="23"/>
        <v>6933.6</v>
      </c>
      <c r="AC741" s="44">
        <v>6933.6</v>
      </c>
    </row>
    <row r="742" spans="1:29" x14ac:dyDescent="0.25">
      <c r="A742" t="s">
        <v>594</v>
      </c>
      <c r="B742" t="s">
        <v>358</v>
      </c>
      <c r="C742" t="s">
        <v>595</v>
      </c>
      <c r="D742" t="s">
        <v>90</v>
      </c>
      <c r="E742" t="s">
        <v>117</v>
      </c>
      <c r="F742" s="51" t="str">
        <f>IFERROR(VLOOKUP(D742,'Tabelas auxiliares'!$A$3:$B$61,2,FALSE),"")</f>
        <v>SUGEPE-FOLHA - PASEP + AUX. MORADIA</v>
      </c>
      <c r="G742" s="51" t="str">
        <f>IFERROR(VLOOKUP($B742,'Tabelas auxiliares'!$A$65:$C$102,2,FALSE),"")</f>
        <v>Folha de Pagamento - Benefícios</v>
      </c>
      <c r="H742" s="51" t="str">
        <f>IFERROR(VLOOKUP($B742,'Tabelas auxiliares'!$A$65:$C$102,3,FALSE),"")</f>
        <v xml:space="preserve">AUXILIO FUNERAL / CONTRATACAO POR TEMPO DETERMINADO / BENEF.ASSIST. DO SERVIDOR E DO MILITAR / AUXILIO-ALIMENTACAO / AUXILIO-TRANSPORTE / INDENIZACOES E RESTITUICOES / DESPESAS DE EXERCICIOS ANTERIORES </v>
      </c>
      <c r="I742" t="s">
        <v>633</v>
      </c>
      <c r="J742" t="s">
        <v>2351</v>
      </c>
      <c r="K742" t="s">
        <v>2565</v>
      </c>
      <c r="L742" t="s">
        <v>2353</v>
      </c>
      <c r="M742" t="s">
        <v>165</v>
      </c>
      <c r="N742" t="s">
        <v>128</v>
      </c>
      <c r="O742" t="s">
        <v>2514</v>
      </c>
      <c r="P742" t="s">
        <v>2515</v>
      </c>
      <c r="Q742" t="s">
        <v>168</v>
      </c>
      <c r="R742" t="s">
        <v>165</v>
      </c>
      <c r="S742" t="s">
        <v>119</v>
      </c>
      <c r="T742" t="s">
        <v>2234</v>
      </c>
      <c r="U742" t="s">
        <v>138</v>
      </c>
      <c r="V742" t="s">
        <v>2566</v>
      </c>
      <c r="W742" t="s">
        <v>2517</v>
      </c>
      <c r="X742" s="51" t="str">
        <f t="shared" si="22"/>
        <v>3</v>
      </c>
      <c r="Y742" s="51" t="str">
        <f>IF(T742="","",IF(AND(T742&lt;&gt;'Tabelas auxiliares'!$B$236,T742&lt;&gt;'Tabelas auxiliares'!$B$237,T742&lt;&gt;'Tabelas auxiliares'!$C$236,T742&lt;&gt;'Tabelas auxiliares'!$C$237,T742&lt;&gt;'Tabelas auxiliares'!$D$236),"FOLHA DE PESSOAL",IF(X742='Tabelas auxiliares'!$A$237,"CUSTEIO",IF(X742='Tabelas auxiliares'!$A$236,"INVESTIMENTO","ERRO - VERIFICAR"))))</f>
        <v>FOLHA DE PESSOAL</v>
      </c>
      <c r="Z742" s="64">
        <f t="shared" si="23"/>
        <v>45.8</v>
      </c>
      <c r="AC742" s="44">
        <v>45.8</v>
      </c>
    </row>
    <row r="743" spans="1:29" x14ac:dyDescent="0.25">
      <c r="A743" t="s">
        <v>594</v>
      </c>
      <c r="B743" t="s">
        <v>358</v>
      </c>
      <c r="C743" t="s">
        <v>595</v>
      </c>
      <c r="D743" t="s">
        <v>90</v>
      </c>
      <c r="E743" t="s">
        <v>117</v>
      </c>
      <c r="F743" s="51" t="str">
        <f>IFERROR(VLOOKUP(D743,'Tabelas auxiliares'!$A$3:$B$61,2,FALSE),"")</f>
        <v>SUGEPE-FOLHA - PASEP + AUX. MORADIA</v>
      </c>
      <c r="G743" s="51" t="str">
        <f>IFERROR(VLOOKUP($B743,'Tabelas auxiliares'!$A$65:$C$102,2,FALSE),"")</f>
        <v>Folha de Pagamento - Benefícios</v>
      </c>
      <c r="H743" s="51" t="str">
        <f>IFERROR(VLOOKUP($B743,'Tabelas auxiliares'!$A$65:$C$102,3,FALSE),"")</f>
        <v xml:space="preserve">AUXILIO FUNERAL / CONTRATACAO POR TEMPO DETERMINADO / BENEF.ASSIST. DO SERVIDOR E DO MILITAR / AUXILIO-ALIMENTACAO / AUXILIO-TRANSPORTE / INDENIZACOES E RESTITUICOES / DESPESAS DE EXERCICIOS ANTERIORES </v>
      </c>
      <c r="I743" t="s">
        <v>633</v>
      </c>
      <c r="J743" t="s">
        <v>2351</v>
      </c>
      <c r="K743" t="s">
        <v>2567</v>
      </c>
      <c r="L743" t="s">
        <v>2353</v>
      </c>
      <c r="M743" t="s">
        <v>165</v>
      </c>
      <c r="N743" t="s">
        <v>130</v>
      </c>
      <c r="O743" t="s">
        <v>1122</v>
      </c>
      <c r="P743" t="s">
        <v>2243</v>
      </c>
      <c r="Q743" t="s">
        <v>168</v>
      </c>
      <c r="R743" t="s">
        <v>165</v>
      </c>
      <c r="S743" t="s">
        <v>119</v>
      </c>
      <c r="T743" t="s">
        <v>2234</v>
      </c>
      <c r="U743" t="s">
        <v>141</v>
      </c>
      <c r="V743" t="s">
        <v>2244</v>
      </c>
      <c r="W743" t="s">
        <v>2245</v>
      </c>
      <c r="X743" s="51" t="str">
        <f t="shared" si="22"/>
        <v>3</v>
      </c>
      <c r="Y743" s="51" t="str">
        <f>IF(T743="","",IF(AND(T743&lt;&gt;'Tabelas auxiliares'!$B$236,T743&lt;&gt;'Tabelas auxiliares'!$B$237,T743&lt;&gt;'Tabelas auxiliares'!$C$236,T743&lt;&gt;'Tabelas auxiliares'!$C$237,T743&lt;&gt;'Tabelas auxiliares'!$D$236),"FOLHA DE PESSOAL",IF(X743='Tabelas auxiliares'!$A$237,"CUSTEIO",IF(X743='Tabelas auxiliares'!$A$236,"INVESTIMENTO","ERRO - VERIFICAR"))))</f>
        <v>FOLHA DE PESSOAL</v>
      </c>
      <c r="Z743" s="64">
        <f t="shared" si="23"/>
        <v>172911.55</v>
      </c>
      <c r="AC743" s="44">
        <v>172911.55</v>
      </c>
    </row>
    <row r="744" spans="1:29" x14ac:dyDescent="0.25">
      <c r="A744" t="s">
        <v>594</v>
      </c>
      <c r="B744" t="s">
        <v>358</v>
      </c>
      <c r="C744" t="s">
        <v>595</v>
      </c>
      <c r="D744" t="s">
        <v>90</v>
      </c>
      <c r="E744" t="s">
        <v>117</v>
      </c>
      <c r="F744" s="51" t="str">
        <f>IFERROR(VLOOKUP(D744,'Tabelas auxiliares'!$A$3:$B$61,2,FALSE),"")</f>
        <v>SUGEPE-FOLHA - PASEP + AUX. MORADIA</v>
      </c>
      <c r="G744" s="51" t="str">
        <f>IFERROR(VLOOKUP($B744,'Tabelas auxiliares'!$A$65:$C$102,2,FALSE),"")</f>
        <v>Folha de Pagamento - Benefícios</v>
      </c>
      <c r="H744" s="51" t="str">
        <f>IFERROR(VLOOKUP($B744,'Tabelas auxiliares'!$A$65:$C$102,3,FALSE),"")</f>
        <v xml:space="preserve">AUXILIO FUNERAL / CONTRATACAO POR TEMPO DETERMINADO / BENEF.ASSIST. DO SERVIDOR E DO MILITAR / AUXILIO-ALIMENTACAO / AUXILIO-TRANSPORTE / INDENIZACOES E RESTITUICOES / DESPESAS DE EXERCICIOS ANTERIORES </v>
      </c>
      <c r="I744" t="s">
        <v>2568</v>
      </c>
      <c r="J744" t="s">
        <v>2569</v>
      </c>
      <c r="K744" t="s">
        <v>2570</v>
      </c>
      <c r="L744" t="s">
        <v>2571</v>
      </c>
      <c r="M744" t="s">
        <v>2242</v>
      </c>
      <c r="N744" t="s">
        <v>130</v>
      </c>
      <c r="O744" t="s">
        <v>1122</v>
      </c>
      <c r="P744" t="s">
        <v>2243</v>
      </c>
      <c r="Q744" t="s">
        <v>168</v>
      </c>
      <c r="R744" t="s">
        <v>165</v>
      </c>
      <c r="S744" t="s">
        <v>119</v>
      </c>
      <c r="T744" t="s">
        <v>2234</v>
      </c>
      <c r="U744" t="s">
        <v>141</v>
      </c>
      <c r="V744" t="s">
        <v>2244</v>
      </c>
      <c r="W744" t="s">
        <v>2245</v>
      </c>
      <c r="X744" s="51" t="str">
        <f t="shared" si="22"/>
        <v>3</v>
      </c>
      <c r="Y744" s="51" t="str">
        <f>IF(T744="","",IF(AND(T744&lt;&gt;'Tabelas auxiliares'!$B$236,T744&lt;&gt;'Tabelas auxiliares'!$B$237,T744&lt;&gt;'Tabelas auxiliares'!$C$236,T744&lt;&gt;'Tabelas auxiliares'!$C$237,T744&lt;&gt;'Tabelas auxiliares'!$D$236),"FOLHA DE PESSOAL",IF(X744='Tabelas auxiliares'!$A$237,"CUSTEIO",IF(X744='Tabelas auxiliares'!$A$236,"INVESTIMENTO","ERRO - VERIFICAR"))))</f>
        <v>FOLHA DE PESSOAL</v>
      </c>
      <c r="Z744" s="64">
        <f t="shared" si="23"/>
        <v>1645.05</v>
      </c>
      <c r="AC744" s="44">
        <v>1645.05</v>
      </c>
    </row>
    <row r="745" spans="1:29" x14ac:dyDescent="0.25">
      <c r="A745" t="s">
        <v>594</v>
      </c>
      <c r="B745" t="s">
        <v>358</v>
      </c>
      <c r="C745" t="s">
        <v>595</v>
      </c>
      <c r="D745" t="s">
        <v>90</v>
      </c>
      <c r="E745" t="s">
        <v>117</v>
      </c>
      <c r="F745" s="51" t="str">
        <f>IFERROR(VLOOKUP(D745,'Tabelas auxiliares'!$A$3:$B$61,2,FALSE),"")</f>
        <v>SUGEPE-FOLHA - PASEP + AUX. MORADIA</v>
      </c>
      <c r="G745" s="51" t="str">
        <f>IFERROR(VLOOKUP($B745,'Tabelas auxiliares'!$A$65:$C$102,2,FALSE),"")</f>
        <v>Folha de Pagamento - Benefícios</v>
      </c>
      <c r="H745" s="51" t="str">
        <f>IFERROR(VLOOKUP($B745,'Tabelas auxiliares'!$A$65:$C$102,3,FALSE),"")</f>
        <v xml:space="preserve">AUXILIO FUNERAL / CONTRATACAO POR TEMPO DETERMINADO / BENEF.ASSIST. DO SERVIDOR E DO MILITAR / AUXILIO-ALIMENTACAO / AUXILIO-TRANSPORTE / INDENIZACOES E RESTITUICOES / DESPESAS DE EXERCICIOS ANTERIORES </v>
      </c>
      <c r="I745" t="s">
        <v>1221</v>
      </c>
      <c r="J745" t="s">
        <v>2365</v>
      </c>
      <c r="K745" t="s">
        <v>2572</v>
      </c>
      <c r="L745" t="s">
        <v>2367</v>
      </c>
      <c r="M745" t="s">
        <v>165</v>
      </c>
      <c r="N745" t="s">
        <v>128</v>
      </c>
      <c r="O745" t="s">
        <v>2514</v>
      </c>
      <c r="P745" t="s">
        <v>2515</v>
      </c>
      <c r="Q745" t="s">
        <v>168</v>
      </c>
      <c r="R745" t="s">
        <v>165</v>
      </c>
      <c r="S745" t="s">
        <v>119</v>
      </c>
      <c r="T745" t="s">
        <v>2234</v>
      </c>
      <c r="U745" t="s">
        <v>138</v>
      </c>
      <c r="V745" t="s">
        <v>2516</v>
      </c>
      <c r="W745" t="s">
        <v>2517</v>
      </c>
      <c r="X745" s="51" t="str">
        <f t="shared" si="22"/>
        <v>3</v>
      </c>
      <c r="Y745" s="51" t="str">
        <f>IF(T745="","",IF(AND(T745&lt;&gt;'Tabelas auxiliares'!$B$236,T745&lt;&gt;'Tabelas auxiliares'!$B$237,T745&lt;&gt;'Tabelas auxiliares'!$C$236,T745&lt;&gt;'Tabelas auxiliares'!$C$237,T745&lt;&gt;'Tabelas auxiliares'!$D$236),"FOLHA DE PESSOAL",IF(X745='Tabelas auxiliares'!$A$237,"CUSTEIO",IF(X745='Tabelas auxiliares'!$A$236,"INVESTIMENTO","ERRO - VERIFICAR"))))</f>
        <v>FOLHA DE PESSOAL</v>
      </c>
      <c r="Z745" s="64">
        <f t="shared" si="23"/>
        <v>41253.99</v>
      </c>
      <c r="AC745" s="44">
        <v>41253.99</v>
      </c>
    </row>
    <row r="746" spans="1:29" x14ac:dyDescent="0.25">
      <c r="A746" t="s">
        <v>594</v>
      </c>
      <c r="B746" t="s">
        <v>358</v>
      </c>
      <c r="C746" t="s">
        <v>595</v>
      </c>
      <c r="D746" t="s">
        <v>90</v>
      </c>
      <c r="E746" t="s">
        <v>117</v>
      </c>
      <c r="F746" s="51" t="str">
        <f>IFERROR(VLOOKUP(D746,'Tabelas auxiliares'!$A$3:$B$61,2,FALSE),"")</f>
        <v>SUGEPE-FOLHA - PASEP + AUX. MORADIA</v>
      </c>
      <c r="G746" s="51" t="str">
        <f>IFERROR(VLOOKUP($B746,'Tabelas auxiliares'!$A$65:$C$102,2,FALSE),"")</f>
        <v>Folha de Pagamento - Benefícios</v>
      </c>
      <c r="H746" s="51" t="str">
        <f>IFERROR(VLOOKUP($B746,'Tabelas auxiliares'!$A$65:$C$102,3,FALSE),"")</f>
        <v xml:space="preserve">AUXILIO FUNERAL / CONTRATACAO POR TEMPO DETERMINADO / BENEF.ASSIST. DO SERVIDOR E DO MILITAR / AUXILIO-ALIMENTACAO / AUXILIO-TRANSPORTE / INDENIZACOES E RESTITUICOES / DESPESAS DE EXERCICIOS ANTERIORES </v>
      </c>
      <c r="I746" t="s">
        <v>1221</v>
      </c>
      <c r="J746" t="s">
        <v>2365</v>
      </c>
      <c r="K746" t="s">
        <v>2573</v>
      </c>
      <c r="L746" t="s">
        <v>2367</v>
      </c>
      <c r="M746" t="s">
        <v>165</v>
      </c>
      <c r="N746" t="s">
        <v>128</v>
      </c>
      <c r="O746" t="s">
        <v>1122</v>
      </c>
      <c r="P746" t="s">
        <v>2519</v>
      </c>
      <c r="Q746" t="s">
        <v>168</v>
      </c>
      <c r="R746" t="s">
        <v>165</v>
      </c>
      <c r="S746" t="s">
        <v>119</v>
      </c>
      <c r="T746" t="s">
        <v>2234</v>
      </c>
      <c r="U746" t="s">
        <v>140</v>
      </c>
      <c r="V746" t="s">
        <v>2520</v>
      </c>
      <c r="W746" t="s">
        <v>2521</v>
      </c>
      <c r="X746" s="51" t="str">
        <f t="shared" si="22"/>
        <v>3</v>
      </c>
      <c r="Y746" s="51" t="str">
        <f>IF(T746="","",IF(AND(T746&lt;&gt;'Tabelas auxiliares'!$B$236,T746&lt;&gt;'Tabelas auxiliares'!$B$237,T746&lt;&gt;'Tabelas auxiliares'!$C$236,T746&lt;&gt;'Tabelas auxiliares'!$C$237,T746&lt;&gt;'Tabelas auxiliares'!$D$236),"FOLHA DE PESSOAL",IF(X746='Tabelas auxiliares'!$A$237,"CUSTEIO",IF(X746='Tabelas auxiliares'!$A$236,"INVESTIMENTO","ERRO - VERIFICAR"))))</f>
        <v>FOLHA DE PESSOAL</v>
      </c>
      <c r="Z746" s="64">
        <f t="shared" si="23"/>
        <v>2327.25</v>
      </c>
      <c r="AC746" s="44">
        <v>2327.25</v>
      </c>
    </row>
    <row r="747" spans="1:29" x14ac:dyDescent="0.25">
      <c r="A747" t="s">
        <v>594</v>
      </c>
      <c r="B747" t="s">
        <v>358</v>
      </c>
      <c r="C747" t="s">
        <v>595</v>
      </c>
      <c r="D747" t="s">
        <v>90</v>
      </c>
      <c r="E747" t="s">
        <v>117</v>
      </c>
      <c r="F747" s="51" t="str">
        <f>IFERROR(VLOOKUP(D747,'Tabelas auxiliares'!$A$3:$B$61,2,FALSE),"")</f>
        <v>SUGEPE-FOLHA - PASEP + AUX. MORADIA</v>
      </c>
      <c r="G747" s="51" t="str">
        <f>IFERROR(VLOOKUP($B747,'Tabelas auxiliares'!$A$65:$C$102,2,FALSE),"")</f>
        <v>Folha de Pagamento - Benefícios</v>
      </c>
      <c r="H747" s="51" t="str">
        <f>IFERROR(VLOOKUP($B747,'Tabelas auxiliares'!$A$65:$C$102,3,FALSE),"")</f>
        <v xml:space="preserve">AUXILIO FUNERAL / CONTRATACAO POR TEMPO DETERMINADO / BENEF.ASSIST. DO SERVIDOR E DO MILITAR / AUXILIO-ALIMENTACAO / AUXILIO-TRANSPORTE / INDENIZACOES E RESTITUICOES / DESPESAS DE EXERCICIOS ANTERIORES </v>
      </c>
      <c r="I747" t="s">
        <v>1221</v>
      </c>
      <c r="J747" t="s">
        <v>2365</v>
      </c>
      <c r="K747" t="s">
        <v>2574</v>
      </c>
      <c r="L747" t="s">
        <v>2367</v>
      </c>
      <c r="M747" t="s">
        <v>165</v>
      </c>
      <c r="N747" t="s">
        <v>128</v>
      </c>
      <c r="O747" t="s">
        <v>1057</v>
      </c>
      <c r="P747" t="s">
        <v>2523</v>
      </c>
      <c r="Q747" t="s">
        <v>168</v>
      </c>
      <c r="R747" t="s">
        <v>165</v>
      </c>
      <c r="S747" t="s">
        <v>119</v>
      </c>
      <c r="T747" t="s">
        <v>2234</v>
      </c>
      <c r="U747" t="s">
        <v>137</v>
      </c>
      <c r="V747" t="s">
        <v>2524</v>
      </c>
      <c r="W747" t="s">
        <v>2525</v>
      </c>
      <c r="X747" s="51" t="str">
        <f t="shared" si="22"/>
        <v>3</v>
      </c>
      <c r="Y747" s="51" t="str">
        <f>IF(T747="","",IF(AND(T747&lt;&gt;'Tabelas auxiliares'!$B$236,T747&lt;&gt;'Tabelas auxiliares'!$B$237,T747&lt;&gt;'Tabelas auxiliares'!$C$236,T747&lt;&gt;'Tabelas auxiliares'!$C$237,T747&lt;&gt;'Tabelas auxiliares'!$D$236),"FOLHA DE PESSOAL",IF(X747='Tabelas auxiliares'!$A$237,"CUSTEIO",IF(X747='Tabelas auxiliares'!$A$236,"INVESTIMENTO","ERRO - VERIFICAR"))))</f>
        <v>FOLHA DE PESSOAL</v>
      </c>
      <c r="Z747" s="64">
        <f t="shared" si="23"/>
        <v>899.6</v>
      </c>
      <c r="AC747" s="44">
        <v>899.6</v>
      </c>
    </row>
    <row r="748" spans="1:29" x14ac:dyDescent="0.25">
      <c r="A748" t="s">
        <v>594</v>
      </c>
      <c r="B748" t="s">
        <v>358</v>
      </c>
      <c r="C748" t="s">
        <v>595</v>
      </c>
      <c r="D748" t="s">
        <v>90</v>
      </c>
      <c r="E748" t="s">
        <v>117</v>
      </c>
      <c r="F748" s="51" t="str">
        <f>IFERROR(VLOOKUP(D748,'Tabelas auxiliares'!$A$3:$B$61,2,FALSE),"")</f>
        <v>SUGEPE-FOLHA - PASEP + AUX. MORADIA</v>
      </c>
      <c r="G748" s="51" t="str">
        <f>IFERROR(VLOOKUP($B748,'Tabelas auxiliares'!$A$65:$C$102,2,FALSE),"")</f>
        <v>Folha de Pagamento - Benefícios</v>
      </c>
      <c r="H748" s="51" t="str">
        <f>IFERROR(VLOOKUP($B748,'Tabelas auxiliares'!$A$65:$C$102,3,FALSE),"")</f>
        <v xml:space="preserve">AUXILIO FUNERAL / CONTRATACAO POR TEMPO DETERMINADO / BENEF.ASSIST. DO SERVIDOR E DO MILITAR / AUXILIO-ALIMENTACAO / AUXILIO-TRANSPORTE / INDENIZACOES E RESTITUICOES / DESPESAS DE EXERCICIOS ANTERIORES </v>
      </c>
      <c r="I748" t="s">
        <v>1221</v>
      </c>
      <c r="J748" t="s">
        <v>2365</v>
      </c>
      <c r="K748" t="s">
        <v>2575</v>
      </c>
      <c r="L748" t="s">
        <v>2367</v>
      </c>
      <c r="M748" t="s">
        <v>165</v>
      </c>
      <c r="N748" t="s">
        <v>128</v>
      </c>
      <c r="O748" t="s">
        <v>2527</v>
      </c>
      <c r="P748" t="s">
        <v>2528</v>
      </c>
      <c r="Q748" t="s">
        <v>168</v>
      </c>
      <c r="R748" t="s">
        <v>165</v>
      </c>
      <c r="S748" t="s">
        <v>119</v>
      </c>
      <c r="T748" t="s">
        <v>2234</v>
      </c>
      <c r="U748" t="s">
        <v>142</v>
      </c>
      <c r="V748" t="s">
        <v>2529</v>
      </c>
      <c r="W748" t="s">
        <v>2530</v>
      </c>
      <c r="X748" s="51" t="str">
        <f t="shared" si="22"/>
        <v>3</v>
      </c>
      <c r="Y748" s="51" t="str">
        <f>IF(T748="","",IF(AND(T748&lt;&gt;'Tabelas auxiliares'!$B$236,T748&lt;&gt;'Tabelas auxiliares'!$B$237,T748&lt;&gt;'Tabelas auxiliares'!$C$236,T748&lt;&gt;'Tabelas auxiliares'!$C$237,T748&lt;&gt;'Tabelas auxiliares'!$D$236),"FOLHA DE PESSOAL",IF(X748='Tabelas auxiliares'!$A$237,"CUSTEIO",IF(X748='Tabelas auxiliares'!$A$236,"INVESTIMENTO","ERRO - VERIFICAR"))))</f>
        <v>FOLHA DE PESSOAL</v>
      </c>
      <c r="Z748" s="64">
        <f t="shared" si="23"/>
        <v>659.25</v>
      </c>
      <c r="AC748" s="44">
        <v>659.25</v>
      </c>
    </row>
    <row r="749" spans="1:29" x14ac:dyDescent="0.25">
      <c r="A749" t="s">
        <v>594</v>
      </c>
      <c r="B749" t="s">
        <v>358</v>
      </c>
      <c r="C749" t="s">
        <v>595</v>
      </c>
      <c r="D749" t="s">
        <v>90</v>
      </c>
      <c r="E749" t="s">
        <v>117</v>
      </c>
      <c r="F749" s="51" t="str">
        <f>IFERROR(VLOOKUP(D749,'Tabelas auxiliares'!$A$3:$B$61,2,FALSE),"")</f>
        <v>SUGEPE-FOLHA - PASEP + AUX. MORADIA</v>
      </c>
      <c r="G749" s="51" t="str">
        <f>IFERROR(VLOOKUP($B749,'Tabelas auxiliares'!$A$65:$C$102,2,FALSE),"")</f>
        <v>Folha de Pagamento - Benefícios</v>
      </c>
      <c r="H749" s="51" t="str">
        <f>IFERROR(VLOOKUP($B749,'Tabelas auxiliares'!$A$65:$C$102,3,FALSE),"")</f>
        <v xml:space="preserve">AUXILIO FUNERAL / CONTRATACAO POR TEMPO DETERMINADO / BENEF.ASSIST. DO SERVIDOR E DO MILITAR / AUXILIO-ALIMENTACAO / AUXILIO-TRANSPORTE / INDENIZACOES E RESTITUICOES / DESPESAS DE EXERCICIOS ANTERIORES </v>
      </c>
      <c r="I749" t="s">
        <v>1221</v>
      </c>
      <c r="J749" t="s">
        <v>2365</v>
      </c>
      <c r="K749" t="s">
        <v>2576</v>
      </c>
      <c r="L749" t="s">
        <v>2367</v>
      </c>
      <c r="M749" t="s">
        <v>165</v>
      </c>
      <c r="N749" t="s">
        <v>128</v>
      </c>
      <c r="O749" t="s">
        <v>1122</v>
      </c>
      <c r="P749" t="s">
        <v>2519</v>
      </c>
      <c r="Q749" t="s">
        <v>168</v>
      </c>
      <c r="R749" t="s">
        <v>165</v>
      </c>
      <c r="S749" t="s">
        <v>119</v>
      </c>
      <c r="T749" t="s">
        <v>2234</v>
      </c>
      <c r="U749" t="s">
        <v>140</v>
      </c>
      <c r="V749" t="s">
        <v>2532</v>
      </c>
      <c r="W749" t="s">
        <v>2533</v>
      </c>
      <c r="X749" s="51" t="str">
        <f t="shared" si="22"/>
        <v>3</v>
      </c>
      <c r="Y749" s="51" t="str">
        <f>IF(T749="","",IF(AND(T749&lt;&gt;'Tabelas auxiliares'!$B$236,T749&lt;&gt;'Tabelas auxiliares'!$B$237,T749&lt;&gt;'Tabelas auxiliares'!$C$236,T749&lt;&gt;'Tabelas auxiliares'!$C$237,T749&lt;&gt;'Tabelas auxiliares'!$D$236),"FOLHA DE PESSOAL",IF(X749='Tabelas auxiliares'!$A$237,"CUSTEIO",IF(X749='Tabelas auxiliares'!$A$236,"INVESTIMENTO","ERRO - VERIFICAR"))))</f>
        <v>FOLHA DE PESSOAL</v>
      </c>
      <c r="Z749" s="64">
        <f t="shared" si="23"/>
        <v>60187.5</v>
      </c>
      <c r="AC749" s="44">
        <v>60187.5</v>
      </c>
    </row>
    <row r="750" spans="1:29" x14ac:dyDescent="0.25">
      <c r="A750" t="s">
        <v>594</v>
      </c>
      <c r="B750" t="s">
        <v>358</v>
      </c>
      <c r="C750" t="s">
        <v>595</v>
      </c>
      <c r="D750" t="s">
        <v>90</v>
      </c>
      <c r="E750" t="s">
        <v>117</v>
      </c>
      <c r="F750" s="51" t="str">
        <f>IFERROR(VLOOKUP(D750,'Tabelas auxiliares'!$A$3:$B$61,2,FALSE),"")</f>
        <v>SUGEPE-FOLHA - PASEP + AUX. MORADIA</v>
      </c>
      <c r="G750" s="51" t="str">
        <f>IFERROR(VLOOKUP($B750,'Tabelas auxiliares'!$A$65:$C$102,2,FALSE),"")</f>
        <v>Folha de Pagamento - Benefícios</v>
      </c>
      <c r="H750" s="51" t="str">
        <f>IFERROR(VLOOKUP($B750,'Tabelas auxiliares'!$A$65:$C$102,3,FALSE),"")</f>
        <v xml:space="preserve">AUXILIO FUNERAL / CONTRATACAO POR TEMPO DETERMINADO / BENEF.ASSIST. DO SERVIDOR E DO MILITAR / AUXILIO-ALIMENTACAO / AUXILIO-TRANSPORTE / INDENIZACOES E RESTITUICOES / DESPESAS DE EXERCICIOS ANTERIORES </v>
      </c>
      <c r="I750" t="s">
        <v>1221</v>
      </c>
      <c r="J750" t="s">
        <v>2365</v>
      </c>
      <c r="K750" t="s">
        <v>2577</v>
      </c>
      <c r="L750" t="s">
        <v>2367</v>
      </c>
      <c r="M750" t="s">
        <v>165</v>
      </c>
      <c r="N750" t="s">
        <v>128</v>
      </c>
      <c r="O750" t="s">
        <v>2514</v>
      </c>
      <c r="P750" t="s">
        <v>2515</v>
      </c>
      <c r="Q750" t="s">
        <v>168</v>
      </c>
      <c r="R750" t="s">
        <v>165</v>
      </c>
      <c r="S750" t="s">
        <v>119</v>
      </c>
      <c r="T750" t="s">
        <v>2234</v>
      </c>
      <c r="U750" t="s">
        <v>138</v>
      </c>
      <c r="V750" t="s">
        <v>2535</v>
      </c>
      <c r="W750" t="s">
        <v>2536</v>
      </c>
      <c r="X750" s="51" t="str">
        <f t="shared" si="22"/>
        <v>3</v>
      </c>
      <c r="Y750" s="51" t="str">
        <f>IF(T750="","",IF(AND(T750&lt;&gt;'Tabelas auxiliares'!$B$236,T750&lt;&gt;'Tabelas auxiliares'!$B$237,T750&lt;&gt;'Tabelas auxiliares'!$C$236,T750&lt;&gt;'Tabelas auxiliares'!$C$237,T750&lt;&gt;'Tabelas auxiliares'!$D$236),"FOLHA DE PESSOAL",IF(X750='Tabelas auxiliares'!$A$237,"CUSTEIO",IF(X750='Tabelas auxiliares'!$A$236,"INVESTIMENTO","ERRO - VERIFICAR"))))</f>
        <v>FOLHA DE PESSOAL</v>
      </c>
      <c r="Z750" s="64">
        <f t="shared" si="23"/>
        <v>953657.77</v>
      </c>
      <c r="AC750" s="44">
        <v>953657.77</v>
      </c>
    </row>
    <row r="751" spans="1:29" x14ac:dyDescent="0.25">
      <c r="A751" t="s">
        <v>594</v>
      </c>
      <c r="B751" t="s">
        <v>358</v>
      </c>
      <c r="C751" t="s">
        <v>595</v>
      </c>
      <c r="D751" t="s">
        <v>90</v>
      </c>
      <c r="E751" t="s">
        <v>117</v>
      </c>
      <c r="F751" s="51" t="str">
        <f>IFERROR(VLOOKUP(D751,'Tabelas auxiliares'!$A$3:$B$61,2,FALSE),"")</f>
        <v>SUGEPE-FOLHA - PASEP + AUX. MORADIA</v>
      </c>
      <c r="G751" s="51" t="str">
        <f>IFERROR(VLOOKUP($B751,'Tabelas auxiliares'!$A$65:$C$102,2,FALSE),"")</f>
        <v>Folha de Pagamento - Benefícios</v>
      </c>
      <c r="H751" s="51" t="str">
        <f>IFERROR(VLOOKUP($B751,'Tabelas auxiliares'!$A$65:$C$102,3,FALSE),"")</f>
        <v xml:space="preserve">AUXILIO FUNERAL / CONTRATACAO POR TEMPO DETERMINADO / BENEF.ASSIST. DO SERVIDOR E DO MILITAR / AUXILIO-ALIMENTACAO / AUXILIO-TRANSPORTE / INDENIZACOES E RESTITUICOES / DESPESAS DE EXERCICIOS ANTERIORES </v>
      </c>
      <c r="I751" t="s">
        <v>1221</v>
      </c>
      <c r="J751" t="s">
        <v>2365</v>
      </c>
      <c r="K751" t="s">
        <v>2578</v>
      </c>
      <c r="L751" t="s">
        <v>2367</v>
      </c>
      <c r="M751" t="s">
        <v>165</v>
      </c>
      <c r="N751" t="s">
        <v>128</v>
      </c>
      <c r="O751" t="s">
        <v>1057</v>
      </c>
      <c r="P751" t="s">
        <v>2523</v>
      </c>
      <c r="Q751" t="s">
        <v>168</v>
      </c>
      <c r="R751" t="s">
        <v>165</v>
      </c>
      <c r="S751" t="s">
        <v>119</v>
      </c>
      <c r="T751" t="s">
        <v>2234</v>
      </c>
      <c r="U751" t="s">
        <v>137</v>
      </c>
      <c r="V751" t="s">
        <v>2538</v>
      </c>
      <c r="W751" t="s">
        <v>2539</v>
      </c>
      <c r="X751" s="51" t="str">
        <f t="shared" si="22"/>
        <v>3</v>
      </c>
      <c r="Y751" s="51" t="str">
        <f>IF(T751="","",IF(AND(T751&lt;&gt;'Tabelas auxiliares'!$B$236,T751&lt;&gt;'Tabelas auxiliares'!$B$237,T751&lt;&gt;'Tabelas auxiliares'!$C$236,T751&lt;&gt;'Tabelas auxiliares'!$C$237,T751&lt;&gt;'Tabelas auxiliares'!$D$236),"FOLHA DE PESSOAL",IF(X751='Tabelas auxiliares'!$A$237,"CUSTEIO",IF(X751='Tabelas auxiliares'!$A$236,"INVESTIMENTO","ERRO - VERIFICAR"))))</f>
        <v>FOLHA DE PESSOAL</v>
      </c>
      <c r="Z751" s="64">
        <f t="shared" si="23"/>
        <v>105332.91</v>
      </c>
      <c r="AC751" s="44">
        <v>105332.91</v>
      </c>
    </row>
    <row r="752" spans="1:29" x14ac:dyDescent="0.25">
      <c r="A752" t="s">
        <v>594</v>
      </c>
      <c r="B752" t="s">
        <v>358</v>
      </c>
      <c r="C752" t="s">
        <v>595</v>
      </c>
      <c r="D752" t="s">
        <v>90</v>
      </c>
      <c r="E752" t="s">
        <v>117</v>
      </c>
      <c r="F752" s="51" t="str">
        <f>IFERROR(VLOOKUP(D752,'Tabelas auxiliares'!$A$3:$B$61,2,FALSE),"")</f>
        <v>SUGEPE-FOLHA - PASEP + AUX. MORADIA</v>
      </c>
      <c r="G752" s="51" t="str">
        <f>IFERROR(VLOOKUP($B752,'Tabelas auxiliares'!$A$65:$C$102,2,FALSE),"")</f>
        <v>Folha de Pagamento - Benefícios</v>
      </c>
      <c r="H752" s="51" t="str">
        <f>IFERROR(VLOOKUP($B752,'Tabelas auxiliares'!$A$65:$C$102,3,FALSE),"")</f>
        <v xml:space="preserve">AUXILIO FUNERAL / CONTRATACAO POR TEMPO DETERMINADO / BENEF.ASSIST. DO SERVIDOR E DO MILITAR / AUXILIO-ALIMENTACAO / AUXILIO-TRANSPORTE / INDENIZACOES E RESTITUICOES / DESPESAS DE EXERCICIOS ANTERIORES </v>
      </c>
      <c r="I752" t="s">
        <v>1221</v>
      </c>
      <c r="J752" t="s">
        <v>2365</v>
      </c>
      <c r="K752" t="s">
        <v>2579</v>
      </c>
      <c r="L752" t="s">
        <v>2367</v>
      </c>
      <c r="M752" t="s">
        <v>165</v>
      </c>
      <c r="N752" t="s">
        <v>130</v>
      </c>
      <c r="O752" t="s">
        <v>1122</v>
      </c>
      <c r="P752" t="s">
        <v>2243</v>
      </c>
      <c r="Q752" t="s">
        <v>168</v>
      </c>
      <c r="R752" t="s">
        <v>165</v>
      </c>
      <c r="S752" t="s">
        <v>119</v>
      </c>
      <c r="T752" t="s">
        <v>2234</v>
      </c>
      <c r="U752" t="s">
        <v>141</v>
      </c>
      <c r="V752" t="s">
        <v>2244</v>
      </c>
      <c r="W752" t="s">
        <v>2245</v>
      </c>
      <c r="X752" s="51" t="str">
        <f t="shared" si="22"/>
        <v>3</v>
      </c>
      <c r="Y752" s="51" t="str">
        <f>IF(T752="","",IF(AND(T752&lt;&gt;'Tabelas auxiliares'!$B$236,T752&lt;&gt;'Tabelas auxiliares'!$B$237,T752&lt;&gt;'Tabelas auxiliares'!$C$236,T752&lt;&gt;'Tabelas auxiliares'!$C$237,T752&lt;&gt;'Tabelas auxiliares'!$D$236),"FOLHA DE PESSOAL",IF(X752='Tabelas auxiliares'!$A$237,"CUSTEIO",IF(X752='Tabelas auxiliares'!$A$236,"INVESTIMENTO","ERRO - VERIFICAR"))))</f>
        <v>FOLHA DE PESSOAL</v>
      </c>
      <c r="Z752" s="64">
        <f t="shared" si="23"/>
        <v>169175.02</v>
      </c>
      <c r="AC752" s="44">
        <v>169175.02</v>
      </c>
    </row>
    <row r="753" spans="1:29" x14ac:dyDescent="0.25">
      <c r="A753" t="s">
        <v>594</v>
      </c>
      <c r="B753" t="s">
        <v>358</v>
      </c>
      <c r="C753" t="s">
        <v>595</v>
      </c>
      <c r="D753" t="s">
        <v>90</v>
      </c>
      <c r="E753" t="s">
        <v>117</v>
      </c>
      <c r="F753" s="51" t="str">
        <f>IFERROR(VLOOKUP(D753,'Tabelas auxiliares'!$A$3:$B$61,2,FALSE),"")</f>
        <v>SUGEPE-FOLHA - PASEP + AUX. MORADIA</v>
      </c>
      <c r="G753" s="51" t="str">
        <f>IFERROR(VLOOKUP($B753,'Tabelas auxiliares'!$A$65:$C$102,2,FALSE),"")</f>
        <v>Folha de Pagamento - Benefícios</v>
      </c>
      <c r="H753" s="51" t="str">
        <f>IFERROR(VLOOKUP($B753,'Tabelas auxiliares'!$A$65:$C$102,3,FALSE),"")</f>
        <v xml:space="preserve">AUXILIO FUNERAL / CONTRATACAO POR TEMPO DETERMINADO / BENEF.ASSIST. DO SERVIDOR E DO MILITAR / AUXILIO-ALIMENTACAO / AUXILIO-TRANSPORTE / INDENIZACOES E RESTITUICOES / DESPESAS DE EXERCICIOS ANTERIORES </v>
      </c>
      <c r="I753" t="s">
        <v>2580</v>
      </c>
      <c r="J753" t="s">
        <v>2581</v>
      </c>
      <c r="K753" t="s">
        <v>2582</v>
      </c>
      <c r="L753" t="s">
        <v>2583</v>
      </c>
      <c r="M753" t="s">
        <v>2242</v>
      </c>
      <c r="N753" t="s">
        <v>130</v>
      </c>
      <c r="O753" t="s">
        <v>1122</v>
      </c>
      <c r="P753" t="s">
        <v>2243</v>
      </c>
      <c r="Q753" t="s">
        <v>168</v>
      </c>
      <c r="R753" t="s">
        <v>165</v>
      </c>
      <c r="S753" t="s">
        <v>119</v>
      </c>
      <c r="T753" t="s">
        <v>2234</v>
      </c>
      <c r="U753" t="s">
        <v>141</v>
      </c>
      <c r="V753" t="s">
        <v>2244</v>
      </c>
      <c r="W753" t="s">
        <v>2245</v>
      </c>
      <c r="X753" s="51" t="str">
        <f t="shared" si="22"/>
        <v>3</v>
      </c>
      <c r="Y753" s="51" t="str">
        <f>IF(T753="","",IF(AND(T753&lt;&gt;'Tabelas auxiliares'!$B$236,T753&lt;&gt;'Tabelas auxiliares'!$B$237,T753&lt;&gt;'Tabelas auxiliares'!$C$236,T753&lt;&gt;'Tabelas auxiliares'!$C$237,T753&lt;&gt;'Tabelas auxiliares'!$D$236),"FOLHA DE PESSOAL",IF(X753='Tabelas auxiliares'!$A$237,"CUSTEIO",IF(X753='Tabelas auxiliares'!$A$236,"INVESTIMENTO","ERRO - VERIFICAR"))))</f>
        <v>FOLHA DE PESSOAL</v>
      </c>
      <c r="Z753" s="64">
        <f t="shared" si="23"/>
        <v>1319.22</v>
      </c>
      <c r="AC753" s="44">
        <v>1319.22</v>
      </c>
    </row>
    <row r="754" spans="1:29" x14ac:dyDescent="0.25">
      <c r="A754" t="s">
        <v>594</v>
      </c>
      <c r="B754" t="s">
        <v>358</v>
      </c>
      <c r="C754" t="s">
        <v>595</v>
      </c>
      <c r="D754" t="s">
        <v>90</v>
      </c>
      <c r="E754" t="s">
        <v>117</v>
      </c>
      <c r="F754" s="51" t="str">
        <f>IFERROR(VLOOKUP(D754,'Tabelas auxiliares'!$A$3:$B$61,2,FALSE),"")</f>
        <v>SUGEPE-FOLHA - PASEP + AUX. MORADIA</v>
      </c>
      <c r="G754" s="51" t="str">
        <f>IFERROR(VLOOKUP($B754,'Tabelas auxiliares'!$A$65:$C$102,2,FALSE),"")</f>
        <v>Folha de Pagamento - Benefícios</v>
      </c>
      <c r="H754" s="51" t="str">
        <f>IFERROR(VLOOKUP($B754,'Tabelas auxiliares'!$A$65:$C$102,3,FALSE),"")</f>
        <v xml:space="preserve">AUXILIO FUNERAL / CONTRATACAO POR TEMPO DETERMINADO / BENEF.ASSIST. DO SERVIDOR E DO MILITAR / AUXILIO-ALIMENTACAO / AUXILIO-TRANSPORTE / INDENIZACOES E RESTITUICOES / DESPESAS DE EXERCICIOS ANTERIORES </v>
      </c>
      <c r="I754" t="s">
        <v>2382</v>
      </c>
      <c r="J754" t="s">
        <v>2383</v>
      </c>
      <c r="K754" t="s">
        <v>2584</v>
      </c>
      <c r="L754" t="s">
        <v>2385</v>
      </c>
      <c r="M754" t="s">
        <v>165</v>
      </c>
      <c r="N754" t="s">
        <v>128</v>
      </c>
      <c r="O754" t="s">
        <v>2514</v>
      </c>
      <c r="P754" t="s">
        <v>2515</v>
      </c>
      <c r="Q754" t="s">
        <v>168</v>
      </c>
      <c r="R754" t="s">
        <v>165</v>
      </c>
      <c r="S754" t="s">
        <v>119</v>
      </c>
      <c r="T754" t="s">
        <v>2234</v>
      </c>
      <c r="U754" t="s">
        <v>138</v>
      </c>
      <c r="V754" t="s">
        <v>2516</v>
      </c>
      <c r="W754" t="s">
        <v>2517</v>
      </c>
      <c r="X754" s="51" t="str">
        <f t="shared" si="22"/>
        <v>3</v>
      </c>
      <c r="Y754" s="51" t="str">
        <f>IF(T754="","",IF(AND(T754&lt;&gt;'Tabelas auxiliares'!$B$236,T754&lt;&gt;'Tabelas auxiliares'!$B$237,T754&lt;&gt;'Tabelas auxiliares'!$C$236,T754&lt;&gt;'Tabelas auxiliares'!$C$237,T754&lt;&gt;'Tabelas auxiliares'!$D$236),"FOLHA DE PESSOAL",IF(X754='Tabelas auxiliares'!$A$237,"CUSTEIO",IF(X754='Tabelas auxiliares'!$A$236,"INVESTIMENTO","ERRO - VERIFICAR"))))</f>
        <v>FOLHA DE PESSOAL</v>
      </c>
      <c r="Z754" s="64">
        <f t="shared" si="23"/>
        <v>49589.25</v>
      </c>
      <c r="AC754" s="44">
        <v>49589.25</v>
      </c>
    </row>
    <row r="755" spans="1:29" x14ac:dyDescent="0.25">
      <c r="A755" t="s">
        <v>594</v>
      </c>
      <c r="B755" t="s">
        <v>358</v>
      </c>
      <c r="C755" t="s">
        <v>595</v>
      </c>
      <c r="D755" t="s">
        <v>90</v>
      </c>
      <c r="E755" t="s">
        <v>117</v>
      </c>
      <c r="F755" s="51" t="str">
        <f>IFERROR(VLOOKUP(D755,'Tabelas auxiliares'!$A$3:$B$61,2,FALSE),"")</f>
        <v>SUGEPE-FOLHA - PASEP + AUX. MORADIA</v>
      </c>
      <c r="G755" s="51" t="str">
        <f>IFERROR(VLOOKUP($B755,'Tabelas auxiliares'!$A$65:$C$102,2,FALSE),"")</f>
        <v>Folha de Pagamento - Benefícios</v>
      </c>
      <c r="H755" s="51" t="str">
        <f>IFERROR(VLOOKUP($B755,'Tabelas auxiliares'!$A$65:$C$102,3,FALSE),"")</f>
        <v xml:space="preserve">AUXILIO FUNERAL / CONTRATACAO POR TEMPO DETERMINADO / BENEF.ASSIST. DO SERVIDOR E DO MILITAR / AUXILIO-ALIMENTACAO / AUXILIO-TRANSPORTE / INDENIZACOES E RESTITUICOES / DESPESAS DE EXERCICIOS ANTERIORES </v>
      </c>
      <c r="I755" t="s">
        <v>2382</v>
      </c>
      <c r="J755" t="s">
        <v>2383</v>
      </c>
      <c r="K755" t="s">
        <v>2585</v>
      </c>
      <c r="L755" t="s">
        <v>2385</v>
      </c>
      <c r="M755" t="s">
        <v>165</v>
      </c>
      <c r="N755" t="s">
        <v>128</v>
      </c>
      <c r="O755" t="s">
        <v>1122</v>
      </c>
      <c r="P755" t="s">
        <v>2519</v>
      </c>
      <c r="Q755" t="s">
        <v>168</v>
      </c>
      <c r="R755" t="s">
        <v>165</v>
      </c>
      <c r="S755" t="s">
        <v>119</v>
      </c>
      <c r="T755" t="s">
        <v>2234</v>
      </c>
      <c r="U755" t="s">
        <v>140</v>
      </c>
      <c r="V755" t="s">
        <v>2520</v>
      </c>
      <c r="W755" t="s">
        <v>2521</v>
      </c>
      <c r="X755" s="51" t="str">
        <f t="shared" si="22"/>
        <v>3</v>
      </c>
      <c r="Y755" s="51" t="str">
        <f>IF(T755="","",IF(AND(T755&lt;&gt;'Tabelas auxiliares'!$B$236,T755&lt;&gt;'Tabelas auxiliares'!$B$237,T755&lt;&gt;'Tabelas auxiliares'!$C$236,T755&lt;&gt;'Tabelas auxiliares'!$C$237,T755&lt;&gt;'Tabelas auxiliares'!$D$236),"FOLHA DE PESSOAL",IF(X755='Tabelas auxiliares'!$A$237,"CUSTEIO",IF(X755='Tabelas auxiliares'!$A$236,"INVESTIMENTO","ERRO - VERIFICAR"))))</f>
        <v>FOLHA DE PESSOAL</v>
      </c>
      <c r="Z755" s="64">
        <f t="shared" si="23"/>
        <v>2905.05</v>
      </c>
      <c r="AC755" s="44">
        <v>2905.05</v>
      </c>
    </row>
    <row r="756" spans="1:29" x14ac:dyDescent="0.25">
      <c r="A756" t="s">
        <v>594</v>
      </c>
      <c r="B756" t="s">
        <v>358</v>
      </c>
      <c r="C756" t="s">
        <v>595</v>
      </c>
      <c r="D756" t="s">
        <v>90</v>
      </c>
      <c r="E756" t="s">
        <v>117</v>
      </c>
      <c r="F756" s="51" t="str">
        <f>IFERROR(VLOOKUP(D756,'Tabelas auxiliares'!$A$3:$B$61,2,FALSE),"")</f>
        <v>SUGEPE-FOLHA - PASEP + AUX. MORADIA</v>
      </c>
      <c r="G756" s="51" t="str">
        <f>IFERROR(VLOOKUP($B756,'Tabelas auxiliares'!$A$65:$C$102,2,FALSE),"")</f>
        <v>Folha de Pagamento - Benefícios</v>
      </c>
      <c r="H756" s="51" t="str">
        <f>IFERROR(VLOOKUP($B756,'Tabelas auxiliares'!$A$65:$C$102,3,FALSE),"")</f>
        <v xml:space="preserve">AUXILIO FUNERAL / CONTRATACAO POR TEMPO DETERMINADO / BENEF.ASSIST. DO SERVIDOR E DO MILITAR / AUXILIO-ALIMENTACAO / AUXILIO-TRANSPORTE / INDENIZACOES E RESTITUICOES / DESPESAS DE EXERCICIOS ANTERIORES </v>
      </c>
      <c r="I756" t="s">
        <v>2382</v>
      </c>
      <c r="J756" t="s">
        <v>2383</v>
      </c>
      <c r="K756" t="s">
        <v>2586</v>
      </c>
      <c r="L756" t="s">
        <v>2587</v>
      </c>
      <c r="M756" t="s">
        <v>165</v>
      </c>
      <c r="N756" t="s">
        <v>128</v>
      </c>
      <c r="O756" t="s">
        <v>1057</v>
      </c>
      <c r="P756" t="s">
        <v>2523</v>
      </c>
      <c r="Q756" t="s">
        <v>168</v>
      </c>
      <c r="R756" t="s">
        <v>165</v>
      </c>
      <c r="S756" t="s">
        <v>119</v>
      </c>
      <c r="T756" t="s">
        <v>2234</v>
      </c>
      <c r="U756" t="s">
        <v>137</v>
      </c>
      <c r="V756" t="s">
        <v>2524</v>
      </c>
      <c r="W756" t="s">
        <v>2525</v>
      </c>
      <c r="X756" s="51" t="str">
        <f t="shared" si="22"/>
        <v>3</v>
      </c>
      <c r="Y756" s="51" t="str">
        <f>IF(T756="","",IF(AND(T756&lt;&gt;'Tabelas auxiliares'!$B$236,T756&lt;&gt;'Tabelas auxiliares'!$B$237,T756&lt;&gt;'Tabelas auxiliares'!$C$236,T756&lt;&gt;'Tabelas auxiliares'!$C$237,T756&lt;&gt;'Tabelas auxiliares'!$D$236),"FOLHA DE PESSOAL",IF(X756='Tabelas auxiliares'!$A$237,"CUSTEIO",IF(X756='Tabelas auxiliares'!$A$236,"INVESTIMENTO","ERRO - VERIFICAR"))))</f>
        <v>FOLHA DE PESSOAL</v>
      </c>
      <c r="Z756" s="64">
        <f t="shared" si="23"/>
        <v>1685.86</v>
      </c>
      <c r="AC756" s="44">
        <v>1685.86</v>
      </c>
    </row>
    <row r="757" spans="1:29" x14ac:dyDescent="0.25">
      <c r="A757" t="s">
        <v>594</v>
      </c>
      <c r="B757" t="s">
        <v>358</v>
      </c>
      <c r="C757" t="s">
        <v>595</v>
      </c>
      <c r="D757" t="s">
        <v>90</v>
      </c>
      <c r="E757" t="s">
        <v>117</v>
      </c>
      <c r="F757" s="51" t="str">
        <f>IFERROR(VLOOKUP(D757,'Tabelas auxiliares'!$A$3:$B$61,2,FALSE),"")</f>
        <v>SUGEPE-FOLHA - PASEP + AUX. MORADIA</v>
      </c>
      <c r="G757" s="51" t="str">
        <f>IFERROR(VLOOKUP($B757,'Tabelas auxiliares'!$A$65:$C$102,2,FALSE),"")</f>
        <v>Folha de Pagamento - Benefícios</v>
      </c>
      <c r="H757" s="51" t="str">
        <f>IFERROR(VLOOKUP($B757,'Tabelas auxiliares'!$A$65:$C$102,3,FALSE),"")</f>
        <v xml:space="preserve">AUXILIO FUNERAL / CONTRATACAO POR TEMPO DETERMINADO / BENEF.ASSIST. DO SERVIDOR E DO MILITAR / AUXILIO-ALIMENTACAO / AUXILIO-TRANSPORTE / INDENIZACOES E RESTITUICOES / DESPESAS DE EXERCICIOS ANTERIORES </v>
      </c>
      <c r="I757" t="s">
        <v>2382</v>
      </c>
      <c r="J757" t="s">
        <v>2383</v>
      </c>
      <c r="K757" t="s">
        <v>2588</v>
      </c>
      <c r="L757" t="s">
        <v>2385</v>
      </c>
      <c r="M757" t="s">
        <v>165</v>
      </c>
      <c r="N757" t="s">
        <v>128</v>
      </c>
      <c r="O757" t="s">
        <v>2527</v>
      </c>
      <c r="P757" t="s">
        <v>2528</v>
      </c>
      <c r="Q757" t="s">
        <v>168</v>
      </c>
      <c r="R757" t="s">
        <v>165</v>
      </c>
      <c r="S757" t="s">
        <v>119</v>
      </c>
      <c r="T757" t="s">
        <v>2234</v>
      </c>
      <c r="U757" t="s">
        <v>142</v>
      </c>
      <c r="V757" t="s">
        <v>2529</v>
      </c>
      <c r="W757" t="s">
        <v>2530</v>
      </c>
      <c r="X757" s="51" t="str">
        <f t="shared" si="22"/>
        <v>3</v>
      </c>
      <c r="Y757" s="51" t="str">
        <f>IF(T757="","",IF(AND(T757&lt;&gt;'Tabelas auxiliares'!$B$236,T757&lt;&gt;'Tabelas auxiliares'!$B$237,T757&lt;&gt;'Tabelas auxiliares'!$C$236,T757&lt;&gt;'Tabelas auxiliares'!$C$237,T757&lt;&gt;'Tabelas auxiliares'!$D$236),"FOLHA DE PESSOAL",IF(X757='Tabelas auxiliares'!$A$237,"CUSTEIO",IF(X757='Tabelas auxiliares'!$A$236,"INVESTIMENTO","ERRO - VERIFICAR"))))</f>
        <v>FOLHA DE PESSOAL</v>
      </c>
      <c r="Z757" s="64">
        <f t="shared" si="23"/>
        <v>2966.63</v>
      </c>
      <c r="AC757" s="44">
        <v>2966.63</v>
      </c>
    </row>
    <row r="758" spans="1:29" x14ac:dyDescent="0.25">
      <c r="A758" t="s">
        <v>594</v>
      </c>
      <c r="B758" t="s">
        <v>358</v>
      </c>
      <c r="C758" t="s">
        <v>595</v>
      </c>
      <c r="D758" t="s">
        <v>90</v>
      </c>
      <c r="E758" t="s">
        <v>117</v>
      </c>
      <c r="F758" s="51" t="str">
        <f>IFERROR(VLOOKUP(D758,'Tabelas auxiliares'!$A$3:$B$61,2,FALSE),"")</f>
        <v>SUGEPE-FOLHA - PASEP + AUX. MORADIA</v>
      </c>
      <c r="G758" s="51" t="str">
        <f>IFERROR(VLOOKUP($B758,'Tabelas auxiliares'!$A$65:$C$102,2,FALSE),"")</f>
        <v>Folha de Pagamento - Benefícios</v>
      </c>
      <c r="H758" s="51" t="str">
        <f>IFERROR(VLOOKUP($B758,'Tabelas auxiliares'!$A$65:$C$102,3,FALSE),"")</f>
        <v xml:space="preserve">AUXILIO FUNERAL / CONTRATACAO POR TEMPO DETERMINADO / BENEF.ASSIST. DO SERVIDOR E DO MILITAR / AUXILIO-ALIMENTACAO / AUXILIO-TRANSPORTE / INDENIZACOES E RESTITUICOES / DESPESAS DE EXERCICIOS ANTERIORES </v>
      </c>
      <c r="I758" t="s">
        <v>2382</v>
      </c>
      <c r="J758" t="s">
        <v>2383</v>
      </c>
      <c r="K758" t="s">
        <v>2589</v>
      </c>
      <c r="L758" t="s">
        <v>2385</v>
      </c>
      <c r="M758" t="s">
        <v>165</v>
      </c>
      <c r="N758" t="s">
        <v>128</v>
      </c>
      <c r="O758" t="s">
        <v>1122</v>
      </c>
      <c r="P758" t="s">
        <v>2519</v>
      </c>
      <c r="Q758" t="s">
        <v>168</v>
      </c>
      <c r="R758" t="s">
        <v>165</v>
      </c>
      <c r="S758" t="s">
        <v>119</v>
      </c>
      <c r="T758" t="s">
        <v>2234</v>
      </c>
      <c r="U758" t="s">
        <v>140</v>
      </c>
      <c r="V758" t="s">
        <v>2532</v>
      </c>
      <c r="W758" t="s">
        <v>2533</v>
      </c>
      <c r="X758" s="51" t="str">
        <f t="shared" si="22"/>
        <v>3</v>
      </c>
      <c r="Y758" s="51" t="str">
        <f>IF(T758="","",IF(AND(T758&lt;&gt;'Tabelas auxiliares'!$B$236,T758&lt;&gt;'Tabelas auxiliares'!$B$237,T758&lt;&gt;'Tabelas auxiliares'!$C$236,T758&lt;&gt;'Tabelas auxiliares'!$C$237,T758&lt;&gt;'Tabelas auxiliares'!$D$236),"FOLHA DE PESSOAL",IF(X758='Tabelas auxiliares'!$A$237,"CUSTEIO",IF(X758='Tabelas auxiliares'!$A$236,"INVESTIMENTO","ERRO - VERIFICAR"))))</f>
        <v>FOLHA DE PESSOAL</v>
      </c>
      <c r="Z758" s="64">
        <f t="shared" si="23"/>
        <v>60941.85</v>
      </c>
      <c r="AC758" s="44">
        <v>60941.85</v>
      </c>
    </row>
    <row r="759" spans="1:29" x14ac:dyDescent="0.25">
      <c r="A759" t="s">
        <v>594</v>
      </c>
      <c r="B759" t="s">
        <v>358</v>
      </c>
      <c r="C759" t="s">
        <v>595</v>
      </c>
      <c r="D759" t="s">
        <v>90</v>
      </c>
      <c r="E759" t="s">
        <v>117</v>
      </c>
      <c r="F759" s="51" t="str">
        <f>IFERROR(VLOOKUP(D759,'Tabelas auxiliares'!$A$3:$B$61,2,FALSE),"")</f>
        <v>SUGEPE-FOLHA - PASEP + AUX. MORADIA</v>
      </c>
      <c r="G759" s="51" t="str">
        <f>IFERROR(VLOOKUP($B759,'Tabelas auxiliares'!$A$65:$C$102,2,FALSE),"")</f>
        <v>Folha de Pagamento - Benefícios</v>
      </c>
      <c r="H759" s="51" t="str">
        <f>IFERROR(VLOOKUP($B759,'Tabelas auxiliares'!$A$65:$C$102,3,FALSE),"")</f>
        <v xml:space="preserve">AUXILIO FUNERAL / CONTRATACAO POR TEMPO DETERMINADO / BENEF.ASSIST. DO SERVIDOR E DO MILITAR / AUXILIO-ALIMENTACAO / AUXILIO-TRANSPORTE / INDENIZACOES E RESTITUICOES / DESPESAS DE EXERCICIOS ANTERIORES </v>
      </c>
      <c r="I759" t="s">
        <v>2382</v>
      </c>
      <c r="J759" t="s">
        <v>2383</v>
      </c>
      <c r="K759" t="s">
        <v>2590</v>
      </c>
      <c r="L759" t="s">
        <v>2385</v>
      </c>
      <c r="M759" t="s">
        <v>165</v>
      </c>
      <c r="N759" t="s">
        <v>128</v>
      </c>
      <c r="O759" t="s">
        <v>2514</v>
      </c>
      <c r="P759" t="s">
        <v>2515</v>
      </c>
      <c r="Q759" t="s">
        <v>168</v>
      </c>
      <c r="R759" t="s">
        <v>165</v>
      </c>
      <c r="S759" t="s">
        <v>119</v>
      </c>
      <c r="T759" t="s">
        <v>2234</v>
      </c>
      <c r="U759" t="s">
        <v>138</v>
      </c>
      <c r="V759" t="s">
        <v>2535</v>
      </c>
      <c r="W759" t="s">
        <v>2536</v>
      </c>
      <c r="X759" s="51" t="str">
        <f t="shared" si="22"/>
        <v>3</v>
      </c>
      <c r="Y759" s="51" t="str">
        <f>IF(T759="","",IF(AND(T759&lt;&gt;'Tabelas auxiliares'!$B$236,T759&lt;&gt;'Tabelas auxiliares'!$B$237,T759&lt;&gt;'Tabelas auxiliares'!$C$236,T759&lt;&gt;'Tabelas auxiliares'!$C$237,T759&lt;&gt;'Tabelas auxiliares'!$D$236),"FOLHA DE PESSOAL",IF(X759='Tabelas auxiliares'!$A$237,"CUSTEIO",IF(X759='Tabelas auxiliares'!$A$236,"INVESTIMENTO","ERRO - VERIFICAR"))))</f>
        <v>FOLHA DE PESSOAL</v>
      </c>
      <c r="Z759" s="64">
        <f t="shared" si="23"/>
        <v>955619.15</v>
      </c>
      <c r="AC759" s="44">
        <v>955619.15</v>
      </c>
    </row>
    <row r="760" spans="1:29" x14ac:dyDescent="0.25">
      <c r="A760" t="s">
        <v>594</v>
      </c>
      <c r="B760" t="s">
        <v>358</v>
      </c>
      <c r="C760" t="s">
        <v>595</v>
      </c>
      <c r="D760" t="s">
        <v>90</v>
      </c>
      <c r="E760" t="s">
        <v>117</v>
      </c>
      <c r="F760" s="51" t="str">
        <f>IFERROR(VLOOKUP(D760,'Tabelas auxiliares'!$A$3:$B$61,2,FALSE),"")</f>
        <v>SUGEPE-FOLHA - PASEP + AUX. MORADIA</v>
      </c>
      <c r="G760" s="51" t="str">
        <f>IFERROR(VLOOKUP($B760,'Tabelas auxiliares'!$A$65:$C$102,2,FALSE),"")</f>
        <v>Folha de Pagamento - Benefícios</v>
      </c>
      <c r="H760" s="51" t="str">
        <f>IFERROR(VLOOKUP($B760,'Tabelas auxiliares'!$A$65:$C$102,3,FALSE),"")</f>
        <v xml:space="preserve">AUXILIO FUNERAL / CONTRATACAO POR TEMPO DETERMINADO / BENEF.ASSIST. DO SERVIDOR E DO MILITAR / AUXILIO-ALIMENTACAO / AUXILIO-TRANSPORTE / INDENIZACOES E RESTITUICOES / DESPESAS DE EXERCICIOS ANTERIORES </v>
      </c>
      <c r="I760" t="s">
        <v>2382</v>
      </c>
      <c r="J760" t="s">
        <v>2383</v>
      </c>
      <c r="K760" t="s">
        <v>2591</v>
      </c>
      <c r="L760" t="s">
        <v>2385</v>
      </c>
      <c r="M760" t="s">
        <v>165</v>
      </c>
      <c r="N760" t="s">
        <v>128</v>
      </c>
      <c r="O760" t="s">
        <v>1057</v>
      </c>
      <c r="P760" t="s">
        <v>2523</v>
      </c>
      <c r="Q760" t="s">
        <v>168</v>
      </c>
      <c r="R760" t="s">
        <v>165</v>
      </c>
      <c r="S760" t="s">
        <v>119</v>
      </c>
      <c r="T760" t="s">
        <v>2234</v>
      </c>
      <c r="U760" t="s">
        <v>137</v>
      </c>
      <c r="V760" t="s">
        <v>2538</v>
      </c>
      <c r="W760" t="s">
        <v>2539</v>
      </c>
      <c r="X760" s="51" t="str">
        <f t="shared" si="22"/>
        <v>3</v>
      </c>
      <c r="Y760" s="51" t="str">
        <f>IF(T760="","",IF(AND(T760&lt;&gt;'Tabelas auxiliares'!$B$236,T760&lt;&gt;'Tabelas auxiliares'!$B$237,T760&lt;&gt;'Tabelas auxiliares'!$C$236,T760&lt;&gt;'Tabelas auxiliares'!$C$237,T760&lt;&gt;'Tabelas auxiliares'!$D$236),"FOLHA DE PESSOAL",IF(X760='Tabelas auxiliares'!$A$237,"CUSTEIO",IF(X760='Tabelas auxiliares'!$A$236,"INVESTIMENTO","ERRO - VERIFICAR"))))</f>
        <v>FOLHA DE PESSOAL</v>
      </c>
      <c r="Z760" s="64">
        <f t="shared" si="23"/>
        <v>97418.5</v>
      </c>
      <c r="AC760" s="44">
        <v>97418.5</v>
      </c>
    </row>
    <row r="761" spans="1:29" x14ac:dyDescent="0.25">
      <c r="A761" t="s">
        <v>594</v>
      </c>
      <c r="B761" t="s">
        <v>358</v>
      </c>
      <c r="C761" t="s">
        <v>595</v>
      </c>
      <c r="D761" t="s">
        <v>90</v>
      </c>
      <c r="E761" t="s">
        <v>117</v>
      </c>
      <c r="F761" s="51" t="str">
        <f>IFERROR(VLOOKUP(D761,'Tabelas auxiliares'!$A$3:$B$61,2,FALSE),"")</f>
        <v>SUGEPE-FOLHA - PASEP + AUX. MORADIA</v>
      </c>
      <c r="G761" s="51" t="str">
        <f>IFERROR(VLOOKUP($B761,'Tabelas auxiliares'!$A$65:$C$102,2,FALSE),"")</f>
        <v>Folha de Pagamento - Benefícios</v>
      </c>
      <c r="H761" s="51" t="str">
        <f>IFERROR(VLOOKUP($B761,'Tabelas auxiliares'!$A$65:$C$102,3,FALSE),"")</f>
        <v xml:space="preserve">AUXILIO FUNERAL / CONTRATACAO POR TEMPO DETERMINADO / BENEF.ASSIST. DO SERVIDOR E DO MILITAR / AUXILIO-ALIMENTACAO / AUXILIO-TRANSPORTE / INDENIZACOES E RESTITUICOES / DESPESAS DE EXERCICIOS ANTERIORES </v>
      </c>
      <c r="I761" t="s">
        <v>2382</v>
      </c>
      <c r="J761" t="s">
        <v>2383</v>
      </c>
      <c r="K761" t="s">
        <v>2592</v>
      </c>
      <c r="L761" t="s">
        <v>2385</v>
      </c>
      <c r="M761" t="s">
        <v>165</v>
      </c>
      <c r="N761" t="s">
        <v>130</v>
      </c>
      <c r="O761" t="s">
        <v>1122</v>
      </c>
      <c r="P761" t="s">
        <v>2243</v>
      </c>
      <c r="Q761" t="s">
        <v>168</v>
      </c>
      <c r="R761" t="s">
        <v>165</v>
      </c>
      <c r="S761" t="s">
        <v>119</v>
      </c>
      <c r="T761" t="s">
        <v>2234</v>
      </c>
      <c r="U761" t="s">
        <v>141</v>
      </c>
      <c r="V761" t="s">
        <v>2593</v>
      </c>
      <c r="W761" t="s">
        <v>2594</v>
      </c>
      <c r="X761" s="51" t="str">
        <f t="shared" si="22"/>
        <v>3</v>
      </c>
      <c r="Y761" s="51" t="str">
        <f>IF(T761="","",IF(AND(T761&lt;&gt;'Tabelas auxiliares'!$B$236,T761&lt;&gt;'Tabelas auxiliares'!$B$237,T761&lt;&gt;'Tabelas auxiliares'!$C$236,T761&lt;&gt;'Tabelas auxiliares'!$C$237,T761&lt;&gt;'Tabelas auxiliares'!$D$236),"FOLHA DE PESSOAL",IF(X761='Tabelas auxiliares'!$A$237,"CUSTEIO",IF(X761='Tabelas auxiliares'!$A$236,"INVESTIMENTO","ERRO - VERIFICAR"))))</f>
        <v>FOLHA DE PESSOAL</v>
      </c>
      <c r="Z761" s="64">
        <f t="shared" si="23"/>
        <v>2625.68</v>
      </c>
      <c r="AC761" s="44">
        <v>2625.68</v>
      </c>
    </row>
    <row r="762" spans="1:29" x14ac:dyDescent="0.25">
      <c r="A762" t="s">
        <v>594</v>
      </c>
      <c r="B762" t="s">
        <v>358</v>
      </c>
      <c r="C762" t="s">
        <v>595</v>
      </c>
      <c r="D762" t="s">
        <v>90</v>
      </c>
      <c r="E762" t="s">
        <v>117</v>
      </c>
      <c r="F762" s="51" t="str">
        <f>IFERROR(VLOOKUP(D762,'Tabelas auxiliares'!$A$3:$B$61,2,FALSE),"")</f>
        <v>SUGEPE-FOLHA - PASEP + AUX. MORADIA</v>
      </c>
      <c r="G762" s="51" t="str">
        <f>IFERROR(VLOOKUP($B762,'Tabelas auxiliares'!$A$65:$C$102,2,FALSE),"")</f>
        <v>Folha de Pagamento - Benefícios</v>
      </c>
      <c r="H762" s="51" t="str">
        <f>IFERROR(VLOOKUP($B762,'Tabelas auxiliares'!$A$65:$C$102,3,FALSE),"")</f>
        <v xml:space="preserve">AUXILIO FUNERAL / CONTRATACAO POR TEMPO DETERMINADO / BENEF.ASSIST. DO SERVIDOR E DO MILITAR / AUXILIO-ALIMENTACAO / AUXILIO-TRANSPORTE / INDENIZACOES E RESTITUICOES / DESPESAS DE EXERCICIOS ANTERIORES </v>
      </c>
      <c r="I762" t="s">
        <v>2382</v>
      </c>
      <c r="J762" t="s">
        <v>2383</v>
      </c>
      <c r="K762" t="s">
        <v>2595</v>
      </c>
      <c r="L762" t="s">
        <v>2385</v>
      </c>
      <c r="M762" t="s">
        <v>165</v>
      </c>
      <c r="N762" t="s">
        <v>130</v>
      </c>
      <c r="O762" t="s">
        <v>1122</v>
      </c>
      <c r="P762" t="s">
        <v>2243</v>
      </c>
      <c r="Q762" t="s">
        <v>168</v>
      </c>
      <c r="R762" t="s">
        <v>165</v>
      </c>
      <c r="S762" t="s">
        <v>119</v>
      </c>
      <c r="T762" t="s">
        <v>2234</v>
      </c>
      <c r="U762" t="s">
        <v>141</v>
      </c>
      <c r="V762" t="s">
        <v>2244</v>
      </c>
      <c r="W762" t="s">
        <v>2245</v>
      </c>
      <c r="X762" s="51" t="str">
        <f t="shared" si="22"/>
        <v>3</v>
      </c>
      <c r="Y762" s="51" t="str">
        <f>IF(T762="","",IF(AND(T762&lt;&gt;'Tabelas auxiliares'!$B$236,T762&lt;&gt;'Tabelas auxiliares'!$B$237,T762&lt;&gt;'Tabelas auxiliares'!$C$236,T762&lt;&gt;'Tabelas auxiliares'!$C$237,T762&lt;&gt;'Tabelas auxiliares'!$D$236),"FOLHA DE PESSOAL",IF(X762='Tabelas auxiliares'!$A$237,"CUSTEIO",IF(X762='Tabelas auxiliares'!$A$236,"INVESTIMENTO","ERRO - VERIFICAR"))))</f>
        <v>FOLHA DE PESSOAL</v>
      </c>
      <c r="Z762" s="64">
        <f t="shared" si="23"/>
        <v>170197.68</v>
      </c>
      <c r="AC762" s="44">
        <v>170197.68</v>
      </c>
    </row>
    <row r="763" spans="1:29" x14ac:dyDescent="0.25">
      <c r="A763" t="s">
        <v>594</v>
      </c>
      <c r="B763" t="s">
        <v>358</v>
      </c>
      <c r="C763" t="s">
        <v>595</v>
      </c>
      <c r="D763" t="s">
        <v>90</v>
      </c>
      <c r="E763" t="s">
        <v>117</v>
      </c>
      <c r="F763" s="51" t="str">
        <f>IFERROR(VLOOKUP(D763,'Tabelas auxiliares'!$A$3:$B$61,2,FALSE),"")</f>
        <v>SUGEPE-FOLHA - PASEP + AUX. MORADIA</v>
      </c>
      <c r="G763" s="51" t="str">
        <f>IFERROR(VLOOKUP($B763,'Tabelas auxiliares'!$A$65:$C$102,2,FALSE),"")</f>
        <v>Folha de Pagamento - Benefícios</v>
      </c>
      <c r="H763" s="51" t="str">
        <f>IFERROR(VLOOKUP($B763,'Tabelas auxiliares'!$A$65:$C$102,3,FALSE),"")</f>
        <v xml:space="preserve">AUXILIO FUNERAL / CONTRATACAO POR TEMPO DETERMINADO / BENEF.ASSIST. DO SERVIDOR E DO MILITAR / AUXILIO-ALIMENTACAO / AUXILIO-TRANSPORTE / INDENIZACOES E RESTITUICOES / DESPESAS DE EXERCICIOS ANTERIORES </v>
      </c>
      <c r="I763" t="s">
        <v>2596</v>
      </c>
      <c r="J763" t="s">
        <v>2597</v>
      </c>
      <c r="K763" t="s">
        <v>2598</v>
      </c>
      <c r="L763" t="s">
        <v>2599</v>
      </c>
      <c r="M763" t="s">
        <v>2242</v>
      </c>
      <c r="N763" t="s">
        <v>130</v>
      </c>
      <c r="O763" t="s">
        <v>1122</v>
      </c>
      <c r="P763" t="s">
        <v>2243</v>
      </c>
      <c r="Q763" t="s">
        <v>168</v>
      </c>
      <c r="R763" t="s">
        <v>165</v>
      </c>
      <c r="S763" t="s">
        <v>119</v>
      </c>
      <c r="T763" t="s">
        <v>2234</v>
      </c>
      <c r="U763" t="s">
        <v>141</v>
      </c>
      <c r="V763" t="s">
        <v>2244</v>
      </c>
      <c r="W763" t="s">
        <v>2245</v>
      </c>
      <c r="X763" s="51" t="str">
        <f t="shared" si="22"/>
        <v>3</v>
      </c>
      <c r="Y763" s="51" t="str">
        <f>IF(T763="","",IF(AND(T763&lt;&gt;'Tabelas auxiliares'!$B$236,T763&lt;&gt;'Tabelas auxiliares'!$B$237,T763&lt;&gt;'Tabelas auxiliares'!$C$236,T763&lt;&gt;'Tabelas auxiliares'!$C$237,T763&lt;&gt;'Tabelas auxiliares'!$D$236),"FOLHA DE PESSOAL",IF(X763='Tabelas auxiliares'!$A$237,"CUSTEIO",IF(X763='Tabelas auxiliares'!$A$236,"INVESTIMENTO","ERRO - VERIFICAR"))))</f>
        <v>FOLHA DE PESSOAL</v>
      </c>
      <c r="Z763" s="64">
        <f t="shared" si="23"/>
        <v>1306.53</v>
      </c>
      <c r="AC763" s="44">
        <v>1306.53</v>
      </c>
    </row>
    <row r="764" spans="1:29" x14ac:dyDescent="0.25">
      <c r="A764" t="s">
        <v>594</v>
      </c>
      <c r="B764" t="s">
        <v>358</v>
      </c>
      <c r="C764" t="s">
        <v>595</v>
      </c>
      <c r="D764" t="s">
        <v>90</v>
      </c>
      <c r="E764" t="s">
        <v>117</v>
      </c>
      <c r="F764" s="51" t="str">
        <f>IFERROR(VLOOKUP(D764,'Tabelas auxiliares'!$A$3:$B$61,2,FALSE),"")</f>
        <v>SUGEPE-FOLHA - PASEP + AUX. MORADIA</v>
      </c>
      <c r="G764" s="51" t="str">
        <f>IFERROR(VLOOKUP($B764,'Tabelas auxiliares'!$A$65:$C$102,2,FALSE),"")</f>
        <v>Folha de Pagamento - Benefícios</v>
      </c>
      <c r="H764" s="51" t="str">
        <f>IFERROR(VLOOKUP($B764,'Tabelas auxiliares'!$A$65:$C$102,3,FALSE),"")</f>
        <v xml:space="preserve">AUXILIO FUNERAL / CONTRATACAO POR TEMPO DETERMINADO / BENEF.ASSIST. DO SERVIDOR E DO MILITAR / AUXILIO-ALIMENTACAO / AUXILIO-TRANSPORTE / INDENIZACOES E RESTITUICOES / DESPESAS DE EXERCICIOS ANTERIORES </v>
      </c>
      <c r="I764" t="s">
        <v>1807</v>
      </c>
      <c r="J764" t="s">
        <v>2396</v>
      </c>
      <c r="K764" t="s">
        <v>2600</v>
      </c>
      <c r="L764" t="s">
        <v>2398</v>
      </c>
      <c r="M764" t="s">
        <v>165</v>
      </c>
      <c r="N764" t="s">
        <v>128</v>
      </c>
      <c r="O764" t="s">
        <v>2514</v>
      </c>
      <c r="P764" t="s">
        <v>2515</v>
      </c>
      <c r="Q764" t="s">
        <v>168</v>
      </c>
      <c r="R764" t="s">
        <v>165</v>
      </c>
      <c r="S764" t="s">
        <v>119</v>
      </c>
      <c r="T764" t="s">
        <v>2234</v>
      </c>
      <c r="U764" t="s">
        <v>138</v>
      </c>
      <c r="V764" t="s">
        <v>2516</v>
      </c>
      <c r="W764" t="s">
        <v>2517</v>
      </c>
      <c r="X764" s="51" t="str">
        <f t="shared" si="22"/>
        <v>3</v>
      </c>
      <c r="Y764" s="51" t="str">
        <f>IF(T764="","",IF(AND(T764&lt;&gt;'Tabelas auxiliares'!$B$236,T764&lt;&gt;'Tabelas auxiliares'!$B$237,T764&lt;&gt;'Tabelas auxiliares'!$C$236,T764&lt;&gt;'Tabelas auxiliares'!$C$237,T764&lt;&gt;'Tabelas auxiliares'!$D$236),"FOLHA DE PESSOAL",IF(X764='Tabelas auxiliares'!$A$237,"CUSTEIO",IF(X764='Tabelas auxiliares'!$A$236,"INVESTIMENTO","ERRO - VERIFICAR"))))</f>
        <v>FOLHA DE PESSOAL</v>
      </c>
      <c r="Z764" s="64">
        <f t="shared" si="23"/>
        <v>44086</v>
      </c>
      <c r="AC764" s="44">
        <v>44086</v>
      </c>
    </row>
    <row r="765" spans="1:29" x14ac:dyDescent="0.25">
      <c r="A765" t="s">
        <v>594</v>
      </c>
      <c r="B765" t="s">
        <v>358</v>
      </c>
      <c r="C765" t="s">
        <v>595</v>
      </c>
      <c r="D765" t="s">
        <v>90</v>
      </c>
      <c r="E765" t="s">
        <v>117</v>
      </c>
      <c r="F765" s="51" t="str">
        <f>IFERROR(VLOOKUP(D765,'Tabelas auxiliares'!$A$3:$B$61,2,FALSE),"")</f>
        <v>SUGEPE-FOLHA - PASEP + AUX. MORADIA</v>
      </c>
      <c r="G765" s="51" t="str">
        <f>IFERROR(VLOOKUP($B765,'Tabelas auxiliares'!$A$65:$C$102,2,FALSE),"")</f>
        <v>Folha de Pagamento - Benefícios</v>
      </c>
      <c r="H765" s="51" t="str">
        <f>IFERROR(VLOOKUP($B765,'Tabelas auxiliares'!$A$65:$C$102,3,FALSE),"")</f>
        <v xml:space="preserve">AUXILIO FUNERAL / CONTRATACAO POR TEMPO DETERMINADO / BENEF.ASSIST. DO SERVIDOR E DO MILITAR / AUXILIO-ALIMENTACAO / AUXILIO-TRANSPORTE / INDENIZACOES E RESTITUICOES / DESPESAS DE EXERCICIOS ANTERIORES </v>
      </c>
      <c r="I765" t="s">
        <v>1807</v>
      </c>
      <c r="J765" t="s">
        <v>2396</v>
      </c>
      <c r="K765" t="s">
        <v>2601</v>
      </c>
      <c r="L765" t="s">
        <v>2398</v>
      </c>
      <c r="M765" t="s">
        <v>165</v>
      </c>
      <c r="N765" t="s">
        <v>128</v>
      </c>
      <c r="O765" t="s">
        <v>1122</v>
      </c>
      <c r="P765" t="s">
        <v>2519</v>
      </c>
      <c r="Q765" t="s">
        <v>168</v>
      </c>
      <c r="R765" t="s">
        <v>165</v>
      </c>
      <c r="S765" t="s">
        <v>119</v>
      </c>
      <c r="T765" t="s">
        <v>2234</v>
      </c>
      <c r="U765" t="s">
        <v>140</v>
      </c>
      <c r="V765" t="s">
        <v>2520</v>
      </c>
      <c r="W765" t="s">
        <v>2521</v>
      </c>
      <c r="X765" s="51" t="str">
        <f t="shared" si="22"/>
        <v>3</v>
      </c>
      <c r="Y765" s="51" t="str">
        <f>IF(T765="","",IF(AND(T765&lt;&gt;'Tabelas auxiliares'!$B$236,T765&lt;&gt;'Tabelas auxiliares'!$B$237,T765&lt;&gt;'Tabelas auxiliares'!$C$236,T765&lt;&gt;'Tabelas auxiliares'!$C$237,T765&lt;&gt;'Tabelas auxiliares'!$D$236),"FOLHA DE PESSOAL",IF(X765='Tabelas auxiliares'!$A$237,"CUSTEIO",IF(X765='Tabelas auxiliares'!$A$236,"INVESTIMENTO","ERRO - VERIFICAR"))))</f>
        <v>FOLHA DE PESSOAL</v>
      </c>
      <c r="Z765" s="64">
        <f t="shared" si="23"/>
        <v>2022.3</v>
      </c>
      <c r="AC765" s="44">
        <v>2022.3</v>
      </c>
    </row>
    <row r="766" spans="1:29" x14ac:dyDescent="0.25">
      <c r="A766" t="s">
        <v>594</v>
      </c>
      <c r="B766" t="s">
        <v>358</v>
      </c>
      <c r="C766" t="s">
        <v>595</v>
      </c>
      <c r="D766" t="s">
        <v>90</v>
      </c>
      <c r="E766" t="s">
        <v>117</v>
      </c>
      <c r="F766" s="51" t="str">
        <f>IFERROR(VLOOKUP(D766,'Tabelas auxiliares'!$A$3:$B$61,2,FALSE),"")</f>
        <v>SUGEPE-FOLHA - PASEP + AUX. MORADIA</v>
      </c>
      <c r="G766" s="51" t="str">
        <f>IFERROR(VLOOKUP($B766,'Tabelas auxiliares'!$A$65:$C$102,2,FALSE),"")</f>
        <v>Folha de Pagamento - Benefícios</v>
      </c>
      <c r="H766" s="51" t="str">
        <f>IFERROR(VLOOKUP($B766,'Tabelas auxiliares'!$A$65:$C$102,3,FALSE),"")</f>
        <v xml:space="preserve">AUXILIO FUNERAL / CONTRATACAO POR TEMPO DETERMINADO / BENEF.ASSIST. DO SERVIDOR E DO MILITAR / AUXILIO-ALIMENTACAO / AUXILIO-TRANSPORTE / INDENIZACOES E RESTITUICOES / DESPESAS DE EXERCICIOS ANTERIORES </v>
      </c>
      <c r="I766" t="s">
        <v>1807</v>
      </c>
      <c r="J766" t="s">
        <v>2396</v>
      </c>
      <c r="K766" t="s">
        <v>2602</v>
      </c>
      <c r="L766" t="s">
        <v>2398</v>
      </c>
      <c r="M766" t="s">
        <v>165</v>
      </c>
      <c r="N766" t="s">
        <v>128</v>
      </c>
      <c r="O766" t="s">
        <v>1057</v>
      </c>
      <c r="P766" t="s">
        <v>2523</v>
      </c>
      <c r="Q766" t="s">
        <v>168</v>
      </c>
      <c r="R766" t="s">
        <v>165</v>
      </c>
      <c r="S766" t="s">
        <v>119</v>
      </c>
      <c r="T766" t="s">
        <v>2234</v>
      </c>
      <c r="U766" t="s">
        <v>137</v>
      </c>
      <c r="V766" t="s">
        <v>2524</v>
      </c>
      <c r="W766" t="s">
        <v>2525</v>
      </c>
      <c r="X766" s="51" t="str">
        <f t="shared" si="22"/>
        <v>3</v>
      </c>
      <c r="Y766" s="51" t="str">
        <f>IF(T766="","",IF(AND(T766&lt;&gt;'Tabelas auxiliares'!$B$236,T766&lt;&gt;'Tabelas auxiliares'!$B$237,T766&lt;&gt;'Tabelas auxiliares'!$C$236,T766&lt;&gt;'Tabelas auxiliares'!$C$237,T766&lt;&gt;'Tabelas auxiliares'!$D$236),"FOLHA DE PESSOAL",IF(X766='Tabelas auxiliares'!$A$237,"CUSTEIO",IF(X766='Tabelas auxiliares'!$A$236,"INVESTIMENTO","ERRO - VERIFICAR"))))</f>
        <v>FOLHA DE PESSOAL</v>
      </c>
      <c r="Z766" s="64">
        <f t="shared" si="23"/>
        <v>1790.79</v>
      </c>
      <c r="AC766" s="44">
        <v>1790.79</v>
      </c>
    </row>
    <row r="767" spans="1:29" x14ac:dyDescent="0.25">
      <c r="A767" t="s">
        <v>594</v>
      </c>
      <c r="B767" t="s">
        <v>358</v>
      </c>
      <c r="C767" t="s">
        <v>595</v>
      </c>
      <c r="D767" t="s">
        <v>90</v>
      </c>
      <c r="E767" t="s">
        <v>117</v>
      </c>
      <c r="F767" s="51" t="str">
        <f>IFERROR(VLOOKUP(D767,'Tabelas auxiliares'!$A$3:$B$61,2,FALSE),"")</f>
        <v>SUGEPE-FOLHA - PASEP + AUX. MORADIA</v>
      </c>
      <c r="G767" s="51" t="str">
        <f>IFERROR(VLOOKUP($B767,'Tabelas auxiliares'!$A$65:$C$102,2,FALSE),"")</f>
        <v>Folha de Pagamento - Benefícios</v>
      </c>
      <c r="H767" s="51" t="str">
        <f>IFERROR(VLOOKUP($B767,'Tabelas auxiliares'!$A$65:$C$102,3,FALSE),"")</f>
        <v xml:space="preserve">AUXILIO FUNERAL / CONTRATACAO POR TEMPO DETERMINADO / BENEF.ASSIST. DO SERVIDOR E DO MILITAR / AUXILIO-ALIMENTACAO / AUXILIO-TRANSPORTE / INDENIZACOES E RESTITUICOES / DESPESAS DE EXERCICIOS ANTERIORES </v>
      </c>
      <c r="I767" t="s">
        <v>1807</v>
      </c>
      <c r="J767" t="s">
        <v>2396</v>
      </c>
      <c r="K767" t="s">
        <v>2603</v>
      </c>
      <c r="L767" t="s">
        <v>2398</v>
      </c>
      <c r="M767" t="s">
        <v>165</v>
      </c>
      <c r="N767" t="s">
        <v>128</v>
      </c>
      <c r="O767" t="s">
        <v>2527</v>
      </c>
      <c r="P767" t="s">
        <v>2528</v>
      </c>
      <c r="Q767" t="s">
        <v>168</v>
      </c>
      <c r="R767" t="s">
        <v>165</v>
      </c>
      <c r="S767" t="s">
        <v>119</v>
      </c>
      <c r="T767" t="s">
        <v>2234</v>
      </c>
      <c r="U767" t="s">
        <v>142</v>
      </c>
      <c r="V767" t="s">
        <v>2529</v>
      </c>
      <c r="W767" t="s">
        <v>2530</v>
      </c>
      <c r="X767" s="51" t="str">
        <f t="shared" si="22"/>
        <v>3</v>
      </c>
      <c r="Y767" s="51" t="str">
        <f>IF(T767="","",IF(AND(T767&lt;&gt;'Tabelas auxiliares'!$B$236,T767&lt;&gt;'Tabelas auxiliares'!$B$237,T767&lt;&gt;'Tabelas auxiliares'!$C$236,T767&lt;&gt;'Tabelas auxiliares'!$C$237,T767&lt;&gt;'Tabelas auxiliares'!$D$236),"FOLHA DE PESSOAL",IF(X767='Tabelas auxiliares'!$A$237,"CUSTEIO",IF(X767='Tabelas auxiliares'!$A$236,"INVESTIMENTO","ERRO - VERIFICAR"))))</f>
        <v>FOLHA DE PESSOAL</v>
      </c>
      <c r="Z767" s="64">
        <f t="shared" si="23"/>
        <v>2155.7399999999998</v>
      </c>
      <c r="AC767" s="44">
        <v>2155.7399999999998</v>
      </c>
    </row>
    <row r="768" spans="1:29" x14ac:dyDescent="0.25">
      <c r="A768" t="s">
        <v>594</v>
      </c>
      <c r="B768" t="s">
        <v>358</v>
      </c>
      <c r="C768" t="s">
        <v>595</v>
      </c>
      <c r="D768" t="s">
        <v>90</v>
      </c>
      <c r="E768" t="s">
        <v>117</v>
      </c>
      <c r="F768" s="51" t="str">
        <f>IFERROR(VLOOKUP(D768,'Tabelas auxiliares'!$A$3:$B$61,2,FALSE),"")</f>
        <v>SUGEPE-FOLHA - PASEP + AUX. MORADIA</v>
      </c>
      <c r="G768" s="51" t="str">
        <f>IFERROR(VLOOKUP($B768,'Tabelas auxiliares'!$A$65:$C$102,2,FALSE),"")</f>
        <v>Folha de Pagamento - Benefícios</v>
      </c>
      <c r="H768" s="51" t="str">
        <f>IFERROR(VLOOKUP($B768,'Tabelas auxiliares'!$A$65:$C$102,3,FALSE),"")</f>
        <v xml:space="preserve">AUXILIO FUNERAL / CONTRATACAO POR TEMPO DETERMINADO / BENEF.ASSIST. DO SERVIDOR E DO MILITAR / AUXILIO-ALIMENTACAO / AUXILIO-TRANSPORTE / INDENIZACOES E RESTITUICOES / DESPESAS DE EXERCICIOS ANTERIORES </v>
      </c>
      <c r="I768" t="s">
        <v>1807</v>
      </c>
      <c r="J768" t="s">
        <v>2396</v>
      </c>
      <c r="K768" t="s">
        <v>2604</v>
      </c>
      <c r="L768" t="s">
        <v>2398</v>
      </c>
      <c r="M768" t="s">
        <v>165</v>
      </c>
      <c r="N768" t="s">
        <v>128</v>
      </c>
      <c r="O768" t="s">
        <v>1122</v>
      </c>
      <c r="P768" t="s">
        <v>2519</v>
      </c>
      <c r="Q768" t="s">
        <v>168</v>
      </c>
      <c r="R768" t="s">
        <v>165</v>
      </c>
      <c r="S768" t="s">
        <v>119</v>
      </c>
      <c r="T768" t="s">
        <v>2234</v>
      </c>
      <c r="U768" t="s">
        <v>140</v>
      </c>
      <c r="V768" t="s">
        <v>2532</v>
      </c>
      <c r="W768" t="s">
        <v>2533</v>
      </c>
      <c r="X768" s="51" t="str">
        <f t="shared" si="22"/>
        <v>3</v>
      </c>
      <c r="Y768" s="51" t="str">
        <f>IF(T768="","",IF(AND(T768&lt;&gt;'Tabelas auxiliares'!$B$236,T768&lt;&gt;'Tabelas auxiliares'!$B$237,T768&lt;&gt;'Tabelas auxiliares'!$C$236,T768&lt;&gt;'Tabelas auxiliares'!$C$237,T768&lt;&gt;'Tabelas auxiliares'!$D$236),"FOLHA DE PESSOAL",IF(X768='Tabelas auxiliares'!$A$237,"CUSTEIO",IF(X768='Tabelas auxiliares'!$A$236,"INVESTIMENTO","ERRO - VERIFICAR"))))</f>
        <v>FOLHA DE PESSOAL</v>
      </c>
      <c r="Z768" s="64">
        <f t="shared" si="23"/>
        <v>63846.9</v>
      </c>
      <c r="AC768" s="44">
        <v>63846.9</v>
      </c>
    </row>
    <row r="769" spans="1:29" x14ac:dyDescent="0.25">
      <c r="A769" t="s">
        <v>594</v>
      </c>
      <c r="B769" t="s">
        <v>358</v>
      </c>
      <c r="C769" t="s">
        <v>595</v>
      </c>
      <c r="D769" t="s">
        <v>90</v>
      </c>
      <c r="E769" t="s">
        <v>117</v>
      </c>
      <c r="F769" s="51" t="str">
        <f>IFERROR(VLOOKUP(D769,'Tabelas auxiliares'!$A$3:$B$61,2,FALSE),"")</f>
        <v>SUGEPE-FOLHA - PASEP + AUX. MORADIA</v>
      </c>
      <c r="G769" s="51" t="str">
        <f>IFERROR(VLOOKUP($B769,'Tabelas auxiliares'!$A$65:$C$102,2,FALSE),"")</f>
        <v>Folha de Pagamento - Benefícios</v>
      </c>
      <c r="H769" s="51" t="str">
        <f>IFERROR(VLOOKUP($B769,'Tabelas auxiliares'!$A$65:$C$102,3,FALSE),"")</f>
        <v xml:space="preserve">AUXILIO FUNERAL / CONTRATACAO POR TEMPO DETERMINADO / BENEF.ASSIST. DO SERVIDOR E DO MILITAR / AUXILIO-ALIMENTACAO / AUXILIO-TRANSPORTE / INDENIZACOES E RESTITUICOES / DESPESAS DE EXERCICIOS ANTERIORES </v>
      </c>
      <c r="I769" t="s">
        <v>1807</v>
      </c>
      <c r="J769" t="s">
        <v>2396</v>
      </c>
      <c r="K769" t="s">
        <v>2605</v>
      </c>
      <c r="L769" t="s">
        <v>2398</v>
      </c>
      <c r="M769" t="s">
        <v>165</v>
      </c>
      <c r="N769" t="s">
        <v>128</v>
      </c>
      <c r="O769" t="s">
        <v>2514</v>
      </c>
      <c r="P769" t="s">
        <v>2515</v>
      </c>
      <c r="Q769" t="s">
        <v>168</v>
      </c>
      <c r="R769" t="s">
        <v>165</v>
      </c>
      <c r="S769" t="s">
        <v>119</v>
      </c>
      <c r="T769" t="s">
        <v>2234</v>
      </c>
      <c r="U769" t="s">
        <v>138</v>
      </c>
      <c r="V769" t="s">
        <v>2535</v>
      </c>
      <c r="W769" t="s">
        <v>2536</v>
      </c>
      <c r="X769" s="51" t="str">
        <f t="shared" si="22"/>
        <v>3</v>
      </c>
      <c r="Y769" s="51" t="str">
        <f>IF(T769="","",IF(AND(T769&lt;&gt;'Tabelas auxiliares'!$B$236,T769&lt;&gt;'Tabelas auxiliares'!$B$237,T769&lt;&gt;'Tabelas auxiliares'!$C$236,T769&lt;&gt;'Tabelas auxiliares'!$C$237,T769&lt;&gt;'Tabelas auxiliares'!$D$236),"FOLHA DE PESSOAL",IF(X769='Tabelas auxiliares'!$A$237,"CUSTEIO",IF(X769='Tabelas auxiliares'!$A$236,"INVESTIMENTO","ERRO - VERIFICAR"))))</f>
        <v>FOLHA DE PESSOAL</v>
      </c>
      <c r="Z769" s="64">
        <f t="shared" si="23"/>
        <v>955554.6</v>
      </c>
      <c r="AC769" s="44">
        <v>955554.6</v>
      </c>
    </row>
    <row r="770" spans="1:29" x14ac:dyDescent="0.25">
      <c r="A770" t="s">
        <v>594</v>
      </c>
      <c r="B770" t="s">
        <v>358</v>
      </c>
      <c r="C770" t="s">
        <v>595</v>
      </c>
      <c r="D770" t="s">
        <v>90</v>
      </c>
      <c r="E770" t="s">
        <v>117</v>
      </c>
      <c r="F770" s="51" t="str">
        <f>IFERROR(VLOOKUP(D770,'Tabelas auxiliares'!$A$3:$B$61,2,FALSE),"")</f>
        <v>SUGEPE-FOLHA - PASEP + AUX. MORADIA</v>
      </c>
      <c r="G770" s="51" t="str">
        <f>IFERROR(VLOOKUP($B770,'Tabelas auxiliares'!$A$65:$C$102,2,FALSE),"")</f>
        <v>Folha de Pagamento - Benefícios</v>
      </c>
      <c r="H770" s="51" t="str">
        <f>IFERROR(VLOOKUP($B770,'Tabelas auxiliares'!$A$65:$C$102,3,FALSE),"")</f>
        <v xml:space="preserve">AUXILIO FUNERAL / CONTRATACAO POR TEMPO DETERMINADO / BENEF.ASSIST. DO SERVIDOR E DO MILITAR / AUXILIO-ALIMENTACAO / AUXILIO-TRANSPORTE / INDENIZACOES E RESTITUICOES / DESPESAS DE EXERCICIOS ANTERIORES </v>
      </c>
      <c r="I770" t="s">
        <v>1807</v>
      </c>
      <c r="J770" t="s">
        <v>2396</v>
      </c>
      <c r="K770" t="s">
        <v>2606</v>
      </c>
      <c r="L770" t="s">
        <v>2398</v>
      </c>
      <c r="M770" t="s">
        <v>165</v>
      </c>
      <c r="N770" t="s">
        <v>128</v>
      </c>
      <c r="O770" t="s">
        <v>1057</v>
      </c>
      <c r="P770" t="s">
        <v>2523</v>
      </c>
      <c r="Q770" t="s">
        <v>168</v>
      </c>
      <c r="R770" t="s">
        <v>165</v>
      </c>
      <c r="S770" t="s">
        <v>119</v>
      </c>
      <c r="T770" t="s">
        <v>2234</v>
      </c>
      <c r="U770" t="s">
        <v>137</v>
      </c>
      <c r="V770" t="s">
        <v>2538</v>
      </c>
      <c r="W770" t="s">
        <v>2539</v>
      </c>
      <c r="X770" s="51" t="str">
        <f t="shared" si="22"/>
        <v>3</v>
      </c>
      <c r="Y770" s="51" t="str">
        <f>IF(T770="","",IF(AND(T770&lt;&gt;'Tabelas auxiliares'!$B$236,T770&lt;&gt;'Tabelas auxiliares'!$B$237,T770&lt;&gt;'Tabelas auxiliares'!$C$236,T770&lt;&gt;'Tabelas auxiliares'!$C$237,T770&lt;&gt;'Tabelas auxiliares'!$D$236),"FOLHA DE PESSOAL",IF(X770='Tabelas auxiliares'!$A$237,"CUSTEIO",IF(X770='Tabelas auxiliares'!$A$236,"INVESTIMENTO","ERRO - VERIFICAR"))))</f>
        <v>FOLHA DE PESSOAL</v>
      </c>
      <c r="Z770" s="64">
        <f t="shared" si="23"/>
        <v>76280.05</v>
      </c>
      <c r="AC770" s="44">
        <v>76280.05</v>
      </c>
    </row>
    <row r="771" spans="1:29" x14ac:dyDescent="0.25">
      <c r="A771" t="s">
        <v>594</v>
      </c>
      <c r="B771" t="s">
        <v>358</v>
      </c>
      <c r="C771" t="s">
        <v>595</v>
      </c>
      <c r="D771" t="s">
        <v>90</v>
      </c>
      <c r="E771" t="s">
        <v>117</v>
      </c>
      <c r="F771" s="51" t="str">
        <f>IFERROR(VLOOKUP(D771,'Tabelas auxiliares'!$A$3:$B$61,2,FALSE),"")</f>
        <v>SUGEPE-FOLHA - PASEP + AUX. MORADIA</v>
      </c>
      <c r="G771" s="51" t="str">
        <f>IFERROR(VLOOKUP($B771,'Tabelas auxiliares'!$A$65:$C$102,2,FALSE),"")</f>
        <v>Folha de Pagamento - Benefícios</v>
      </c>
      <c r="H771" s="51" t="str">
        <f>IFERROR(VLOOKUP($B771,'Tabelas auxiliares'!$A$65:$C$102,3,FALSE),"")</f>
        <v xml:space="preserve">AUXILIO FUNERAL / CONTRATACAO POR TEMPO DETERMINADO / BENEF.ASSIST. DO SERVIDOR E DO MILITAR / AUXILIO-ALIMENTACAO / AUXILIO-TRANSPORTE / INDENIZACOES E RESTITUICOES / DESPESAS DE EXERCICIOS ANTERIORES </v>
      </c>
      <c r="I771" t="s">
        <v>1807</v>
      </c>
      <c r="J771" t="s">
        <v>2396</v>
      </c>
      <c r="K771" t="s">
        <v>2607</v>
      </c>
      <c r="L771" t="s">
        <v>2398</v>
      </c>
      <c r="M771" t="s">
        <v>165</v>
      </c>
      <c r="N771" t="s">
        <v>128</v>
      </c>
      <c r="O771" t="s">
        <v>1122</v>
      </c>
      <c r="P771" t="s">
        <v>2519</v>
      </c>
      <c r="Q771" t="s">
        <v>168</v>
      </c>
      <c r="R771" t="s">
        <v>165</v>
      </c>
      <c r="S771" t="s">
        <v>119</v>
      </c>
      <c r="T771" t="s">
        <v>2234</v>
      </c>
      <c r="U771" t="s">
        <v>140</v>
      </c>
      <c r="V771" t="s">
        <v>2563</v>
      </c>
      <c r="W771" t="s">
        <v>2564</v>
      </c>
      <c r="X771" s="51" t="str">
        <f t="shared" si="22"/>
        <v>3</v>
      </c>
      <c r="Y771" s="51" t="str">
        <f>IF(T771="","",IF(AND(T771&lt;&gt;'Tabelas auxiliares'!$B$236,T771&lt;&gt;'Tabelas auxiliares'!$B$237,T771&lt;&gt;'Tabelas auxiliares'!$C$236,T771&lt;&gt;'Tabelas auxiliares'!$C$237,T771&lt;&gt;'Tabelas auxiliares'!$D$236),"FOLHA DE PESSOAL",IF(X771='Tabelas auxiliares'!$A$237,"CUSTEIO",IF(X771='Tabelas auxiliares'!$A$236,"INVESTIMENTO","ERRO - VERIFICAR"))))</f>
        <v>FOLHA DE PESSOAL</v>
      </c>
      <c r="Z771" s="64">
        <f t="shared" si="23"/>
        <v>4333.5</v>
      </c>
      <c r="AC771" s="44">
        <v>4333.5</v>
      </c>
    </row>
    <row r="772" spans="1:29" x14ac:dyDescent="0.25">
      <c r="A772" t="s">
        <v>594</v>
      </c>
      <c r="B772" t="s">
        <v>358</v>
      </c>
      <c r="C772" t="s">
        <v>595</v>
      </c>
      <c r="D772" t="s">
        <v>90</v>
      </c>
      <c r="E772" t="s">
        <v>117</v>
      </c>
      <c r="F772" s="51" t="str">
        <f>IFERROR(VLOOKUP(D772,'Tabelas auxiliares'!$A$3:$B$61,2,FALSE),"")</f>
        <v>SUGEPE-FOLHA - PASEP + AUX. MORADIA</v>
      </c>
      <c r="G772" s="51" t="str">
        <f>IFERROR(VLOOKUP($B772,'Tabelas auxiliares'!$A$65:$C$102,2,FALSE),"")</f>
        <v>Folha de Pagamento - Benefícios</v>
      </c>
      <c r="H772" s="51" t="str">
        <f>IFERROR(VLOOKUP($B772,'Tabelas auxiliares'!$A$65:$C$102,3,FALSE),"")</f>
        <v xml:space="preserve">AUXILIO FUNERAL / CONTRATACAO POR TEMPO DETERMINADO / BENEF.ASSIST. DO SERVIDOR E DO MILITAR / AUXILIO-ALIMENTACAO / AUXILIO-TRANSPORTE / INDENIZACOES E RESTITUICOES / DESPESAS DE EXERCICIOS ANTERIORES </v>
      </c>
      <c r="I772" t="s">
        <v>1807</v>
      </c>
      <c r="J772" t="s">
        <v>2396</v>
      </c>
      <c r="K772" t="s">
        <v>2608</v>
      </c>
      <c r="L772" t="s">
        <v>2398</v>
      </c>
      <c r="M772" t="s">
        <v>165</v>
      </c>
      <c r="N772" t="s">
        <v>130</v>
      </c>
      <c r="O772" t="s">
        <v>1122</v>
      </c>
      <c r="P772" t="s">
        <v>2243</v>
      </c>
      <c r="Q772" t="s">
        <v>168</v>
      </c>
      <c r="R772" t="s">
        <v>165</v>
      </c>
      <c r="S772" t="s">
        <v>119</v>
      </c>
      <c r="T772" t="s">
        <v>2234</v>
      </c>
      <c r="U772" t="s">
        <v>141</v>
      </c>
      <c r="V772" t="s">
        <v>2244</v>
      </c>
      <c r="W772" t="s">
        <v>2245</v>
      </c>
      <c r="X772" s="51" t="str">
        <f t="shared" ref="X772:X835" si="24">LEFT(V772,1)</f>
        <v>3</v>
      </c>
      <c r="Y772" s="51" t="str">
        <f>IF(T772="","",IF(AND(T772&lt;&gt;'Tabelas auxiliares'!$B$236,T772&lt;&gt;'Tabelas auxiliares'!$B$237,T772&lt;&gt;'Tabelas auxiliares'!$C$236,T772&lt;&gt;'Tabelas auxiliares'!$C$237,T772&lt;&gt;'Tabelas auxiliares'!$D$236),"FOLHA DE PESSOAL",IF(X772='Tabelas auxiliares'!$A$237,"CUSTEIO",IF(X772='Tabelas auxiliares'!$A$236,"INVESTIMENTO","ERRO - VERIFICAR"))))</f>
        <v>FOLHA DE PESSOAL</v>
      </c>
      <c r="Z772" s="64">
        <f t="shared" si="23"/>
        <v>167392.91</v>
      </c>
      <c r="AC772" s="44">
        <v>167392.91</v>
      </c>
    </row>
    <row r="773" spans="1:29" x14ac:dyDescent="0.25">
      <c r="A773" t="s">
        <v>594</v>
      </c>
      <c r="B773" t="s">
        <v>358</v>
      </c>
      <c r="C773" t="s">
        <v>595</v>
      </c>
      <c r="D773" t="s">
        <v>90</v>
      </c>
      <c r="E773" t="s">
        <v>117</v>
      </c>
      <c r="F773" s="51" t="str">
        <f>IFERROR(VLOOKUP(D773,'Tabelas auxiliares'!$A$3:$B$61,2,FALSE),"")</f>
        <v>SUGEPE-FOLHA - PASEP + AUX. MORADIA</v>
      </c>
      <c r="G773" s="51" t="str">
        <f>IFERROR(VLOOKUP($B773,'Tabelas auxiliares'!$A$65:$C$102,2,FALSE),"")</f>
        <v>Folha de Pagamento - Benefícios</v>
      </c>
      <c r="H773" s="51" t="str">
        <f>IFERROR(VLOOKUP($B773,'Tabelas auxiliares'!$A$65:$C$102,3,FALSE),"")</f>
        <v xml:space="preserve">AUXILIO FUNERAL / CONTRATACAO POR TEMPO DETERMINADO / BENEF.ASSIST. DO SERVIDOR E DO MILITAR / AUXILIO-ALIMENTACAO / AUXILIO-TRANSPORTE / INDENIZACOES E RESTITUICOES / DESPESAS DE EXERCICIOS ANTERIORES </v>
      </c>
      <c r="I773" t="s">
        <v>611</v>
      </c>
      <c r="J773" t="s">
        <v>2609</v>
      </c>
      <c r="K773" t="s">
        <v>2610</v>
      </c>
      <c r="L773" t="s">
        <v>2611</v>
      </c>
      <c r="M773" t="s">
        <v>2242</v>
      </c>
      <c r="N773" t="s">
        <v>130</v>
      </c>
      <c r="O773" t="s">
        <v>1122</v>
      </c>
      <c r="P773" t="s">
        <v>2243</v>
      </c>
      <c r="Q773" t="s">
        <v>168</v>
      </c>
      <c r="R773" t="s">
        <v>165</v>
      </c>
      <c r="S773" t="s">
        <v>119</v>
      </c>
      <c r="T773" t="s">
        <v>2234</v>
      </c>
      <c r="U773" t="s">
        <v>141</v>
      </c>
      <c r="V773" t="s">
        <v>2244</v>
      </c>
      <c r="W773" t="s">
        <v>2245</v>
      </c>
      <c r="X773" s="51" t="str">
        <f t="shared" si="24"/>
        <v>3</v>
      </c>
      <c r="Y773" s="51" t="str">
        <f>IF(T773="","",IF(AND(T773&lt;&gt;'Tabelas auxiliares'!$B$236,T773&lt;&gt;'Tabelas auxiliares'!$B$237,T773&lt;&gt;'Tabelas auxiliares'!$C$236,T773&lt;&gt;'Tabelas auxiliares'!$C$237,T773&lt;&gt;'Tabelas auxiliares'!$D$236),"FOLHA DE PESSOAL",IF(X773='Tabelas auxiliares'!$A$237,"CUSTEIO",IF(X773='Tabelas auxiliares'!$A$236,"INVESTIMENTO","ERRO - VERIFICAR"))))</f>
        <v>FOLHA DE PESSOAL</v>
      </c>
      <c r="Z773" s="64">
        <f t="shared" ref="Z773:Z836" si="25">IF(AA773+AB773+AC773&lt;&gt;0,AA773+AB773+AC773,"")</f>
        <v>1236.19</v>
      </c>
      <c r="AC773" s="44">
        <v>1236.19</v>
      </c>
    </row>
    <row r="774" spans="1:29" x14ac:dyDescent="0.25">
      <c r="A774" t="s">
        <v>594</v>
      </c>
      <c r="B774" t="s">
        <v>358</v>
      </c>
      <c r="C774" t="s">
        <v>595</v>
      </c>
      <c r="D774" t="s">
        <v>90</v>
      </c>
      <c r="E774" t="s">
        <v>117</v>
      </c>
      <c r="F774" s="51" t="str">
        <f>IFERROR(VLOOKUP(D774,'Tabelas auxiliares'!$A$3:$B$61,2,FALSE),"")</f>
        <v>SUGEPE-FOLHA - PASEP + AUX. MORADIA</v>
      </c>
      <c r="G774" s="51" t="str">
        <f>IFERROR(VLOOKUP($B774,'Tabelas auxiliares'!$A$65:$C$102,2,FALSE),"")</f>
        <v>Folha de Pagamento - Benefícios</v>
      </c>
      <c r="H774" s="51" t="str">
        <f>IFERROR(VLOOKUP($B774,'Tabelas auxiliares'!$A$65:$C$102,3,FALSE),"")</f>
        <v xml:space="preserve">AUXILIO FUNERAL / CONTRATACAO POR TEMPO DETERMINADO / BENEF.ASSIST. DO SERVIDOR E DO MILITAR / AUXILIO-ALIMENTACAO / AUXILIO-TRANSPORTE / INDENIZACOES E RESTITUICOES / DESPESAS DE EXERCICIOS ANTERIORES </v>
      </c>
      <c r="I774" t="s">
        <v>1732</v>
      </c>
      <c r="J774" t="s">
        <v>2412</v>
      </c>
      <c r="K774" t="s">
        <v>2612</v>
      </c>
      <c r="L774" t="s">
        <v>2414</v>
      </c>
      <c r="M774" t="s">
        <v>165</v>
      </c>
      <c r="N774" t="s">
        <v>128</v>
      </c>
      <c r="O774" t="s">
        <v>2514</v>
      </c>
      <c r="P774" t="s">
        <v>2515</v>
      </c>
      <c r="Q774" t="s">
        <v>168</v>
      </c>
      <c r="R774" t="s">
        <v>165</v>
      </c>
      <c r="S774" t="s">
        <v>119</v>
      </c>
      <c r="T774" t="s">
        <v>2234</v>
      </c>
      <c r="U774" t="s">
        <v>138</v>
      </c>
      <c r="V774" t="s">
        <v>2516</v>
      </c>
      <c r="W774" t="s">
        <v>2517</v>
      </c>
      <c r="X774" s="51" t="str">
        <f t="shared" si="24"/>
        <v>3</v>
      </c>
      <c r="Y774" s="51" t="str">
        <f>IF(T774="","",IF(AND(T774&lt;&gt;'Tabelas auxiliares'!$B$236,T774&lt;&gt;'Tabelas auxiliares'!$B$237,T774&lt;&gt;'Tabelas auxiliares'!$C$236,T774&lt;&gt;'Tabelas auxiliares'!$C$237,T774&lt;&gt;'Tabelas auxiliares'!$D$236),"FOLHA DE PESSOAL",IF(X774='Tabelas auxiliares'!$A$237,"CUSTEIO",IF(X774='Tabelas auxiliares'!$A$236,"INVESTIMENTO","ERRO - VERIFICAR"))))</f>
        <v>FOLHA DE PESSOAL</v>
      </c>
      <c r="Z774" s="64">
        <f t="shared" si="25"/>
        <v>47256.36</v>
      </c>
      <c r="AC774" s="44">
        <v>47256.36</v>
      </c>
    </row>
    <row r="775" spans="1:29" x14ac:dyDescent="0.25">
      <c r="A775" t="s">
        <v>594</v>
      </c>
      <c r="B775" t="s">
        <v>358</v>
      </c>
      <c r="C775" t="s">
        <v>595</v>
      </c>
      <c r="D775" t="s">
        <v>90</v>
      </c>
      <c r="E775" t="s">
        <v>117</v>
      </c>
      <c r="F775" s="51" t="str">
        <f>IFERROR(VLOOKUP(D775,'Tabelas auxiliares'!$A$3:$B$61,2,FALSE),"")</f>
        <v>SUGEPE-FOLHA - PASEP + AUX. MORADIA</v>
      </c>
      <c r="G775" s="51" t="str">
        <f>IFERROR(VLOOKUP($B775,'Tabelas auxiliares'!$A$65:$C$102,2,FALSE),"")</f>
        <v>Folha de Pagamento - Benefícios</v>
      </c>
      <c r="H775" s="51" t="str">
        <f>IFERROR(VLOOKUP($B775,'Tabelas auxiliares'!$A$65:$C$102,3,FALSE),"")</f>
        <v xml:space="preserve">AUXILIO FUNERAL / CONTRATACAO POR TEMPO DETERMINADO / BENEF.ASSIST. DO SERVIDOR E DO MILITAR / AUXILIO-ALIMENTACAO / AUXILIO-TRANSPORTE / INDENIZACOES E RESTITUICOES / DESPESAS DE EXERCICIOS ANTERIORES </v>
      </c>
      <c r="I775" t="s">
        <v>1732</v>
      </c>
      <c r="J775" t="s">
        <v>2412</v>
      </c>
      <c r="K775" t="s">
        <v>2613</v>
      </c>
      <c r="L775" t="s">
        <v>2414</v>
      </c>
      <c r="M775" t="s">
        <v>165</v>
      </c>
      <c r="N775" t="s">
        <v>128</v>
      </c>
      <c r="O775" t="s">
        <v>1122</v>
      </c>
      <c r="P775" t="s">
        <v>2519</v>
      </c>
      <c r="Q775" t="s">
        <v>168</v>
      </c>
      <c r="R775" t="s">
        <v>165</v>
      </c>
      <c r="S775" t="s">
        <v>119</v>
      </c>
      <c r="T775" t="s">
        <v>2234</v>
      </c>
      <c r="U775" t="s">
        <v>140</v>
      </c>
      <c r="V775" t="s">
        <v>2520</v>
      </c>
      <c r="W775" t="s">
        <v>2521</v>
      </c>
      <c r="X775" s="51" t="str">
        <f t="shared" si="24"/>
        <v>3</v>
      </c>
      <c r="Y775" s="51" t="str">
        <f>IF(T775="","",IF(AND(T775&lt;&gt;'Tabelas auxiliares'!$B$236,T775&lt;&gt;'Tabelas auxiliares'!$B$237,T775&lt;&gt;'Tabelas auxiliares'!$C$236,T775&lt;&gt;'Tabelas auxiliares'!$C$237,T775&lt;&gt;'Tabelas auxiliares'!$D$236),"FOLHA DE PESSOAL",IF(X775='Tabelas auxiliares'!$A$237,"CUSTEIO",IF(X775='Tabelas auxiliares'!$A$236,"INVESTIMENTO","ERRO - VERIFICAR"))))</f>
        <v>FOLHA DE PESSOAL</v>
      </c>
      <c r="Z775" s="64">
        <f t="shared" si="25"/>
        <v>2022.3</v>
      </c>
      <c r="AC775" s="44">
        <v>2022.3</v>
      </c>
    </row>
    <row r="776" spans="1:29" x14ac:dyDescent="0.25">
      <c r="A776" t="s">
        <v>594</v>
      </c>
      <c r="B776" t="s">
        <v>358</v>
      </c>
      <c r="C776" t="s">
        <v>595</v>
      </c>
      <c r="D776" t="s">
        <v>90</v>
      </c>
      <c r="E776" t="s">
        <v>117</v>
      </c>
      <c r="F776" s="51" t="str">
        <f>IFERROR(VLOOKUP(D776,'Tabelas auxiliares'!$A$3:$B$61,2,FALSE),"")</f>
        <v>SUGEPE-FOLHA - PASEP + AUX. MORADIA</v>
      </c>
      <c r="G776" s="51" t="str">
        <f>IFERROR(VLOOKUP($B776,'Tabelas auxiliares'!$A$65:$C$102,2,FALSE),"")</f>
        <v>Folha de Pagamento - Benefícios</v>
      </c>
      <c r="H776" s="51" t="str">
        <f>IFERROR(VLOOKUP($B776,'Tabelas auxiliares'!$A$65:$C$102,3,FALSE),"")</f>
        <v xml:space="preserve">AUXILIO FUNERAL / CONTRATACAO POR TEMPO DETERMINADO / BENEF.ASSIST. DO SERVIDOR E DO MILITAR / AUXILIO-ALIMENTACAO / AUXILIO-TRANSPORTE / INDENIZACOES E RESTITUICOES / DESPESAS DE EXERCICIOS ANTERIORES </v>
      </c>
      <c r="I776" t="s">
        <v>1732</v>
      </c>
      <c r="J776" t="s">
        <v>2412</v>
      </c>
      <c r="K776" t="s">
        <v>2614</v>
      </c>
      <c r="L776" t="s">
        <v>2414</v>
      </c>
      <c r="M776" t="s">
        <v>165</v>
      </c>
      <c r="N776" t="s">
        <v>128</v>
      </c>
      <c r="O776" t="s">
        <v>1057</v>
      </c>
      <c r="P776" t="s">
        <v>2523</v>
      </c>
      <c r="Q776" t="s">
        <v>168</v>
      </c>
      <c r="R776" t="s">
        <v>165</v>
      </c>
      <c r="S776" t="s">
        <v>119</v>
      </c>
      <c r="T776" t="s">
        <v>2234</v>
      </c>
      <c r="U776" t="s">
        <v>137</v>
      </c>
      <c r="V776" t="s">
        <v>2524</v>
      </c>
      <c r="W776" t="s">
        <v>2525</v>
      </c>
      <c r="X776" s="51" t="str">
        <f t="shared" si="24"/>
        <v>3</v>
      </c>
      <c r="Y776" s="51" t="str">
        <f>IF(T776="","",IF(AND(T776&lt;&gt;'Tabelas auxiliares'!$B$236,T776&lt;&gt;'Tabelas auxiliares'!$B$237,T776&lt;&gt;'Tabelas auxiliares'!$C$236,T776&lt;&gt;'Tabelas auxiliares'!$C$237,T776&lt;&gt;'Tabelas auxiliares'!$D$236),"FOLHA DE PESSOAL",IF(X776='Tabelas auxiliares'!$A$237,"CUSTEIO",IF(X776='Tabelas auxiliares'!$A$236,"INVESTIMENTO","ERRO - VERIFICAR"))))</f>
        <v>FOLHA DE PESSOAL</v>
      </c>
      <c r="Z776" s="64">
        <f t="shared" si="25"/>
        <v>1581.09</v>
      </c>
      <c r="AC776" s="44">
        <v>1581.09</v>
      </c>
    </row>
    <row r="777" spans="1:29" x14ac:dyDescent="0.25">
      <c r="A777" t="s">
        <v>594</v>
      </c>
      <c r="B777" t="s">
        <v>358</v>
      </c>
      <c r="C777" t="s">
        <v>595</v>
      </c>
      <c r="D777" t="s">
        <v>90</v>
      </c>
      <c r="E777" t="s">
        <v>117</v>
      </c>
      <c r="F777" s="51" t="str">
        <f>IFERROR(VLOOKUP(D777,'Tabelas auxiliares'!$A$3:$B$61,2,FALSE),"")</f>
        <v>SUGEPE-FOLHA - PASEP + AUX. MORADIA</v>
      </c>
      <c r="G777" s="51" t="str">
        <f>IFERROR(VLOOKUP($B777,'Tabelas auxiliares'!$A$65:$C$102,2,FALSE),"")</f>
        <v>Folha de Pagamento - Benefícios</v>
      </c>
      <c r="H777" s="51" t="str">
        <f>IFERROR(VLOOKUP($B777,'Tabelas auxiliares'!$A$65:$C$102,3,FALSE),"")</f>
        <v xml:space="preserve">AUXILIO FUNERAL / CONTRATACAO POR TEMPO DETERMINADO / BENEF.ASSIST. DO SERVIDOR E DO MILITAR / AUXILIO-ALIMENTACAO / AUXILIO-TRANSPORTE / INDENIZACOES E RESTITUICOES / DESPESAS DE EXERCICIOS ANTERIORES </v>
      </c>
      <c r="I777" t="s">
        <v>1732</v>
      </c>
      <c r="J777" t="s">
        <v>2412</v>
      </c>
      <c r="K777" t="s">
        <v>2615</v>
      </c>
      <c r="L777" t="s">
        <v>2414</v>
      </c>
      <c r="M777" t="s">
        <v>165</v>
      </c>
      <c r="N777" t="s">
        <v>128</v>
      </c>
      <c r="O777" t="s">
        <v>2527</v>
      </c>
      <c r="P777" t="s">
        <v>2528</v>
      </c>
      <c r="Q777" t="s">
        <v>168</v>
      </c>
      <c r="R777" t="s">
        <v>165</v>
      </c>
      <c r="S777" t="s">
        <v>119</v>
      </c>
      <c r="T777" t="s">
        <v>2234</v>
      </c>
      <c r="U777" t="s">
        <v>142</v>
      </c>
      <c r="V777" t="s">
        <v>2529</v>
      </c>
      <c r="W777" t="s">
        <v>2530</v>
      </c>
      <c r="X777" s="51" t="str">
        <f t="shared" si="24"/>
        <v>3</v>
      </c>
      <c r="Y777" s="51" t="str">
        <f>IF(T777="","",IF(AND(T777&lt;&gt;'Tabelas auxiliares'!$B$236,T777&lt;&gt;'Tabelas auxiliares'!$B$237,T777&lt;&gt;'Tabelas auxiliares'!$C$236,T777&lt;&gt;'Tabelas auxiliares'!$C$237,T777&lt;&gt;'Tabelas auxiliares'!$D$236),"FOLHA DE PESSOAL",IF(X777='Tabelas auxiliares'!$A$237,"CUSTEIO",IF(X777='Tabelas auxiliares'!$A$236,"INVESTIMENTO","ERRO - VERIFICAR"))))</f>
        <v>FOLHA DE PESSOAL</v>
      </c>
      <c r="Z777" s="64">
        <f t="shared" si="25"/>
        <v>718.58</v>
      </c>
      <c r="AC777" s="44">
        <v>718.58</v>
      </c>
    </row>
    <row r="778" spans="1:29" x14ac:dyDescent="0.25">
      <c r="A778" t="s">
        <v>594</v>
      </c>
      <c r="B778" t="s">
        <v>358</v>
      </c>
      <c r="C778" t="s">
        <v>595</v>
      </c>
      <c r="D778" t="s">
        <v>90</v>
      </c>
      <c r="E778" t="s">
        <v>117</v>
      </c>
      <c r="F778" s="51" t="str">
        <f>IFERROR(VLOOKUP(D778,'Tabelas auxiliares'!$A$3:$B$61,2,FALSE),"")</f>
        <v>SUGEPE-FOLHA - PASEP + AUX. MORADIA</v>
      </c>
      <c r="G778" s="51" t="str">
        <f>IFERROR(VLOOKUP($B778,'Tabelas auxiliares'!$A$65:$C$102,2,FALSE),"")</f>
        <v>Folha de Pagamento - Benefícios</v>
      </c>
      <c r="H778" s="51" t="str">
        <f>IFERROR(VLOOKUP($B778,'Tabelas auxiliares'!$A$65:$C$102,3,FALSE),"")</f>
        <v xml:space="preserve">AUXILIO FUNERAL / CONTRATACAO POR TEMPO DETERMINADO / BENEF.ASSIST. DO SERVIDOR E DO MILITAR / AUXILIO-ALIMENTACAO / AUXILIO-TRANSPORTE / INDENIZACOES E RESTITUICOES / DESPESAS DE EXERCICIOS ANTERIORES </v>
      </c>
      <c r="I778" t="s">
        <v>1732</v>
      </c>
      <c r="J778" t="s">
        <v>2412</v>
      </c>
      <c r="K778" t="s">
        <v>2616</v>
      </c>
      <c r="L778" t="s">
        <v>2414</v>
      </c>
      <c r="M778" t="s">
        <v>165</v>
      </c>
      <c r="N778" t="s">
        <v>128</v>
      </c>
      <c r="O778" t="s">
        <v>1122</v>
      </c>
      <c r="P778" t="s">
        <v>2519</v>
      </c>
      <c r="Q778" t="s">
        <v>168</v>
      </c>
      <c r="R778" t="s">
        <v>165</v>
      </c>
      <c r="S778" t="s">
        <v>119</v>
      </c>
      <c r="T778" t="s">
        <v>2234</v>
      </c>
      <c r="U778" t="s">
        <v>140</v>
      </c>
      <c r="V778" t="s">
        <v>2532</v>
      </c>
      <c r="W778" t="s">
        <v>2533</v>
      </c>
      <c r="X778" s="51" t="str">
        <f t="shared" si="24"/>
        <v>3</v>
      </c>
      <c r="Y778" s="51" t="str">
        <f>IF(T778="","",IF(AND(T778&lt;&gt;'Tabelas auxiliares'!$B$236,T778&lt;&gt;'Tabelas auxiliares'!$B$237,T778&lt;&gt;'Tabelas auxiliares'!$C$236,T778&lt;&gt;'Tabelas auxiliares'!$C$237,T778&lt;&gt;'Tabelas auxiliares'!$D$236),"FOLHA DE PESSOAL",IF(X778='Tabelas auxiliares'!$A$237,"CUSTEIO",IF(X778='Tabelas auxiliares'!$A$236,"INVESTIMENTO","ERRO - VERIFICAR"))))</f>
        <v>FOLHA DE PESSOAL</v>
      </c>
      <c r="Z778" s="64">
        <f t="shared" si="25"/>
        <v>61872.75</v>
      </c>
      <c r="AC778" s="44">
        <v>61872.75</v>
      </c>
    </row>
    <row r="779" spans="1:29" x14ac:dyDescent="0.25">
      <c r="A779" t="s">
        <v>594</v>
      </c>
      <c r="B779" t="s">
        <v>358</v>
      </c>
      <c r="C779" t="s">
        <v>595</v>
      </c>
      <c r="D779" t="s">
        <v>90</v>
      </c>
      <c r="E779" t="s">
        <v>117</v>
      </c>
      <c r="F779" s="51" t="str">
        <f>IFERROR(VLOOKUP(D779,'Tabelas auxiliares'!$A$3:$B$61,2,FALSE),"")</f>
        <v>SUGEPE-FOLHA - PASEP + AUX. MORADIA</v>
      </c>
      <c r="G779" s="51" t="str">
        <f>IFERROR(VLOOKUP($B779,'Tabelas auxiliares'!$A$65:$C$102,2,FALSE),"")</f>
        <v>Folha de Pagamento - Benefícios</v>
      </c>
      <c r="H779" s="51" t="str">
        <f>IFERROR(VLOOKUP($B779,'Tabelas auxiliares'!$A$65:$C$102,3,FALSE),"")</f>
        <v xml:space="preserve">AUXILIO FUNERAL / CONTRATACAO POR TEMPO DETERMINADO / BENEF.ASSIST. DO SERVIDOR E DO MILITAR / AUXILIO-ALIMENTACAO / AUXILIO-TRANSPORTE / INDENIZACOES E RESTITUICOES / DESPESAS DE EXERCICIOS ANTERIORES </v>
      </c>
      <c r="I779" t="s">
        <v>1732</v>
      </c>
      <c r="J779" t="s">
        <v>2412</v>
      </c>
      <c r="K779" t="s">
        <v>2617</v>
      </c>
      <c r="L779" t="s">
        <v>2414</v>
      </c>
      <c r="M779" t="s">
        <v>165</v>
      </c>
      <c r="N779" t="s">
        <v>128</v>
      </c>
      <c r="O779" t="s">
        <v>2514</v>
      </c>
      <c r="P779" t="s">
        <v>2515</v>
      </c>
      <c r="Q779" t="s">
        <v>168</v>
      </c>
      <c r="R779" t="s">
        <v>165</v>
      </c>
      <c r="S779" t="s">
        <v>119</v>
      </c>
      <c r="T779" t="s">
        <v>2234</v>
      </c>
      <c r="U779" t="s">
        <v>138</v>
      </c>
      <c r="V779" t="s">
        <v>2535</v>
      </c>
      <c r="W779" t="s">
        <v>2536</v>
      </c>
      <c r="X779" s="51" t="str">
        <f t="shared" si="24"/>
        <v>3</v>
      </c>
      <c r="Y779" s="51" t="str">
        <f>IF(T779="","",IF(AND(T779&lt;&gt;'Tabelas auxiliares'!$B$236,T779&lt;&gt;'Tabelas auxiliares'!$B$237,T779&lt;&gt;'Tabelas auxiliares'!$C$236,T779&lt;&gt;'Tabelas auxiliares'!$C$237,T779&lt;&gt;'Tabelas auxiliares'!$D$236),"FOLHA DE PESSOAL",IF(X779='Tabelas auxiliares'!$A$237,"CUSTEIO",IF(X779='Tabelas auxiliares'!$A$236,"INVESTIMENTO","ERRO - VERIFICAR"))))</f>
        <v>FOLHA DE PESSOAL</v>
      </c>
      <c r="Z779" s="64">
        <f t="shared" si="25"/>
        <v>953381.19</v>
      </c>
      <c r="AC779" s="44">
        <v>953381.19</v>
      </c>
    </row>
    <row r="780" spans="1:29" x14ac:dyDescent="0.25">
      <c r="A780" t="s">
        <v>594</v>
      </c>
      <c r="B780" t="s">
        <v>358</v>
      </c>
      <c r="C780" t="s">
        <v>595</v>
      </c>
      <c r="D780" t="s">
        <v>90</v>
      </c>
      <c r="E780" t="s">
        <v>117</v>
      </c>
      <c r="F780" s="51" t="str">
        <f>IFERROR(VLOOKUP(D780,'Tabelas auxiliares'!$A$3:$B$61,2,FALSE),"")</f>
        <v>SUGEPE-FOLHA - PASEP + AUX. MORADIA</v>
      </c>
      <c r="G780" s="51" t="str">
        <f>IFERROR(VLOOKUP($B780,'Tabelas auxiliares'!$A$65:$C$102,2,FALSE),"")</f>
        <v>Folha de Pagamento - Benefícios</v>
      </c>
      <c r="H780" s="51" t="str">
        <f>IFERROR(VLOOKUP($B780,'Tabelas auxiliares'!$A$65:$C$102,3,FALSE),"")</f>
        <v xml:space="preserve">AUXILIO FUNERAL / CONTRATACAO POR TEMPO DETERMINADO / BENEF.ASSIST. DO SERVIDOR E DO MILITAR / AUXILIO-ALIMENTACAO / AUXILIO-TRANSPORTE / INDENIZACOES E RESTITUICOES / DESPESAS DE EXERCICIOS ANTERIORES </v>
      </c>
      <c r="I780" t="s">
        <v>1732</v>
      </c>
      <c r="J780" t="s">
        <v>2412</v>
      </c>
      <c r="K780" t="s">
        <v>2618</v>
      </c>
      <c r="L780" t="s">
        <v>2414</v>
      </c>
      <c r="M780" t="s">
        <v>165</v>
      </c>
      <c r="N780" t="s">
        <v>128</v>
      </c>
      <c r="O780" t="s">
        <v>1057</v>
      </c>
      <c r="P780" t="s">
        <v>2523</v>
      </c>
      <c r="Q780" t="s">
        <v>168</v>
      </c>
      <c r="R780" t="s">
        <v>165</v>
      </c>
      <c r="S780" t="s">
        <v>119</v>
      </c>
      <c r="T780" t="s">
        <v>2234</v>
      </c>
      <c r="U780" t="s">
        <v>137</v>
      </c>
      <c r="V780" t="s">
        <v>2538</v>
      </c>
      <c r="W780" t="s">
        <v>2539</v>
      </c>
      <c r="X780" s="51" t="str">
        <f t="shared" si="24"/>
        <v>3</v>
      </c>
      <c r="Y780" s="51" t="str">
        <f>IF(T780="","",IF(AND(T780&lt;&gt;'Tabelas auxiliares'!$B$236,T780&lt;&gt;'Tabelas auxiliares'!$B$237,T780&lt;&gt;'Tabelas auxiliares'!$C$236,T780&lt;&gt;'Tabelas auxiliares'!$C$237,T780&lt;&gt;'Tabelas auxiliares'!$D$236),"FOLHA DE PESSOAL",IF(X780='Tabelas auxiliares'!$A$237,"CUSTEIO",IF(X780='Tabelas auxiliares'!$A$236,"INVESTIMENTO","ERRO - VERIFICAR"))))</f>
        <v>FOLHA DE PESSOAL</v>
      </c>
      <c r="Z780" s="64">
        <f t="shared" si="25"/>
        <v>90810.65</v>
      </c>
      <c r="AC780" s="44">
        <v>90810.65</v>
      </c>
    </row>
    <row r="781" spans="1:29" x14ac:dyDescent="0.25">
      <c r="A781" t="s">
        <v>594</v>
      </c>
      <c r="B781" t="s">
        <v>358</v>
      </c>
      <c r="C781" t="s">
        <v>595</v>
      </c>
      <c r="D781" t="s">
        <v>90</v>
      </c>
      <c r="E781" t="s">
        <v>117</v>
      </c>
      <c r="F781" s="51" t="str">
        <f>IFERROR(VLOOKUP(D781,'Tabelas auxiliares'!$A$3:$B$61,2,FALSE),"")</f>
        <v>SUGEPE-FOLHA - PASEP + AUX. MORADIA</v>
      </c>
      <c r="G781" s="51" t="str">
        <f>IFERROR(VLOOKUP($B781,'Tabelas auxiliares'!$A$65:$C$102,2,FALSE),"")</f>
        <v>Folha de Pagamento - Benefícios</v>
      </c>
      <c r="H781" s="51" t="str">
        <f>IFERROR(VLOOKUP($B781,'Tabelas auxiliares'!$A$65:$C$102,3,FALSE),"")</f>
        <v xml:space="preserve">AUXILIO FUNERAL / CONTRATACAO POR TEMPO DETERMINADO / BENEF.ASSIST. DO SERVIDOR E DO MILITAR / AUXILIO-ALIMENTACAO / AUXILIO-TRANSPORTE / INDENIZACOES E RESTITUICOES / DESPESAS DE EXERCICIOS ANTERIORES </v>
      </c>
      <c r="I781" t="s">
        <v>1732</v>
      </c>
      <c r="J781" t="s">
        <v>2412</v>
      </c>
      <c r="K781" t="s">
        <v>2619</v>
      </c>
      <c r="L781" t="s">
        <v>2414</v>
      </c>
      <c r="M781" t="s">
        <v>165</v>
      </c>
      <c r="N781" t="s">
        <v>130</v>
      </c>
      <c r="O781" t="s">
        <v>1122</v>
      </c>
      <c r="P781" t="s">
        <v>2243</v>
      </c>
      <c r="Q781" t="s">
        <v>168</v>
      </c>
      <c r="R781" t="s">
        <v>165</v>
      </c>
      <c r="S781" t="s">
        <v>119</v>
      </c>
      <c r="T781" t="s">
        <v>2234</v>
      </c>
      <c r="U781" t="s">
        <v>141</v>
      </c>
      <c r="V781" t="s">
        <v>2244</v>
      </c>
      <c r="W781" t="s">
        <v>2245</v>
      </c>
      <c r="X781" s="51" t="str">
        <f t="shared" si="24"/>
        <v>3</v>
      </c>
      <c r="Y781" s="51" t="str">
        <f>IF(T781="","",IF(AND(T781&lt;&gt;'Tabelas auxiliares'!$B$236,T781&lt;&gt;'Tabelas auxiliares'!$B$237,T781&lt;&gt;'Tabelas auxiliares'!$C$236,T781&lt;&gt;'Tabelas auxiliares'!$C$237,T781&lt;&gt;'Tabelas auxiliares'!$D$236),"FOLHA DE PESSOAL",IF(X781='Tabelas auxiliares'!$A$237,"CUSTEIO",IF(X781='Tabelas auxiliares'!$A$236,"INVESTIMENTO","ERRO - VERIFICAR"))))</f>
        <v>FOLHA DE PESSOAL</v>
      </c>
      <c r="Z781" s="64">
        <f t="shared" si="25"/>
        <v>165816.70000000001</v>
      </c>
      <c r="AC781" s="44">
        <v>165816.70000000001</v>
      </c>
    </row>
    <row r="782" spans="1:29" x14ac:dyDescent="0.25">
      <c r="A782" t="s">
        <v>594</v>
      </c>
      <c r="B782" t="s">
        <v>358</v>
      </c>
      <c r="C782" t="s">
        <v>595</v>
      </c>
      <c r="D782" t="s">
        <v>90</v>
      </c>
      <c r="E782" t="s">
        <v>117</v>
      </c>
      <c r="F782" s="51" t="str">
        <f>IFERROR(VLOOKUP(D782,'Tabelas auxiliares'!$A$3:$B$61,2,FALSE),"")</f>
        <v>SUGEPE-FOLHA - PASEP + AUX. MORADIA</v>
      </c>
      <c r="G782" s="51" t="str">
        <f>IFERROR(VLOOKUP($B782,'Tabelas auxiliares'!$A$65:$C$102,2,FALSE),"")</f>
        <v>Folha de Pagamento - Benefícios</v>
      </c>
      <c r="H782" s="51" t="str">
        <f>IFERROR(VLOOKUP($B782,'Tabelas auxiliares'!$A$65:$C$102,3,FALSE),"")</f>
        <v xml:space="preserve">AUXILIO FUNERAL / CONTRATACAO POR TEMPO DETERMINADO / BENEF.ASSIST. DO SERVIDOR E DO MILITAR / AUXILIO-ALIMENTACAO / AUXILIO-TRANSPORTE / INDENIZACOES E RESTITUICOES / DESPESAS DE EXERCICIOS ANTERIORES </v>
      </c>
      <c r="I782" t="s">
        <v>987</v>
      </c>
      <c r="J782" t="s">
        <v>2620</v>
      </c>
      <c r="K782" t="s">
        <v>2621</v>
      </c>
      <c r="L782" t="s">
        <v>2622</v>
      </c>
      <c r="M782" t="s">
        <v>2242</v>
      </c>
      <c r="N782" t="s">
        <v>130</v>
      </c>
      <c r="O782" t="s">
        <v>1122</v>
      </c>
      <c r="P782" t="s">
        <v>2243</v>
      </c>
      <c r="Q782" t="s">
        <v>168</v>
      </c>
      <c r="R782" t="s">
        <v>165</v>
      </c>
      <c r="S782" t="s">
        <v>119</v>
      </c>
      <c r="T782" t="s">
        <v>2234</v>
      </c>
      <c r="U782" t="s">
        <v>141</v>
      </c>
      <c r="V782" t="s">
        <v>2244</v>
      </c>
      <c r="W782" t="s">
        <v>2245</v>
      </c>
      <c r="X782" s="51" t="str">
        <f t="shared" si="24"/>
        <v>3</v>
      </c>
      <c r="Y782" s="51" t="str">
        <f>IF(T782="","",IF(AND(T782&lt;&gt;'Tabelas auxiliares'!$B$236,T782&lt;&gt;'Tabelas auxiliares'!$B$237,T782&lt;&gt;'Tabelas auxiliares'!$C$236,T782&lt;&gt;'Tabelas auxiliares'!$C$237,T782&lt;&gt;'Tabelas auxiliares'!$D$236),"FOLHA DE PESSOAL",IF(X782='Tabelas auxiliares'!$A$237,"CUSTEIO",IF(X782='Tabelas auxiliares'!$A$236,"INVESTIMENTO","ERRO - VERIFICAR"))))</f>
        <v>FOLHA DE PESSOAL</v>
      </c>
      <c r="Z782" s="64">
        <f t="shared" si="25"/>
        <v>1174.6400000000001</v>
      </c>
      <c r="AC782" s="44">
        <v>1174.6400000000001</v>
      </c>
    </row>
    <row r="783" spans="1:29" x14ac:dyDescent="0.25">
      <c r="A783" t="s">
        <v>594</v>
      </c>
      <c r="B783" t="s">
        <v>358</v>
      </c>
      <c r="C783" t="s">
        <v>595</v>
      </c>
      <c r="D783" t="s">
        <v>90</v>
      </c>
      <c r="E783" t="s">
        <v>117</v>
      </c>
      <c r="F783" s="51" t="str">
        <f>IFERROR(VLOOKUP(D783,'Tabelas auxiliares'!$A$3:$B$61,2,FALSE),"")</f>
        <v>SUGEPE-FOLHA - PASEP + AUX. MORADIA</v>
      </c>
      <c r="G783" s="51" t="str">
        <f>IFERROR(VLOOKUP($B783,'Tabelas auxiliares'!$A$65:$C$102,2,FALSE),"")</f>
        <v>Folha de Pagamento - Benefícios</v>
      </c>
      <c r="H783" s="51" t="str">
        <f>IFERROR(VLOOKUP($B783,'Tabelas auxiliares'!$A$65:$C$102,3,FALSE),"")</f>
        <v xml:space="preserve">AUXILIO FUNERAL / CONTRATACAO POR TEMPO DETERMINADO / BENEF.ASSIST. DO SERVIDOR E DO MILITAR / AUXILIO-ALIMENTACAO / AUXILIO-TRANSPORTE / INDENIZACOES E RESTITUICOES / DESPESAS DE EXERCICIOS ANTERIORES </v>
      </c>
      <c r="I783" t="s">
        <v>1337</v>
      </c>
      <c r="J783" t="s">
        <v>2425</v>
      </c>
      <c r="K783" t="s">
        <v>2623</v>
      </c>
      <c r="L783" t="s">
        <v>2427</v>
      </c>
      <c r="M783" t="s">
        <v>165</v>
      </c>
      <c r="N783" t="s">
        <v>128</v>
      </c>
      <c r="O783" t="s">
        <v>2514</v>
      </c>
      <c r="P783" t="s">
        <v>2515</v>
      </c>
      <c r="Q783" t="s">
        <v>168</v>
      </c>
      <c r="R783" t="s">
        <v>165</v>
      </c>
      <c r="S783" t="s">
        <v>119</v>
      </c>
      <c r="T783" t="s">
        <v>2234</v>
      </c>
      <c r="U783" t="s">
        <v>138</v>
      </c>
      <c r="V783" t="s">
        <v>2516</v>
      </c>
      <c r="W783" t="s">
        <v>2517</v>
      </c>
      <c r="X783" s="51" t="str">
        <f t="shared" si="24"/>
        <v>3</v>
      </c>
      <c r="Y783" s="51" t="str">
        <f>IF(T783="","",IF(AND(T783&lt;&gt;'Tabelas auxiliares'!$B$236,T783&lt;&gt;'Tabelas auxiliares'!$B$237,T783&lt;&gt;'Tabelas auxiliares'!$C$236,T783&lt;&gt;'Tabelas auxiliares'!$C$237,T783&lt;&gt;'Tabelas auxiliares'!$D$236),"FOLHA DE PESSOAL",IF(X783='Tabelas auxiliares'!$A$237,"CUSTEIO",IF(X783='Tabelas auxiliares'!$A$236,"INVESTIMENTO","ERRO - VERIFICAR"))))</f>
        <v>FOLHA DE PESSOAL</v>
      </c>
      <c r="Z783" s="64">
        <f t="shared" si="25"/>
        <v>45581.4</v>
      </c>
      <c r="AA783" s="44">
        <v>4396.57</v>
      </c>
      <c r="AC783" s="44">
        <v>41184.83</v>
      </c>
    </row>
    <row r="784" spans="1:29" x14ac:dyDescent="0.25">
      <c r="A784" t="s">
        <v>594</v>
      </c>
      <c r="B784" t="s">
        <v>358</v>
      </c>
      <c r="C784" t="s">
        <v>595</v>
      </c>
      <c r="D784" t="s">
        <v>90</v>
      </c>
      <c r="E784" t="s">
        <v>117</v>
      </c>
      <c r="F784" s="51" t="str">
        <f>IFERROR(VLOOKUP(D784,'Tabelas auxiliares'!$A$3:$B$61,2,FALSE),"")</f>
        <v>SUGEPE-FOLHA - PASEP + AUX. MORADIA</v>
      </c>
      <c r="G784" s="51" t="str">
        <f>IFERROR(VLOOKUP($B784,'Tabelas auxiliares'!$A$65:$C$102,2,FALSE),"")</f>
        <v>Folha de Pagamento - Benefícios</v>
      </c>
      <c r="H784" s="51" t="str">
        <f>IFERROR(VLOOKUP($B784,'Tabelas auxiliares'!$A$65:$C$102,3,FALSE),"")</f>
        <v xml:space="preserve">AUXILIO FUNERAL / CONTRATACAO POR TEMPO DETERMINADO / BENEF.ASSIST. DO SERVIDOR E DO MILITAR / AUXILIO-ALIMENTACAO / AUXILIO-TRANSPORTE / INDENIZACOES E RESTITUICOES / DESPESAS DE EXERCICIOS ANTERIORES </v>
      </c>
      <c r="I784" t="s">
        <v>1337</v>
      </c>
      <c r="J784" t="s">
        <v>2425</v>
      </c>
      <c r="K784" t="s">
        <v>2624</v>
      </c>
      <c r="L784" t="s">
        <v>2427</v>
      </c>
      <c r="M784" t="s">
        <v>165</v>
      </c>
      <c r="N784" t="s">
        <v>128</v>
      </c>
      <c r="O784" t="s">
        <v>1122</v>
      </c>
      <c r="P784" t="s">
        <v>2519</v>
      </c>
      <c r="Q784" t="s">
        <v>168</v>
      </c>
      <c r="R784" t="s">
        <v>165</v>
      </c>
      <c r="S784" t="s">
        <v>119</v>
      </c>
      <c r="T784" t="s">
        <v>2234</v>
      </c>
      <c r="U784" t="s">
        <v>140</v>
      </c>
      <c r="V784" t="s">
        <v>2520</v>
      </c>
      <c r="W784" t="s">
        <v>2521</v>
      </c>
      <c r="X784" s="51" t="str">
        <f t="shared" si="24"/>
        <v>3</v>
      </c>
      <c r="Y784" s="51" t="str">
        <f>IF(T784="","",IF(AND(T784&lt;&gt;'Tabelas auxiliares'!$B$236,T784&lt;&gt;'Tabelas auxiliares'!$B$237,T784&lt;&gt;'Tabelas auxiliares'!$C$236,T784&lt;&gt;'Tabelas auxiliares'!$C$237,T784&lt;&gt;'Tabelas auxiliares'!$D$236),"FOLHA DE PESSOAL",IF(X784='Tabelas auxiliares'!$A$237,"CUSTEIO",IF(X784='Tabelas auxiliares'!$A$236,"INVESTIMENTO","ERRO - VERIFICAR"))))</f>
        <v>FOLHA DE PESSOAL</v>
      </c>
      <c r="Z784" s="64">
        <f t="shared" si="25"/>
        <v>2247</v>
      </c>
      <c r="AA784" s="44">
        <v>224.7</v>
      </c>
      <c r="AC784" s="44">
        <v>2022.3</v>
      </c>
    </row>
    <row r="785" spans="1:29" x14ac:dyDescent="0.25">
      <c r="A785" t="s">
        <v>594</v>
      </c>
      <c r="B785" t="s">
        <v>358</v>
      </c>
      <c r="C785" t="s">
        <v>595</v>
      </c>
      <c r="D785" t="s">
        <v>90</v>
      </c>
      <c r="E785" t="s">
        <v>117</v>
      </c>
      <c r="F785" s="51" t="str">
        <f>IFERROR(VLOOKUP(D785,'Tabelas auxiliares'!$A$3:$B$61,2,FALSE),"")</f>
        <v>SUGEPE-FOLHA - PASEP + AUX. MORADIA</v>
      </c>
      <c r="G785" s="51" t="str">
        <f>IFERROR(VLOOKUP($B785,'Tabelas auxiliares'!$A$65:$C$102,2,FALSE),"")</f>
        <v>Folha de Pagamento - Benefícios</v>
      </c>
      <c r="H785" s="51" t="str">
        <f>IFERROR(VLOOKUP($B785,'Tabelas auxiliares'!$A$65:$C$102,3,FALSE),"")</f>
        <v xml:space="preserve">AUXILIO FUNERAL / CONTRATACAO POR TEMPO DETERMINADO / BENEF.ASSIST. DO SERVIDOR E DO MILITAR / AUXILIO-ALIMENTACAO / AUXILIO-TRANSPORTE / INDENIZACOES E RESTITUICOES / DESPESAS DE EXERCICIOS ANTERIORES </v>
      </c>
      <c r="I785" t="s">
        <v>1337</v>
      </c>
      <c r="J785" t="s">
        <v>2425</v>
      </c>
      <c r="K785" t="s">
        <v>2625</v>
      </c>
      <c r="L785" t="s">
        <v>2427</v>
      </c>
      <c r="M785" t="s">
        <v>165</v>
      </c>
      <c r="N785" t="s">
        <v>128</v>
      </c>
      <c r="O785" t="s">
        <v>1057</v>
      </c>
      <c r="P785" t="s">
        <v>2523</v>
      </c>
      <c r="Q785" t="s">
        <v>168</v>
      </c>
      <c r="R785" t="s">
        <v>165</v>
      </c>
      <c r="S785" t="s">
        <v>119</v>
      </c>
      <c r="T785" t="s">
        <v>2234</v>
      </c>
      <c r="U785" t="s">
        <v>137</v>
      </c>
      <c r="V785" t="s">
        <v>2524</v>
      </c>
      <c r="W785" t="s">
        <v>2525</v>
      </c>
      <c r="X785" s="51" t="str">
        <f t="shared" si="24"/>
        <v>3</v>
      </c>
      <c r="Y785" s="51" t="str">
        <f>IF(T785="","",IF(AND(T785&lt;&gt;'Tabelas auxiliares'!$B$236,T785&lt;&gt;'Tabelas auxiliares'!$B$237,T785&lt;&gt;'Tabelas auxiliares'!$C$236,T785&lt;&gt;'Tabelas auxiliares'!$C$237,T785&lt;&gt;'Tabelas auxiliares'!$D$236),"FOLHA DE PESSOAL",IF(X785='Tabelas auxiliares'!$A$237,"CUSTEIO",IF(X785='Tabelas auxiliares'!$A$236,"INVESTIMENTO","ERRO - VERIFICAR"))))</f>
        <v>FOLHA DE PESSOAL</v>
      </c>
      <c r="Z785" s="64">
        <f t="shared" si="25"/>
        <v>1581.0900000000001</v>
      </c>
      <c r="AA785" s="44">
        <v>23.95</v>
      </c>
      <c r="AC785" s="44">
        <v>1557.14</v>
      </c>
    </row>
    <row r="786" spans="1:29" x14ac:dyDescent="0.25">
      <c r="A786" t="s">
        <v>594</v>
      </c>
      <c r="B786" t="s">
        <v>358</v>
      </c>
      <c r="C786" t="s">
        <v>595</v>
      </c>
      <c r="D786" t="s">
        <v>90</v>
      </c>
      <c r="E786" t="s">
        <v>117</v>
      </c>
      <c r="F786" s="51" t="str">
        <f>IFERROR(VLOOKUP(D786,'Tabelas auxiliares'!$A$3:$B$61,2,FALSE),"")</f>
        <v>SUGEPE-FOLHA - PASEP + AUX. MORADIA</v>
      </c>
      <c r="G786" s="51" t="str">
        <f>IFERROR(VLOOKUP($B786,'Tabelas auxiliares'!$A$65:$C$102,2,FALSE),"")</f>
        <v>Folha de Pagamento - Benefícios</v>
      </c>
      <c r="H786" s="51" t="str">
        <f>IFERROR(VLOOKUP($B786,'Tabelas auxiliares'!$A$65:$C$102,3,FALSE),"")</f>
        <v xml:space="preserve">AUXILIO FUNERAL / CONTRATACAO POR TEMPO DETERMINADO / BENEF.ASSIST. DO SERVIDOR E DO MILITAR / AUXILIO-ALIMENTACAO / AUXILIO-TRANSPORTE / INDENIZACOES E RESTITUICOES / DESPESAS DE EXERCICIOS ANTERIORES </v>
      </c>
      <c r="I786" t="s">
        <v>1337</v>
      </c>
      <c r="J786" t="s">
        <v>2425</v>
      </c>
      <c r="K786" t="s">
        <v>2626</v>
      </c>
      <c r="L786" t="s">
        <v>2427</v>
      </c>
      <c r="M786" t="s">
        <v>165</v>
      </c>
      <c r="N786" t="s">
        <v>128</v>
      </c>
      <c r="O786" t="s">
        <v>2527</v>
      </c>
      <c r="P786" t="s">
        <v>2528</v>
      </c>
      <c r="Q786" t="s">
        <v>168</v>
      </c>
      <c r="R786" t="s">
        <v>165</v>
      </c>
      <c r="S786" t="s">
        <v>119</v>
      </c>
      <c r="T786" t="s">
        <v>2234</v>
      </c>
      <c r="U786" t="s">
        <v>142</v>
      </c>
      <c r="V786" t="s">
        <v>2529</v>
      </c>
      <c r="W786" t="s">
        <v>2530</v>
      </c>
      <c r="X786" s="51" t="str">
        <f t="shared" si="24"/>
        <v>3</v>
      </c>
      <c r="Y786" s="51" t="str">
        <f>IF(T786="","",IF(AND(T786&lt;&gt;'Tabelas auxiliares'!$B$236,T786&lt;&gt;'Tabelas auxiliares'!$B$237,T786&lt;&gt;'Tabelas auxiliares'!$C$236,T786&lt;&gt;'Tabelas auxiliares'!$C$237,T786&lt;&gt;'Tabelas auxiliares'!$D$236),"FOLHA DE PESSOAL",IF(X786='Tabelas auxiliares'!$A$237,"CUSTEIO",IF(X786='Tabelas auxiliares'!$A$236,"INVESTIMENTO","ERRO - VERIFICAR"))))</f>
        <v>FOLHA DE PESSOAL</v>
      </c>
      <c r="Z786" s="64">
        <f t="shared" si="25"/>
        <v>2155.7399999999998</v>
      </c>
      <c r="AC786" s="44">
        <v>2155.7399999999998</v>
      </c>
    </row>
    <row r="787" spans="1:29" x14ac:dyDescent="0.25">
      <c r="A787" t="s">
        <v>594</v>
      </c>
      <c r="B787" t="s">
        <v>358</v>
      </c>
      <c r="C787" t="s">
        <v>595</v>
      </c>
      <c r="D787" t="s">
        <v>90</v>
      </c>
      <c r="E787" t="s">
        <v>117</v>
      </c>
      <c r="F787" s="51" t="str">
        <f>IFERROR(VLOOKUP(D787,'Tabelas auxiliares'!$A$3:$B$61,2,FALSE),"")</f>
        <v>SUGEPE-FOLHA - PASEP + AUX. MORADIA</v>
      </c>
      <c r="G787" s="51" t="str">
        <f>IFERROR(VLOOKUP($B787,'Tabelas auxiliares'!$A$65:$C$102,2,FALSE),"")</f>
        <v>Folha de Pagamento - Benefícios</v>
      </c>
      <c r="H787" s="51" t="str">
        <f>IFERROR(VLOOKUP($B787,'Tabelas auxiliares'!$A$65:$C$102,3,FALSE),"")</f>
        <v xml:space="preserve">AUXILIO FUNERAL / CONTRATACAO POR TEMPO DETERMINADO / BENEF.ASSIST. DO SERVIDOR E DO MILITAR / AUXILIO-ALIMENTACAO / AUXILIO-TRANSPORTE / INDENIZACOES E RESTITUICOES / DESPESAS DE EXERCICIOS ANTERIORES </v>
      </c>
      <c r="I787" t="s">
        <v>1337</v>
      </c>
      <c r="J787" t="s">
        <v>2425</v>
      </c>
      <c r="K787" t="s">
        <v>2627</v>
      </c>
      <c r="L787" t="s">
        <v>2427</v>
      </c>
      <c r="M787" t="s">
        <v>165</v>
      </c>
      <c r="N787" t="s">
        <v>128</v>
      </c>
      <c r="O787" t="s">
        <v>1122</v>
      </c>
      <c r="P787" t="s">
        <v>2519</v>
      </c>
      <c r="Q787" t="s">
        <v>168</v>
      </c>
      <c r="R787" t="s">
        <v>165</v>
      </c>
      <c r="S787" t="s">
        <v>119</v>
      </c>
      <c r="T787" t="s">
        <v>2234</v>
      </c>
      <c r="U787" t="s">
        <v>140</v>
      </c>
      <c r="V787" t="s">
        <v>2532</v>
      </c>
      <c r="W787" t="s">
        <v>2533</v>
      </c>
      <c r="X787" s="51" t="str">
        <f t="shared" si="24"/>
        <v>3</v>
      </c>
      <c r="Y787" s="51" t="str">
        <f>IF(T787="","",IF(AND(T787&lt;&gt;'Tabelas auxiliares'!$B$236,T787&lt;&gt;'Tabelas auxiliares'!$B$237,T787&lt;&gt;'Tabelas auxiliares'!$C$236,T787&lt;&gt;'Tabelas auxiliares'!$C$237,T787&lt;&gt;'Tabelas auxiliares'!$D$236),"FOLHA DE PESSOAL",IF(X787='Tabelas auxiliares'!$A$237,"CUSTEIO",IF(X787='Tabelas auxiliares'!$A$236,"INVESTIMENTO","ERRO - VERIFICAR"))))</f>
        <v>FOLHA DE PESSOAL</v>
      </c>
      <c r="Z787" s="64">
        <f t="shared" si="25"/>
        <v>66768</v>
      </c>
      <c r="AA787" s="44">
        <v>6018.75</v>
      </c>
      <c r="AC787" s="44">
        <v>60749.25</v>
      </c>
    </row>
    <row r="788" spans="1:29" x14ac:dyDescent="0.25">
      <c r="A788" t="s">
        <v>594</v>
      </c>
      <c r="B788" t="s">
        <v>358</v>
      </c>
      <c r="C788" t="s">
        <v>595</v>
      </c>
      <c r="D788" t="s">
        <v>90</v>
      </c>
      <c r="E788" t="s">
        <v>117</v>
      </c>
      <c r="F788" s="51" t="str">
        <f>IFERROR(VLOOKUP(D788,'Tabelas auxiliares'!$A$3:$B$61,2,FALSE),"")</f>
        <v>SUGEPE-FOLHA - PASEP + AUX. MORADIA</v>
      </c>
      <c r="G788" s="51" t="str">
        <f>IFERROR(VLOOKUP($B788,'Tabelas auxiliares'!$A$65:$C$102,2,FALSE),"")</f>
        <v>Folha de Pagamento - Benefícios</v>
      </c>
      <c r="H788" s="51" t="str">
        <f>IFERROR(VLOOKUP($B788,'Tabelas auxiliares'!$A$65:$C$102,3,FALSE),"")</f>
        <v xml:space="preserve">AUXILIO FUNERAL / CONTRATACAO POR TEMPO DETERMINADO / BENEF.ASSIST. DO SERVIDOR E DO MILITAR / AUXILIO-ALIMENTACAO / AUXILIO-TRANSPORTE / INDENIZACOES E RESTITUICOES / DESPESAS DE EXERCICIOS ANTERIORES </v>
      </c>
      <c r="I788" t="s">
        <v>1337</v>
      </c>
      <c r="J788" t="s">
        <v>2425</v>
      </c>
      <c r="K788" t="s">
        <v>2628</v>
      </c>
      <c r="L788" t="s">
        <v>2427</v>
      </c>
      <c r="M788" t="s">
        <v>165</v>
      </c>
      <c r="N788" t="s">
        <v>128</v>
      </c>
      <c r="O788" t="s">
        <v>2514</v>
      </c>
      <c r="P788" t="s">
        <v>2515</v>
      </c>
      <c r="Q788" t="s">
        <v>168</v>
      </c>
      <c r="R788" t="s">
        <v>165</v>
      </c>
      <c r="S788" t="s">
        <v>119</v>
      </c>
      <c r="T788" t="s">
        <v>2234</v>
      </c>
      <c r="U788" t="s">
        <v>138</v>
      </c>
      <c r="V788" t="s">
        <v>2535</v>
      </c>
      <c r="W788" t="s">
        <v>2536</v>
      </c>
      <c r="X788" s="51" t="str">
        <f t="shared" si="24"/>
        <v>3</v>
      </c>
      <c r="Y788" s="51" t="str">
        <f>IF(T788="","",IF(AND(T788&lt;&gt;'Tabelas auxiliares'!$B$236,T788&lt;&gt;'Tabelas auxiliares'!$B$237,T788&lt;&gt;'Tabelas auxiliares'!$C$236,T788&lt;&gt;'Tabelas auxiliares'!$C$237,T788&lt;&gt;'Tabelas auxiliares'!$D$236),"FOLHA DE PESSOAL",IF(X788='Tabelas auxiliares'!$A$237,"CUSTEIO",IF(X788='Tabelas auxiliares'!$A$236,"INVESTIMENTO","ERRO - VERIFICAR"))))</f>
        <v>FOLHA DE PESSOAL</v>
      </c>
      <c r="Z788" s="64">
        <f t="shared" si="25"/>
        <v>954776.37</v>
      </c>
      <c r="AA788" s="44">
        <v>3172.34</v>
      </c>
      <c r="AC788" s="44">
        <v>951604.03</v>
      </c>
    </row>
    <row r="789" spans="1:29" x14ac:dyDescent="0.25">
      <c r="A789" t="s">
        <v>594</v>
      </c>
      <c r="B789" t="s">
        <v>358</v>
      </c>
      <c r="C789" t="s">
        <v>595</v>
      </c>
      <c r="D789" t="s">
        <v>90</v>
      </c>
      <c r="E789" t="s">
        <v>117</v>
      </c>
      <c r="F789" s="51" t="str">
        <f>IFERROR(VLOOKUP(D789,'Tabelas auxiliares'!$A$3:$B$61,2,FALSE),"")</f>
        <v>SUGEPE-FOLHA - PASEP + AUX. MORADIA</v>
      </c>
      <c r="G789" s="51" t="str">
        <f>IFERROR(VLOOKUP($B789,'Tabelas auxiliares'!$A$65:$C$102,2,FALSE),"")</f>
        <v>Folha de Pagamento - Benefícios</v>
      </c>
      <c r="H789" s="51" t="str">
        <f>IFERROR(VLOOKUP($B789,'Tabelas auxiliares'!$A$65:$C$102,3,FALSE),"")</f>
        <v xml:space="preserve">AUXILIO FUNERAL / CONTRATACAO POR TEMPO DETERMINADO / BENEF.ASSIST. DO SERVIDOR E DO MILITAR / AUXILIO-ALIMENTACAO / AUXILIO-TRANSPORTE / INDENIZACOES E RESTITUICOES / DESPESAS DE EXERCICIOS ANTERIORES </v>
      </c>
      <c r="I789" t="s">
        <v>1337</v>
      </c>
      <c r="J789" t="s">
        <v>2425</v>
      </c>
      <c r="K789" t="s">
        <v>2629</v>
      </c>
      <c r="L789" t="s">
        <v>2427</v>
      </c>
      <c r="M789" t="s">
        <v>165</v>
      </c>
      <c r="N789" t="s">
        <v>128</v>
      </c>
      <c r="O789" t="s">
        <v>1057</v>
      </c>
      <c r="P789" t="s">
        <v>2523</v>
      </c>
      <c r="Q789" t="s">
        <v>168</v>
      </c>
      <c r="R789" t="s">
        <v>165</v>
      </c>
      <c r="S789" t="s">
        <v>119</v>
      </c>
      <c r="T789" t="s">
        <v>2234</v>
      </c>
      <c r="U789" t="s">
        <v>137</v>
      </c>
      <c r="V789" t="s">
        <v>2538</v>
      </c>
      <c r="W789" t="s">
        <v>2539</v>
      </c>
      <c r="X789" s="51" t="str">
        <f t="shared" si="24"/>
        <v>3</v>
      </c>
      <c r="Y789" s="51" t="str">
        <f>IF(T789="","",IF(AND(T789&lt;&gt;'Tabelas auxiliares'!$B$236,T789&lt;&gt;'Tabelas auxiliares'!$B$237,T789&lt;&gt;'Tabelas auxiliares'!$C$236,T789&lt;&gt;'Tabelas auxiliares'!$C$237,T789&lt;&gt;'Tabelas auxiliares'!$D$236),"FOLHA DE PESSOAL",IF(X789='Tabelas auxiliares'!$A$237,"CUSTEIO",IF(X789='Tabelas auxiliares'!$A$236,"INVESTIMENTO","ERRO - VERIFICAR"))))</f>
        <v>FOLHA DE PESSOAL</v>
      </c>
      <c r="Z789" s="64">
        <f t="shared" si="25"/>
        <v>132485.68</v>
      </c>
      <c r="AA789" s="44">
        <v>38795.050000000003</v>
      </c>
      <c r="AC789" s="44">
        <v>93690.63</v>
      </c>
    </row>
    <row r="790" spans="1:29" x14ac:dyDescent="0.25">
      <c r="A790" t="s">
        <v>594</v>
      </c>
      <c r="B790" t="s">
        <v>358</v>
      </c>
      <c r="C790" t="s">
        <v>595</v>
      </c>
      <c r="D790" t="s">
        <v>90</v>
      </c>
      <c r="E790" t="s">
        <v>117</v>
      </c>
      <c r="F790" s="51" t="str">
        <f>IFERROR(VLOOKUP(D790,'Tabelas auxiliares'!$A$3:$B$61,2,FALSE),"")</f>
        <v>SUGEPE-FOLHA - PASEP + AUX. MORADIA</v>
      </c>
      <c r="G790" s="51" t="str">
        <f>IFERROR(VLOOKUP($B790,'Tabelas auxiliares'!$A$65:$C$102,2,FALSE),"")</f>
        <v>Folha de Pagamento - Benefícios</v>
      </c>
      <c r="H790" s="51" t="str">
        <f>IFERROR(VLOOKUP($B790,'Tabelas auxiliares'!$A$65:$C$102,3,FALSE),"")</f>
        <v xml:space="preserve">AUXILIO FUNERAL / CONTRATACAO POR TEMPO DETERMINADO / BENEF.ASSIST. DO SERVIDOR E DO MILITAR / AUXILIO-ALIMENTACAO / AUXILIO-TRANSPORTE / INDENIZACOES E RESTITUICOES / DESPESAS DE EXERCICIOS ANTERIORES </v>
      </c>
      <c r="I790" t="s">
        <v>1337</v>
      </c>
      <c r="J790" t="s">
        <v>2425</v>
      </c>
      <c r="K790" t="s">
        <v>2630</v>
      </c>
      <c r="L790" t="s">
        <v>2427</v>
      </c>
      <c r="M790" t="s">
        <v>165</v>
      </c>
      <c r="N790" t="s">
        <v>130</v>
      </c>
      <c r="O790" t="s">
        <v>1122</v>
      </c>
      <c r="P790" t="s">
        <v>2243</v>
      </c>
      <c r="Q790" t="s">
        <v>168</v>
      </c>
      <c r="R790" t="s">
        <v>165</v>
      </c>
      <c r="S790" t="s">
        <v>119</v>
      </c>
      <c r="T790" t="s">
        <v>2234</v>
      </c>
      <c r="U790" t="s">
        <v>141</v>
      </c>
      <c r="V790" t="s">
        <v>2593</v>
      </c>
      <c r="W790" t="s">
        <v>2594</v>
      </c>
      <c r="X790" s="51" t="str">
        <f t="shared" si="24"/>
        <v>3</v>
      </c>
      <c r="Y790" s="51" t="str">
        <f>IF(T790="","",IF(AND(T790&lt;&gt;'Tabelas auxiliares'!$B$236,T790&lt;&gt;'Tabelas auxiliares'!$B$237,T790&lt;&gt;'Tabelas auxiliares'!$C$236,T790&lt;&gt;'Tabelas auxiliares'!$C$237,T790&lt;&gt;'Tabelas auxiliares'!$D$236),"FOLHA DE PESSOAL",IF(X790='Tabelas auxiliares'!$A$237,"CUSTEIO",IF(X790='Tabelas auxiliares'!$A$236,"INVESTIMENTO","ERRO - VERIFICAR"))))</f>
        <v>FOLHA DE PESSOAL</v>
      </c>
      <c r="Z790" s="64">
        <f t="shared" si="25"/>
        <v>4437.76</v>
      </c>
      <c r="AC790" s="44">
        <v>4437.76</v>
      </c>
    </row>
    <row r="791" spans="1:29" x14ac:dyDescent="0.25">
      <c r="A791" t="s">
        <v>594</v>
      </c>
      <c r="B791" t="s">
        <v>358</v>
      </c>
      <c r="C791" t="s">
        <v>595</v>
      </c>
      <c r="D791" t="s">
        <v>90</v>
      </c>
      <c r="E791" t="s">
        <v>117</v>
      </c>
      <c r="F791" s="51" t="str">
        <f>IFERROR(VLOOKUP(D791,'Tabelas auxiliares'!$A$3:$B$61,2,FALSE),"")</f>
        <v>SUGEPE-FOLHA - PASEP + AUX. MORADIA</v>
      </c>
      <c r="G791" s="51" t="str">
        <f>IFERROR(VLOOKUP($B791,'Tabelas auxiliares'!$A$65:$C$102,2,FALSE),"")</f>
        <v>Folha de Pagamento - Benefícios</v>
      </c>
      <c r="H791" s="51" t="str">
        <f>IFERROR(VLOOKUP($B791,'Tabelas auxiliares'!$A$65:$C$102,3,FALSE),"")</f>
        <v xml:space="preserve">AUXILIO FUNERAL / CONTRATACAO POR TEMPO DETERMINADO / BENEF.ASSIST. DO SERVIDOR E DO MILITAR / AUXILIO-ALIMENTACAO / AUXILIO-TRANSPORTE / INDENIZACOES E RESTITUICOES / DESPESAS DE EXERCICIOS ANTERIORES </v>
      </c>
      <c r="I791" t="s">
        <v>1337</v>
      </c>
      <c r="J791" t="s">
        <v>2425</v>
      </c>
      <c r="K791" t="s">
        <v>2631</v>
      </c>
      <c r="L791" t="s">
        <v>2427</v>
      </c>
      <c r="M791" t="s">
        <v>165</v>
      </c>
      <c r="N791" t="s">
        <v>130</v>
      </c>
      <c r="O791" t="s">
        <v>1122</v>
      </c>
      <c r="P791" t="s">
        <v>2243</v>
      </c>
      <c r="Q791" t="s">
        <v>168</v>
      </c>
      <c r="R791" t="s">
        <v>165</v>
      </c>
      <c r="S791" t="s">
        <v>119</v>
      </c>
      <c r="T791" t="s">
        <v>2234</v>
      </c>
      <c r="U791" t="s">
        <v>141</v>
      </c>
      <c r="V791" t="s">
        <v>2244</v>
      </c>
      <c r="W791" t="s">
        <v>2245</v>
      </c>
      <c r="X791" s="51" t="str">
        <f t="shared" si="24"/>
        <v>3</v>
      </c>
      <c r="Y791" s="51" t="str">
        <f>IF(T791="","",IF(AND(T791&lt;&gt;'Tabelas auxiliares'!$B$236,T791&lt;&gt;'Tabelas auxiliares'!$B$237,T791&lt;&gt;'Tabelas auxiliares'!$C$236,T791&lt;&gt;'Tabelas auxiliares'!$C$237,T791&lt;&gt;'Tabelas auxiliares'!$D$236),"FOLHA DE PESSOAL",IF(X791='Tabelas auxiliares'!$A$237,"CUSTEIO",IF(X791='Tabelas auxiliares'!$A$236,"INVESTIMENTO","ERRO - VERIFICAR"))))</f>
        <v>FOLHA DE PESSOAL</v>
      </c>
      <c r="Z791" s="64">
        <f t="shared" si="25"/>
        <v>167628.03</v>
      </c>
      <c r="AA791" s="44">
        <v>1693.03</v>
      </c>
      <c r="AC791" s="44">
        <v>165935</v>
      </c>
    </row>
    <row r="792" spans="1:29" x14ac:dyDescent="0.25">
      <c r="A792" t="s">
        <v>594</v>
      </c>
      <c r="B792" t="s">
        <v>358</v>
      </c>
      <c r="C792" t="s">
        <v>595</v>
      </c>
      <c r="D792" t="s">
        <v>90</v>
      </c>
      <c r="E792" t="s">
        <v>117</v>
      </c>
      <c r="F792" s="51" t="str">
        <f>IFERROR(VLOOKUP(D792,'Tabelas auxiliares'!$A$3:$B$61,2,FALSE),"")</f>
        <v>SUGEPE-FOLHA - PASEP + AUX. MORADIA</v>
      </c>
      <c r="G792" s="51" t="str">
        <f>IFERROR(VLOOKUP($B792,'Tabelas auxiliares'!$A$65:$C$102,2,FALSE),"")</f>
        <v>Folha de Pagamento - Benefícios</v>
      </c>
      <c r="H792" s="51" t="str">
        <f>IFERROR(VLOOKUP($B792,'Tabelas auxiliares'!$A$65:$C$102,3,FALSE),"")</f>
        <v xml:space="preserve">AUXILIO FUNERAL / CONTRATACAO POR TEMPO DETERMINADO / BENEF.ASSIST. DO SERVIDOR E DO MILITAR / AUXILIO-ALIMENTACAO / AUXILIO-TRANSPORTE / INDENIZACOES E RESTITUICOES / DESPESAS DE EXERCICIOS ANTERIORES </v>
      </c>
      <c r="I792" t="s">
        <v>1015</v>
      </c>
      <c r="J792" t="s">
        <v>2632</v>
      </c>
      <c r="K792" t="s">
        <v>2633</v>
      </c>
      <c r="L792" t="s">
        <v>2634</v>
      </c>
      <c r="M792" t="s">
        <v>2242</v>
      </c>
      <c r="N792" t="s">
        <v>130</v>
      </c>
      <c r="O792" t="s">
        <v>1122</v>
      </c>
      <c r="P792" t="s">
        <v>2243</v>
      </c>
      <c r="Q792" t="s">
        <v>168</v>
      </c>
      <c r="R792" t="s">
        <v>165</v>
      </c>
      <c r="S792" t="s">
        <v>119</v>
      </c>
      <c r="T792" t="s">
        <v>2234</v>
      </c>
      <c r="U792" t="s">
        <v>141</v>
      </c>
      <c r="V792" t="s">
        <v>2244</v>
      </c>
      <c r="W792" t="s">
        <v>2245</v>
      </c>
      <c r="X792" s="51" t="str">
        <f t="shared" si="24"/>
        <v>3</v>
      </c>
      <c r="Y792" s="51" t="str">
        <f>IF(T792="","",IF(AND(T792&lt;&gt;'Tabelas auxiliares'!$B$236,T792&lt;&gt;'Tabelas auxiliares'!$B$237,T792&lt;&gt;'Tabelas auxiliares'!$C$236,T792&lt;&gt;'Tabelas auxiliares'!$C$237,T792&lt;&gt;'Tabelas auxiliares'!$D$236),"FOLHA DE PESSOAL",IF(X792='Tabelas auxiliares'!$A$237,"CUSTEIO",IF(X792='Tabelas auxiliares'!$A$236,"INVESTIMENTO","ERRO - VERIFICAR"))))</f>
        <v>FOLHA DE PESSOAL</v>
      </c>
      <c r="Z792" s="64">
        <f t="shared" si="25"/>
        <v>1174.6400000000001</v>
      </c>
      <c r="AC792" s="44">
        <v>1174.6400000000001</v>
      </c>
    </row>
    <row r="793" spans="1:29" x14ac:dyDescent="0.25">
      <c r="A793" t="s">
        <v>594</v>
      </c>
      <c r="B793" t="s">
        <v>358</v>
      </c>
      <c r="C793" t="s">
        <v>595</v>
      </c>
      <c r="D793" t="s">
        <v>90</v>
      </c>
      <c r="E793" t="s">
        <v>117</v>
      </c>
      <c r="F793" s="51" t="str">
        <f>IFERROR(VLOOKUP(D793,'Tabelas auxiliares'!$A$3:$B$61,2,FALSE),"")</f>
        <v>SUGEPE-FOLHA - PASEP + AUX. MORADIA</v>
      </c>
      <c r="G793" s="51" t="str">
        <f>IFERROR(VLOOKUP($B793,'Tabelas auxiliares'!$A$65:$C$102,2,FALSE),"")</f>
        <v>Folha de Pagamento - Benefícios</v>
      </c>
      <c r="H793" s="51" t="str">
        <f>IFERROR(VLOOKUP($B793,'Tabelas auxiliares'!$A$65:$C$102,3,FALSE),"")</f>
        <v xml:space="preserve">AUXILIO FUNERAL / CONTRATACAO POR TEMPO DETERMINADO / BENEF.ASSIST. DO SERVIDOR E DO MILITAR / AUXILIO-ALIMENTACAO / AUXILIO-TRANSPORTE / INDENIZACOES E RESTITUICOES / DESPESAS DE EXERCICIOS ANTERIORES </v>
      </c>
      <c r="I793" t="s">
        <v>1981</v>
      </c>
      <c r="J793" t="s">
        <v>2439</v>
      </c>
      <c r="K793" t="s">
        <v>2635</v>
      </c>
      <c r="L793" t="s">
        <v>2441</v>
      </c>
      <c r="M793" t="s">
        <v>165</v>
      </c>
      <c r="N793" t="s">
        <v>128</v>
      </c>
      <c r="O793" t="s">
        <v>2514</v>
      </c>
      <c r="P793" t="s">
        <v>2515</v>
      </c>
      <c r="Q793" t="s">
        <v>168</v>
      </c>
      <c r="R793" t="s">
        <v>165</v>
      </c>
      <c r="S793" t="s">
        <v>119</v>
      </c>
      <c r="T793" t="s">
        <v>2234</v>
      </c>
      <c r="U793" t="s">
        <v>138</v>
      </c>
      <c r="V793" t="s">
        <v>2516</v>
      </c>
      <c r="W793" t="s">
        <v>2517</v>
      </c>
      <c r="X793" s="51" t="str">
        <f t="shared" si="24"/>
        <v>3</v>
      </c>
      <c r="Y793" s="51" t="str">
        <f>IF(T793="","",IF(AND(T793&lt;&gt;'Tabelas auxiliares'!$B$236,T793&lt;&gt;'Tabelas auxiliares'!$B$237,T793&lt;&gt;'Tabelas auxiliares'!$C$236,T793&lt;&gt;'Tabelas auxiliares'!$C$237,T793&lt;&gt;'Tabelas auxiliares'!$D$236),"FOLHA DE PESSOAL",IF(X793='Tabelas auxiliares'!$A$237,"CUSTEIO",IF(X793='Tabelas auxiliares'!$A$236,"INVESTIMENTO","ERRO - VERIFICAR"))))</f>
        <v>FOLHA DE PESSOAL</v>
      </c>
      <c r="Z793" s="64">
        <f t="shared" si="25"/>
        <v>50875.35</v>
      </c>
      <c r="AC793" s="44">
        <v>50875.35</v>
      </c>
    </row>
    <row r="794" spans="1:29" x14ac:dyDescent="0.25">
      <c r="A794" t="s">
        <v>594</v>
      </c>
      <c r="B794" t="s">
        <v>358</v>
      </c>
      <c r="C794" t="s">
        <v>595</v>
      </c>
      <c r="D794" t="s">
        <v>90</v>
      </c>
      <c r="E794" t="s">
        <v>117</v>
      </c>
      <c r="F794" s="51" t="str">
        <f>IFERROR(VLOOKUP(D794,'Tabelas auxiliares'!$A$3:$B$61,2,FALSE),"")</f>
        <v>SUGEPE-FOLHA - PASEP + AUX. MORADIA</v>
      </c>
      <c r="G794" s="51" t="str">
        <f>IFERROR(VLOOKUP($B794,'Tabelas auxiliares'!$A$65:$C$102,2,FALSE),"")</f>
        <v>Folha de Pagamento - Benefícios</v>
      </c>
      <c r="H794" s="51" t="str">
        <f>IFERROR(VLOOKUP($B794,'Tabelas auxiliares'!$A$65:$C$102,3,FALSE),"")</f>
        <v xml:space="preserve">AUXILIO FUNERAL / CONTRATACAO POR TEMPO DETERMINADO / BENEF.ASSIST. DO SERVIDOR E DO MILITAR / AUXILIO-ALIMENTACAO / AUXILIO-TRANSPORTE / INDENIZACOES E RESTITUICOES / DESPESAS DE EXERCICIOS ANTERIORES </v>
      </c>
      <c r="I794" t="s">
        <v>1981</v>
      </c>
      <c r="J794" t="s">
        <v>2439</v>
      </c>
      <c r="K794" t="s">
        <v>2636</v>
      </c>
      <c r="L794" t="s">
        <v>2441</v>
      </c>
      <c r="M794" t="s">
        <v>165</v>
      </c>
      <c r="N794" t="s">
        <v>128</v>
      </c>
      <c r="O794" t="s">
        <v>1122</v>
      </c>
      <c r="P794" t="s">
        <v>2519</v>
      </c>
      <c r="Q794" t="s">
        <v>168</v>
      </c>
      <c r="R794" t="s">
        <v>165</v>
      </c>
      <c r="S794" t="s">
        <v>119</v>
      </c>
      <c r="T794" t="s">
        <v>2234</v>
      </c>
      <c r="U794" t="s">
        <v>140</v>
      </c>
      <c r="V794" t="s">
        <v>2520</v>
      </c>
      <c r="W794" t="s">
        <v>2521</v>
      </c>
      <c r="X794" s="51" t="str">
        <f t="shared" si="24"/>
        <v>3</v>
      </c>
      <c r="Y794" s="51" t="str">
        <f>IF(T794="","",IF(AND(T794&lt;&gt;'Tabelas auxiliares'!$B$236,T794&lt;&gt;'Tabelas auxiliares'!$B$237,T794&lt;&gt;'Tabelas auxiliares'!$C$236,T794&lt;&gt;'Tabelas auxiliares'!$C$237,T794&lt;&gt;'Tabelas auxiliares'!$D$236),"FOLHA DE PESSOAL",IF(X794='Tabelas auxiliares'!$A$237,"CUSTEIO",IF(X794='Tabelas auxiliares'!$A$236,"INVESTIMENTO","ERRO - VERIFICAR"))))</f>
        <v>FOLHA DE PESSOAL</v>
      </c>
      <c r="Z794" s="64">
        <f t="shared" si="25"/>
        <v>2568</v>
      </c>
      <c r="AA794" s="44">
        <v>256.8</v>
      </c>
      <c r="AC794" s="44">
        <v>2311.1999999999998</v>
      </c>
    </row>
    <row r="795" spans="1:29" x14ac:dyDescent="0.25">
      <c r="A795" t="s">
        <v>594</v>
      </c>
      <c r="B795" t="s">
        <v>358</v>
      </c>
      <c r="C795" t="s">
        <v>595</v>
      </c>
      <c r="D795" t="s">
        <v>90</v>
      </c>
      <c r="E795" t="s">
        <v>117</v>
      </c>
      <c r="F795" s="51" t="str">
        <f>IFERROR(VLOOKUP(D795,'Tabelas auxiliares'!$A$3:$B$61,2,FALSE),"")</f>
        <v>SUGEPE-FOLHA - PASEP + AUX. MORADIA</v>
      </c>
      <c r="G795" s="51" t="str">
        <f>IFERROR(VLOOKUP($B795,'Tabelas auxiliares'!$A$65:$C$102,2,FALSE),"")</f>
        <v>Folha de Pagamento - Benefícios</v>
      </c>
      <c r="H795" s="51" t="str">
        <f>IFERROR(VLOOKUP($B795,'Tabelas auxiliares'!$A$65:$C$102,3,FALSE),"")</f>
        <v xml:space="preserve">AUXILIO FUNERAL / CONTRATACAO POR TEMPO DETERMINADO / BENEF.ASSIST. DO SERVIDOR E DO MILITAR / AUXILIO-ALIMENTACAO / AUXILIO-TRANSPORTE / INDENIZACOES E RESTITUICOES / DESPESAS DE EXERCICIOS ANTERIORES </v>
      </c>
      <c r="I795" t="s">
        <v>1981</v>
      </c>
      <c r="J795" t="s">
        <v>2439</v>
      </c>
      <c r="K795" t="s">
        <v>2637</v>
      </c>
      <c r="L795" t="s">
        <v>2441</v>
      </c>
      <c r="M795" t="s">
        <v>165</v>
      </c>
      <c r="N795" t="s">
        <v>128</v>
      </c>
      <c r="O795" t="s">
        <v>1057</v>
      </c>
      <c r="P795" t="s">
        <v>2523</v>
      </c>
      <c r="Q795" t="s">
        <v>168</v>
      </c>
      <c r="R795" t="s">
        <v>165</v>
      </c>
      <c r="S795" t="s">
        <v>119</v>
      </c>
      <c r="T795" t="s">
        <v>2234</v>
      </c>
      <c r="U795" t="s">
        <v>137</v>
      </c>
      <c r="V795" t="s">
        <v>2524</v>
      </c>
      <c r="W795" t="s">
        <v>2525</v>
      </c>
      <c r="X795" s="51" t="str">
        <f t="shared" si="24"/>
        <v>3</v>
      </c>
      <c r="Y795" s="51" t="str">
        <f>IF(T795="","",IF(AND(T795&lt;&gt;'Tabelas auxiliares'!$B$236,T795&lt;&gt;'Tabelas auxiliares'!$B$237,T795&lt;&gt;'Tabelas auxiliares'!$C$236,T795&lt;&gt;'Tabelas auxiliares'!$C$237,T795&lt;&gt;'Tabelas auxiliares'!$D$236),"FOLHA DE PESSOAL",IF(X795='Tabelas auxiliares'!$A$237,"CUSTEIO",IF(X795='Tabelas auxiliares'!$A$236,"INVESTIMENTO","ERRO - VERIFICAR"))))</f>
        <v>FOLHA DE PESSOAL</v>
      </c>
      <c r="Z795" s="64">
        <f t="shared" si="25"/>
        <v>1581.0900000000001</v>
      </c>
      <c r="AA795" s="44">
        <v>268.93</v>
      </c>
      <c r="AC795" s="44">
        <v>1312.16</v>
      </c>
    </row>
    <row r="796" spans="1:29" x14ac:dyDescent="0.25">
      <c r="A796" t="s">
        <v>594</v>
      </c>
      <c r="B796" t="s">
        <v>358</v>
      </c>
      <c r="C796" t="s">
        <v>595</v>
      </c>
      <c r="D796" t="s">
        <v>90</v>
      </c>
      <c r="E796" t="s">
        <v>117</v>
      </c>
      <c r="F796" s="51" t="str">
        <f>IFERROR(VLOOKUP(D796,'Tabelas auxiliares'!$A$3:$B$61,2,FALSE),"")</f>
        <v>SUGEPE-FOLHA - PASEP + AUX. MORADIA</v>
      </c>
      <c r="G796" s="51" t="str">
        <f>IFERROR(VLOOKUP($B796,'Tabelas auxiliares'!$A$65:$C$102,2,FALSE),"")</f>
        <v>Folha de Pagamento - Benefícios</v>
      </c>
      <c r="H796" s="51" t="str">
        <f>IFERROR(VLOOKUP($B796,'Tabelas auxiliares'!$A$65:$C$102,3,FALSE),"")</f>
        <v xml:space="preserve">AUXILIO FUNERAL / CONTRATACAO POR TEMPO DETERMINADO / BENEF.ASSIST. DO SERVIDOR E DO MILITAR / AUXILIO-ALIMENTACAO / AUXILIO-TRANSPORTE / INDENIZACOES E RESTITUICOES / DESPESAS DE EXERCICIOS ANTERIORES </v>
      </c>
      <c r="I796" t="s">
        <v>1981</v>
      </c>
      <c r="J796" t="s">
        <v>2439</v>
      </c>
      <c r="K796" t="s">
        <v>2638</v>
      </c>
      <c r="L796" t="s">
        <v>2441</v>
      </c>
      <c r="M796" t="s">
        <v>165</v>
      </c>
      <c r="N796" t="s">
        <v>128</v>
      </c>
      <c r="O796" t="s">
        <v>2527</v>
      </c>
      <c r="P796" t="s">
        <v>2528</v>
      </c>
      <c r="Q796" t="s">
        <v>168</v>
      </c>
      <c r="R796" t="s">
        <v>165</v>
      </c>
      <c r="S796" t="s">
        <v>119</v>
      </c>
      <c r="T796" t="s">
        <v>2234</v>
      </c>
      <c r="U796" t="s">
        <v>142</v>
      </c>
      <c r="V796" t="s">
        <v>2529</v>
      </c>
      <c r="W796" t="s">
        <v>2530</v>
      </c>
      <c r="X796" s="51" t="str">
        <f t="shared" si="24"/>
        <v>3</v>
      </c>
      <c r="Y796" s="51" t="str">
        <f>IF(T796="","",IF(AND(T796&lt;&gt;'Tabelas auxiliares'!$B$236,T796&lt;&gt;'Tabelas auxiliares'!$B$237,T796&lt;&gt;'Tabelas auxiliares'!$C$236,T796&lt;&gt;'Tabelas auxiliares'!$C$237,T796&lt;&gt;'Tabelas auxiliares'!$D$236),"FOLHA DE PESSOAL",IF(X796='Tabelas auxiliares'!$A$237,"CUSTEIO",IF(X796='Tabelas auxiliares'!$A$236,"INVESTIMENTO","ERRO - VERIFICAR"))))</f>
        <v>FOLHA DE PESSOAL</v>
      </c>
      <c r="Z796" s="64">
        <f t="shared" si="25"/>
        <v>1437.16</v>
      </c>
      <c r="AC796" s="44">
        <v>1437.16</v>
      </c>
    </row>
    <row r="797" spans="1:29" x14ac:dyDescent="0.25">
      <c r="A797" t="s">
        <v>594</v>
      </c>
      <c r="B797" t="s">
        <v>358</v>
      </c>
      <c r="C797" t="s">
        <v>595</v>
      </c>
      <c r="D797" t="s">
        <v>90</v>
      </c>
      <c r="E797" t="s">
        <v>117</v>
      </c>
      <c r="F797" s="51" t="str">
        <f>IFERROR(VLOOKUP(D797,'Tabelas auxiliares'!$A$3:$B$61,2,FALSE),"")</f>
        <v>SUGEPE-FOLHA - PASEP + AUX. MORADIA</v>
      </c>
      <c r="G797" s="51" t="str">
        <f>IFERROR(VLOOKUP($B797,'Tabelas auxiliares'!$A$65:$C$102,2,FALSE),"")</f>
        <v>Folha de Pagamento - Benefícios</v>
      </c>
      <c r="H797" s="51" t="str">
        <f>IFERROR(VLOOKUP($B797,'Tabelas auxiliares'!$A$65:$C$102,3,FALSE),"")</f>
        <v xml:space="preserve">AUXILIO FUNERAL / CONTRATACAO POR TEMPO DETERMINADO / BENEF.ASSIST. DO SERVIDOR E DO MILITAR / AUXILIO-ALIMENTACAO / AUXILIO-TRANSPORTE / INDENIZACOES E RESTITUICOES / DESPESAS DE EXERCICIOS ANTERIORES </v>
      </c>
      <c r="I797" t="s">
        <v>1981</v>
      </c>
      <c r="J797" t="s">
        <v>2439</v>
      </c>
      <c r="K797" t="s">
        <v>2639</v>
      </c>
      <c r="L797" t="s">
        <v>2441</v>
      </c>
      <c r="M797" t="s">
        <v>165</v>
      </c>
      <c r="N797" t="s">
        <v>128</v>
      </c>
      <c r="O797" t="s">
        <v>1122</v>
      </c>
      <c r="P797" t="s">
        <v>2519</v>
      </c>
      <c r="Q797" t="s">
        <v>168</v>
      </c>
      <c r="R797" t="s">
        <v>165</v>
      </c>
      <c r="S797" t="s">
        <v>119</v>
      </c>
      <c r="T797" t="s">
        <v>2234</v>
      </c>
      <c r="U797" t="s">
        <v>140</v>
      </c>
      <c r="V797" t="s">
        <v>2532</v>
      </c>
      <c r="W797" t="s">
        <v>2533</v>
      </c>
      <c r="X797" s="51" t="str">
        <f t="shared" si="24"/>
        <v>3</v>
      </c>
      <c r="Y797" s="51" t="str">
        <f>IF(T797="","",IF(AND(T797&lt;&gt;'Tabelas auxiliares'!$B$236,T797&lt;&gt;'Tabelas auxiliares'!$B$237,T797&lt;&gt;'Tabelas auxiliares'!$C$236,T797&lt;&gt;'Tabelas auxiliares'!$C$237,T797&lt;&gt;'Tabelas auxiliares'!$D$236),"FOLHA DE PESSOAL",IF(X797='Tabelas auxiliares'!$A$237,"CUSTEIO",IF(X797='Tabelas auxiliares'!$A$236,"INVESTIMENTO","ERRO - VERIFICAR"))))</f>
        <v>FOLHA DE PESSOAL</v>
      </c>
      <c r="Z797" s="64">
        <f t="shared" si="25"/>
        <v>66126</v>
      </c>
      <c r="AA797" s="44">
        <v>5954.55</v>
      </c>
      <c r="AC797" s="44">
        <v>60171.45</v>
      </c>
    </row>
    <row r="798" spans="1:29" x14ac:dyDescent="0.25">
      <c r="A798" t="s">
        <v>594</v>
      </c>
      <c r="B798" t="s">
        <v>358</v>
      </c>
      <c r="C798" t="s">
        <v>595</v>
      </c>
      <c r="D798" t="s">
        <v>90</v>
      </c>
      <c r="E798" t="s">
        <v>117</v>
      </c>
      <c r="F798" s="51" t="str">
        <f>IFERROR(VLOOKUP(D798,'Tabelas auxiliares'!$A$3:$B$61,2,FALSE),"")</f>
        <v>SUGEPE-FOLHA - PASEP + AUX. MORADIA</v>
      </c>
      <c r="G798" s="51" t="str">
        <f>IFERROR(VLOOKUP($B798,'Tabelas auxiliares'!$A$65:$C$102,2,FALSE),"")</f>
        <v>Folha de Pagamento - Benefícios</v>
      </c>
      <c r="H798" s="51" t="str">
        <f>IFERROR(VLOOKUP($B798,'Tabelas auxiliares'!$A$65:$C$102,3,FALSE),"")</f>
        <v xml:space="preserve">AUXILIO FUNERAL / CONTRATACAO POR TEMPO DETERMINADO / BENEF.ASSIST. DO SERVIDOR E DO MILITAR / AUXILIO-ALIMENTACAO / AUXILIO-TRANSPORTE / INDENIZACOES E RESTITUICOES / DESPESAS DE EXERCICIOS ANTERIORES </v>
      </c>
      <c r="I798" t="s">
        <v>1981</v>
      </c>
      <c r="J798" t="s">
        <v>2439</v>
      </c>
      <c r="K798" t="s">
        <v>2640</v>
      </c>
      <c r="L798" t="s">
        <v>2441</v>
      </c>
      <c r="M798" t="s">
        <v>165</v>
      </c>
      <c r="N798" t="s">
        <v>128</v>
      </c>
      <c r="O798" t="s">
        <v>2514</v>
      </c>
      <c r="P798" t="s">
        <v>2515</v>
      </c>
      <c r="Q798" t="s">
        <v>168</v>
      </c>
      <c r="R798" t="s">
        <v>165</v>
      </c>
      <c r="S798" t="s">
        <v>119</v>
      </c>
      <c r="T798" t="s">
        <v>2234</v>
      </c>
      <c r="U798" t="s">
        <v>138</v>
      </c>
      <c r="V798" t="s">
        <v>2535</v>
      </c>
      <c r="W798" t="s">
        <v>2536</v>
      </c>
      <c r="X798" s="51" t="str">
        <f t="shared" si="24"/>
        <v>3</v>
      </c>
      <c r="Y798" s="51" t="str">
        <f>IF(T798="","",IF(AND(T798&lt;&gt;'Tabelas auxiliares'!$B$236,T798&lt;&gt;'Tabelas auxiliares'!$B$237,T798&lt;&gt;'Tabelas auxiliares'!$C$236,T798&lt;&gt;'Tabelas auxiliares'!$C$237,T798&lt;&gt;'Tabelas auxiliares'!$D$236),"FOLHA DE PESSOAL",IF(X798='Tabelas auxiliares'!$A$237,"CUSTEIO",IF(X798='Tabelas auxiliares'!$A$236,"INVESTIMENTO","ERRO - VERIFICAR"))))</f>
        <v>FOLHA DE PESSOAL</v>
      </c>
      <c r="Z798" s="64">
        <f t="shared" si="25"/>
        <v>955206.62</v>
      </c>
      <c r="AA798" s="44">
        <v>4719.6099999999997</v>
      </c>
      <c r="AC798" s="44">
        <v>950487.01</v>
      </c>
    </row>
    <row r="799" spans="1:29" x14ac:dyDescent="0.25">
      <c r="A799" t="s">
        <v>594</v>
      </c>
      <c r="B799" t="s">
        <v>358</v>
      </c>
      <c r="C799" t="s">
        <v>595</v>
      </c>
      <c r="D799" t="s">
        <v>90</v>
      </c>
      <c r="E799" t="s">
        <v>117</v>
      </c>
      <c r="F799" s="51" t="str">
        <f>IFERROR(VLOOKUP(D799,'Tabelas auxiliares'!$A$3:$B$61,2,FALSE),"")</f>
        <v>SUGEPE-FOLHA - PASEP + AUX. MORADIA</v>
      </c>
      <c r="G799" s="51" t="str">
        <f>IFERROR(VLOOKUP($B799,'Tabelas auxiliares'!$A$65:$C$102,2,FALSE),"")</f>
        <v>Folha de Pagamento - Benefícios</v>
      </c>
      <c r="H799" s="51" t="str">
        <f>IFERROR(VLOOKUP($B799,'Tabelas auxiliares'!$A$65:$C$102,3,FALSE),"")</f>
        <v xml:space="preserve">AUXILIO FUNERAL / CONTRATACAO POR TEMPO DETERMINADO / BENEF.ASSIST. DO SERVIDOR E DO MILITAR / AUXILIO-ALIMENTACAO / AUXILIO-TRANSPORTE / INDENIZACOES E RESTITUICOES / DESPESAS DE EXERCICIOS ANTERIORES </v>
      </c>
      <c r="I799" t="s">
        <v>1981</v>
      </c>
      <c r="J799" t="s">
        <v>2439</v>
      </c>
      <c r="K799" t="s">
        <v>2641</v>
      </c>
      <c r="L799" t="s">
        <v>2441</v>
      </c>
      <c r="M799" t="s">
        <v>165</v>
      </c>
      <c r="N799" t="s">
        <v>128</v>
      </c>
      <c r="O799" t="s">
        <v>1057</v>
      </c>
      <c r="P799" t="s">
        <v>2523</v>
      </c>
      <c r="Q799" t="s">
        <v>168</v>
      </c>
      <c r="R799" t="s">
        <v>165</v>
      </c>
      <c r="S799" t="s">
        <v>119</v>
      </c>
      <c r="T799" t="s">
        <v>2234</v>
      </c>
      <c r="U799" t="s">
        <v>137</v>
      </c>
      <c r="V799" t="s">
        <v>2538</v>
      </c>
      <c r="W799" t="s">
        <v>2539</v>
      </c>
      <c r="X799" s="51" t="str">
        <f t="shared" si="24"/>
        <v>3</v>
      </c>
      <c r="Y799" s="51" t="str">
        <f>IF(T799="","",IF(AND(T799&lt;&gt;'Tabelas auxiliares'!$B$236,T799&lt;&gt;'Tabelas auxiliares'!$B$237,T799&lt;&gt;'Tabelas auxiliares'!$C$236,T799&lt;&gt;'Tabelas auxiliares'!$C$237,T799&lt;&gt;'Tabelas auxiliares'!$D$236),"FOLHA DE PESSOAL",IF(X799='Tabelas auxiliares'!$A$237,"CUSTEIO",IF(X799='Tabelas auxiliares'!$A$236,"INVESTIMENTO","ERRO - VERIFICAR"))))</f>
        <v>FOLHA DE PESSOAL</v>
      </c>
      <c r="Z799" s="64">
        <f t="shared" si="25"/>
        <v>131614.81</v>
      </c>
      <c r="AA799" s="44">
        <v>43878.39</v>
      </c>
      <c r="AC799" s="44">
        <v>87736.42</v>
      </c>
    </row>
    <row r="800" spans="1:29" x14ac:dyDescent="0.25">
      <c r="A800" t="s">
        <v>594</v>
      </c>
      <c r="B800" t="s">
        <v>358</v>
      </c>
      <c r="C800" t="s">
        <v>595</v>
      </c>
      <c r="D800" t="s">
        <v>90</v>
      </c>
      <c r="E800" t="s">
        <v>117</v>
      </c>
      <c r="F800" s="51" t="str">
        <f>IFERROR(VLOOKUP(D800,'Tabelas auxiliares'!$A$3:$B$61,2,FALSE),"")</f>
        <v>SUGEPE-FOLHA - PASEP + AUX. MORADIA</v>
      </c>
      <c r="G800" s="51" t="str">
        <f>IFERROR(VLOOKUP($B800,'Tabelas auxiliares'!$A$65:$C$102,2,FALSE),"")</f>
        <v>Folha de Pagamento - Benefícios</v>
      </c>
      <c r="H800" s="51" t="str">
        <f>IFERROR(VLOOKUP($B800,'Tabelas auxiliares'!$A$65:$C$102,3,FALSE),"")</f>
        <v xml:space="preserve">AUXILIO FUNERAL / CONTRATACAO POR TEMPO DETERMINADO / BENEF.ASSIST. DO SERVIDOR E DO MILITAR / AUXILIO-ALIMENTACAO / AUXILIO-TRANSPORTE / INDENIZACOES E RESTITUICOES / DESPESAS DE EXERCICIOS ANTERIORES </v>
      </c>
      <c r="I800" t="s">
        <v>1981</v>
      </c>
      <c r="J800" t="s">
        <v>2439</v>
      </c>
      <c r="K800" t="s">
        <v>2642</v>
      </c>
      <c r="L800" t="s">
        <v>2441</v>
      </c>
      <c r="M800" t="s">
        <v>165</v>
      </c>
      <c r="N800" t="s">
        <v>128</v>
      </c>
      <c r="O800" t="s">
        <v>1122</v>
      </c>
      <c r="P800" t="s">
        <v>2519</v>
      </c>
      <c r="Q800" t="s">
        <v>168</v>
      </c>
      <c r="R800" t="s">
        <v>165</v>
      </c>
      <c r="S800" t="s">
        <v>119</v>
      </c>
      <c r="T800" t="s">
        <v>2234</v>
      </c>
      <c r="U800" t="s">
        <v>140</v>
      </c>
      <c r="V800" t="s">
        <v>2563</v>
      </c>
      <c r="W800" t="s">
        <v>2564</v>
      </c>
      <c r="X800" s="51" t="str">
        <f t="shared" si="24"/>
        <v>3</v>
      </c>
      <c r="Y800" s="51" t="str">
        <f>IF(T800="","",IF(AND(T800&lt;&gt;'Tabelas auxiliares'!$B$236,T800&lt;&gt;'Tabelas auxiliares'!$B$237,T800&lt;&gt;'Tabelas auxiliares'!$C$236,T800&lt;&gt;'Tabelas auxiliares'!$C$237,T800&lt;&gt;'Tabelas auxiliares'!$D$236),"FOLHA DE PESSOAL",IF(X800='Tabelas auxiliares'!$A$237,"CUSTEIO",IF(X800='Tabelas auxiliares'!$A$236,"INVESTIMENTO","ERRO - VERIFICAR"))))</f>
        <v>FOLHA DE PESSOAL</v>
      </c>
      <c r="Z800" s="64">
        <f t="shared" si="25"/>
        <v>1444.5</v>
      </c>
      <c r="AC800" s="44">
        <v>1444.5</v>
      </c>
    </row>
    <row r="801" spans="1:29" x14ac:dyDescent="0.25">
      <c r="A801" t="s">
        <v>594</v>
      </c>
      <c r="B801" t="s">
        <v>358</v>
      </c>
      <c r="C801" t="s">
        <v>595</v>
      </c>
      <c r="D801" t="s">
        <v>90</v>
      </c>
      <c r="E801" t="s">
        <v>117</v>
      </c>
      <c r="F801" s="51" t="str">
        <f>IFERROR(VLOOKUP(D801,'Tabelas auxiliares'!$A$3:$B$61,2,FALSE),"")</f>
        <v>SUGEPE-FOLHA - PASEP + AUX. MORADIA</v>
      </c>
      <c r="G801" s="51" t="str">
        <f>IFERROR(VLOOKUP($B801,'Tabelas auxiliares'!$A$65:$C$102,2,FALSE),"")</f>
        <v>Folha de Pagamento - Benefícios</v>
      </c>
      <c r="H801" s="51" t="str">
        <f>IFERROR(VLOOKUP($B801,'Tabelas auxiliares'!$A$65:$C$102,3,FALSE),"")</f>
        <v xml:space="preserve">AUXILIO FUNERAL / CONTRATACAO POR TEMPO DETERMINADO / BENEF.ASSIST. DO SERVIDOR E DO MILITAR / AUXILIO-ALIMENTACAO / AUXILIO-TRANSPORTE / INDENIZACOES E RESTITUICOES / DESPESAS DE EXERCICIOS ANTERIORES </v>
      </c>
      <c r="I801" t="s">
        <v>1981</v>
      </c>
      <c r="J801" t="s">
        <v>2439</v>
      </c>
      <c r="K801" t="s">
        <v>2643</v>
      </c>
      <c r="L801" t="s">
        <v>2441</v>
      </c>
      <c r="M801" t="s">
        <v>165</v>
      </c>
      <c r="N801" t="s">
        <v>130</v>
      </c>
      <c r="O801" t="s">
        <v>1122</v>
      </c>
      <c r="P801" t="s">
        <v>2243</v>
      </c>
      <c r="Q801" t="s">
        <v>168</v>
      </c>
      <c r="R801" t="s">
        <v>165</v>
      </c>
      <c r="S801" t="s">
        <v>119</v>
      </c>
      <c r="T801" t="s">
        <v>2234</v>
      </c>
      <c r="U801" t="s">
        <v>141</v>
      </c>
      <c r="V801" t="s">
        <v>2244</v>
      </c>
      <c r="W801" t="s">
        <v>2245</v>
      </c>
      <c r="X801" s="51" t="str">
        <f t="shared" si="24"/>
        <v>3</v>
      </c>
      <c r="Y801" s="51" t="str">
        <f>IF(T801="","",IF(AND(T801&lt;&gt;'Tabelas auxiliares'!$B$236,T801&lt;&gt;'Tabelas auxiliares'!$B$237,T801&lt;&gt;'Tabelas auxiliares'!$C$236,T801&lt;&gt;'Tabelas auxiliares'!$C$237,T801&lt;&gt;'Tabelas auxiliares'!$D$236),"FOLHA DE PESSOAL",IF(X801='Tabelas auxiliares'!$A$237,"CUSTEIO",IF(X801='Tabelas auxiliares'!$A$236,"INVESTIMENTO","ERRO - VERIFICAR"))))</f>
        <v>FOLHA DE PESSOAL</v>
      </c>
      <c r="Z801" s="64">
        <f t="shared" si="25"/>
        <v>166833.85999999999</v>
      </c>
      <c r="AA801" s="44">
        <v>2346.4</v>
      </c>
      <c r="AC801" s="44">
        <v>164487.46</v>
      </c>
    </row>
    <row r="802" spans="1:29" x14ac:dyDescent="0.25">
      <c r="A802" t="s">
        <v>594</v>
      </c>
      <c r="B802" t="s">
        <v>358</v>
      </c>
      <c r="C802" t="s">
        <v>595</v>
      </c>
      <c r="D802" t="s">
        <v>90</v>
      </c>
      <c r="E802" t="s">
        <v>117</v>
      </c>
      <c r="F802" s="51" t="str">
        <f>IFERROR(VLOOKUP(D802,'Tabelas auxiliares'!$A$3:$B$61,2,FALSE),"")</f>
        <v>SUGEPE-FOLHA - PASEP + AUX. MORADIA</v>
      </c>
      <c r="G802" s="51" t="str">
        <f>IFERROR(VLOOKUP($B802,'Tabelas auxiliares'!$A$65:$C$102,2,FALSE),"")</f>
        <v>Folha de Pagamento - Benefícios</v>
      </c>
      <c r="H802" s="51" t="str">
        <f>IFERROR(VLOOKUP($B802,'Tabelas auxiliares'!$A$65:$C$102,3,FALSE),"")</f>
        <v xml:space="preserve">AUXILIO FUNERAL / CONTRATACAO POR TEMPO DETERMINADO / BENEF.ASSIST. DO SERVIDOR E DO MILITAR / AUXILIO-ALIMENTACAO / AUXILIO-TRANSPORTE / INDENIZACOES E RESTITUICOES / DESPESAS DE EXERCICIOS ANTERIORES </v>
      </c>
      <c r="I802" t="s">
        <v>889</v>
      </c>
      <c r="J802" t="s">
        <v>2644</v>
      </c>
      <c r="K802" t="s">
        <v>2645</v>
      </c>
      <c r="L802" t="s">
        <v>2646</v>
      </c>
      <c r="M802" t="s">
        <v>2242</v>
      </c>
      <c r="N802" t="s">
        <v>130</v>
      </c>
      <c r="O802" t="s">
        <v>1122</v>
      </c>
      <c r="P802" t="s">
        <v>2243</v>
      </c>
      <c r="Q802" t="s">
        <v>168</v>
      </c>
      <c r="R802" t="s">
        <v>165</v>
      </c>
      <c r="S802" t="s">
        <v>119</v>
      </c>
      <c r="T802" t="s">
        <v>2234</v>
      </c>
      <c r="U802" t="s">
        <v>141</v>
      </c>
      <c r="V802" t="s">
        <v>2244</v>
      </c>
      <c r="W802" t="s">
        <v>2245</v>
      </c>
      <c r="X802" s="51" t="str">
        <f t="shared" si="24"/>
        <v>3</v>
      </c>
      <c r="Y802" s="51" t="str">
        <f>IF(T802="","",IF(AND(T802&lt;&gt;'Tabelas auxiliares'!$B$236,T802&lt;&gt;'Tabelas auxiliares'!$B$237,T802&lt;&gt;'Tabelas auxiliares'!$C$236,T802&lt;&gt;'Tabelas auxiliares'!$C$237,T802&lt;&gt;'Tabelas auxiliares'!$D$236),"FOLHA DE PESSOAL",IF(X802='Tabelas auxiliares'!$A$237,"CUSTEIO",IF(X802='Tabelas auxiliares'!$A$236,"INVESTIMENTO","ERRO - VERIFICAR"))))</f>
        <v>FOLHA DE PESSOAL</v>
      </c>
      <c r="Z802" s="64">
        <f t="shared" si="25"/>
        <v>1176.75</v>
      </c>
      <c r="AC802" s="44">
        <v>1176.75</v>
      </c>
    </row>
    <row r="803" spans="1:29" x14ac:dyDescent="0.25">
      <c r="A803" t="s">
        <v>594</v>
      </c>
      <c r="B803" t="s">
        <v>358</v>
      </c>
      <c r="C803" t="s">
        <v>595</v>
      </c>
      <c r="D803" t="s">
        <v>90</v>
      </c>
      <c r="E803" t="s">
        <v>117</v>
      </c>
      <c r="F803" s="51" t="str">
        <f>IFERROR(VLOOKUP(D803,'Tabelas auxiliares'!$A$3:$B$61,2,FALSE),"")</f>
        <v>SUGEPE-FOLHA - PASEP + AUX. MORADIA</v>
      </c>
      <c r="G803" s="51" t="str">
        <f>IFERROR(VLOOKUP($B803,'Tabelas auxiliares'!$A$65:$C$102,2,FALSE),"")</f>
        <v>Folha de Pagamento - Benefícios</v>
      </c>
      <c r="H803" s="51" t="str">
        <f>IFERROR(VLOOKUP($B803,'Tabelas auxiliares'!$A$65:$C$102,3,FALSE),"")</f>
        <v xml:space="preserve">AUXILIO FUNERAL / CONTRATACAO POR TEMPO DETERMINADO / BENEF.ASSIST. DO SERVIDOR E DO MILITAR / AUXILIO-ALIMENTACAO / AUXILIO-TRANSPORTE / INDENIZACOES E RESTITUICOES / DESPESAS DE EXERCICIOS ANTERIORES </v>
      </c>
      <c r="I803" t="s">
        <v>807</v>
      </c>
      <c r="J803" t="s">
        <v>2647</v>
      </c>
      <c r="K803" t="s">
        <v>2648</v>
      </c>
      <c r="L803" t="s">
        <v>2649</v>
      </c>
      <c r="M803" t="s">
        <v>2650</v>
      </c>
      <c r="N803" t="s">
        <v>128</v>
      </c>
      <c r="O803" t="s">
        <v>2527</v>
      </c>
      <c r="P803" t="s">
        <v>2528</v>
      </c>
      <c r="Q803" t="s">
        <v>168</v>
      </c>
      <c r="R803" t="s">
        <v>165</v>
      </c>
      <c r="S803" t="s">
        <v>119</v>
      </c>
      <c r="T803" t="s">
        <v>2234</v>
      </c>
      <c r="U803" t="s">
        <v>142</v>
      </c>
      <c r="V803" t="s">
        <v>2651</v>
      </c>
      <c r="W803" t="s">
        <v>2652</v>
      </c>
      <c r="X803" s="51" t="str">
        <f t="shared" si="24"/>
        <v>3</v>
      </c>
      <c r="Y803" s="51" t="str">
        <f>IF(T803="","",IF(AND(T803&lt;&gt;'Tabelas auxiliares'!$B$236,T803&lt;&gt;'Tabelas auxiliares'!$B$237,T803&lt;&gt;'Tabelas auxiliares'!$C$236,T803&lt;&gt;'Tabelas auxiliares'!$C$237,T803&lt;&gt;'Tabelas auxiliares'!$D$236),"FOLHA DE PESSOAL",IF(X803='Tabelas auxiliares'!$A$237,"CUSTEIO",IF(X803='Tabelas auxiliares'!$A$236,"INVESTIMENTO","ERRO - VERIFICAR"))))</f>
        <v>FOLHA DE PESSOAL</v>
      </c>
      <c r="Z803" s="64">
        <f t="shared" si="25"/>
        <v>5482.35</v>
      </c>
      <c r="AC803" s="44">
        <v>5482.35</v>
      </c>
    </row>
    <row r="804" spans="1:29" x14ac:dyDescent="0.25">
      <c r="A804" t="s">
        <v>594</v>
      </c>
      <c r="B804" t="s">
        <v>358</v>
      </c>
      <c r="C804" t="s">
        <v>595</v>
      </c>
      <c r="D804" t="s">
        <v>90</v>
      </c>
      <c r="E804" t="s">
        <v>117</v>
      </c>
      <c r="F804" s="51" t="str">
        <f>IFERROR(VLOOKUP(D804,'Tabelas auxiliares'!$A$3:$B$61,2,FALSE),"")</f>
        <v>SUGEPE-FOLHA - PASEP + AUX. MORADIA</v>
      </c>
      <c r="G804" s="51" t="str">
        <f>IFERROR(VLOOKUP($B804,'Tabelas auxiliares'!$A$65:$C$102,2,FALSE),"")</f>
        <v>Folha de Pagamento - Benefícios</v>
      </c>
      <c r="H804" s="51" t="str">
        <f>IFERROR(VLOOKUP($B804,'Tabelas auxiliares'!$A$65:$C$102,3,FALSE),"")</f>
        <v xml:space="preserve">AUXILIO FUNERAL / CONTRATACAO POR TEMPO DETERMINADO / BENEF.ASSIST. DO SERVIDOR E DO MILITAR / AUXILIO-ALIMENTACAO / AUXILIO-TRANSPORTE / INDENIZACOES E RESTITUICOES / DESPESAS DE EXERCICIOS ANTERIORES </v>
      </c>
      <c r="I804" t="s">
        <v>600</v>
      </c>
      <c r="J804" t="s">
        <v>2466</v>
      </c>
      <c r="K804" t="s">
        <v>2653</v>
      </c>
      <c r="L804" t="s">
        <v>2468</v>
      </c>
      <c r="M804" t="s">
        <v>165</v>
      </c>
      <c r="N804" t="s">
        <v>128</v>
      </c>
      <c r="O804" t="s">
        <v>2514</v>
      </c>
      <c r="P804" t="s">
        <v>2515</v>
      </c>
      <c r="Q804" t="s">
        <v>168</v>
      </c>
      <c r="R804" t="s">
        <v>165</v>
      </c>
      <c r="S804" t="s">
        <v>119</v>
      </c>
      <c r="T804" t="s">
        <v>2234</v>
      </c>
      <c r="U804" t="s">
        <v>138</v>
      </c>
      <c r="V804" t="s">
        <v>2516</v>
      </c>
      <c r="W804" t="s">
        <v>2517</v>
      </c>
      <c r="X804" s="51" t="str">
        <f t="shared" si="24"/>
        <v>3</v>
      </c>
      <c r="Y804" s="51" t="str">
        <f>IF(T804="","",IF(AND(T804&lt;&gt;'Tabelas auxiliares'!$B$236,T804&lt;&gt;'Tabelas auxiliares'!$B$237,T804&lt;&gt;'Tabelas auxiliares'!$C$236,T804&lt;&gt;'Tabelas auxiliares'!$C$237,T804&lt;&gt;'Tabelas auxiliares'!$D$236),"FOLHA DE PESSOAL",IF(X804='Tabelas auxiliares'!$A$237,"CUSTEIO",IF(X804='Tabelas auxiliares'!$A$236,"INVESTIMENTO","ERRO - VERIFICAR"))))</f>
        <v>FOLHA DE PESSOAL</v>
      </c>
      <c r="Z804" s="64">
        <f t="shared" si="25"/>
        <v>44923.45</v>
      </c>
      <c r="AA804" s="44">
        <v>2811.45</v>
      </c>
      <c r="AC804" s="44">
        <v>42112</v>
      </c>
    </row>
    <row r="805" spans="1:29" x14ac:dyDescent="0.25">
      <c r="A805" t="s">
        <v>594</v>
      </c>
      <c r="B805" t="s">
        <v>358</v>
      </c>
      <c r="C805" t="s">
        <v>595</v>
      </c>
      <c r="D805" t="s">
        <v>90</v>
      </c>
      <c r="E805" t="s">
        <v>117</v>
      </c>
      <c r="F805" s="51" t="str">
        <f>IFERROR(VLOOKUP(D805,'Tabelas auxiliares'!$A$3:$B$61,2,FALSE),"")</f>
        <v>SUGEPE-FOLHA - PASEP + AUX. MORADIA</v>
      </c>
      <c r="G805" s="51" t="str">
        <f>IFERROR(VLOOKUP($B805,'Tabelas auxiliares'!$A$65:$C$102,2,FALSE),"")</f>
        <v>Folha de Pagamento - Benefícios</v>
      </c>
      <c r="H805" s="51" t="str">
        <f>IFERROR(VLOOKUP($B805,'Tabelas auxiliares'!$A$65:$C$102,3,FALSE),"")</f>
        <v xml:space="preserve">AUXILIO FUNERAL / CONTRATACAO POR TEMPO DETERMINADO / BENEF.ASSIST. DO SERVIDOR E DO MILITAR / AUXILIO-ALIMENTACAO / AUXILIO-TRANSPORTE / INDENIZACOES E RESTITUICOES / DESPESAS DE EXERCICIOS ANTERIORES </v>
      </c>
      <c r="I805" t="s">
        <v>600</v>
      </c>
      <c r="J805" t="s">
        <v>2466</v>
      </c>
      <c r="K805" t="s">
        <v>2654</v>
      </c>
      <c r="L805" t="s">
        <v>2468</v>
      </c>
      <c r="M805" t="s">
        <v>165</v>
      </c>
      <c r="N805" t="s">
        <v>128</v>
      </c>
      <c r="O805" t="s">
        <v>1122</v>
      </c>
      <c r="P805" t="s">
        <v>2519</v>
      </c>
      <c r="Q805" t="s">
        <v>168</v>
      </c>
      <c r="R805" t="s">
        <v>165</v>
      </c>
      <c r="S805" t="s">
        <v>119</v>
      </c>
      <c r="T805" t="s">
        <v>2234</v>
      </c>
      <c r="U805" t="s">
        <v>140</v>
      </c>
      <c r="V805" t="s">
        <v>2520</v>
      </c>
      <c r="W805" t="s">
        <v>2521</v>
      </c>
      <c r="X805" s="51" t="str">
        <f t="shared" si="24"/>
        <v>3</v>
      </c>
      <c r="Y805" s="51" t="str">
        <f>IF(T805="","",IF(AND(T805&lt;&gt;'Tabelas auxiliares'!$B$236,T805&lt;&gt;'Tabelas auxiliares'!$B$237,T805&lt;&gt;'Tabelas auxiliares'!$C$236,T805&lt;&gt;'Tabelas auxiliares'!$C$237,T805&lt;&gt;'Tabelas auxiliares'!$D$236),"FOLHA DE PESSOAL",IF(X805='Tabelas auxiliares'!$A$237,"CUSTEIO",IF(X805='Tabelas auxiliares'!$A$236,"INVESTIMENTO","ERRO - VERIFICAR"))))</f>
        <v>FOLHA DE PESSOAL</v>
      </c>
      <c r="Z805" s="64">
        <f t="shared" si="25"/>
        <v>2568</v>
      </c>
      <c r="AA805" s="44">
        <v>256.8</v>
      </c>
      <c r="AC805" s="44">
        <v>2311.1999999999998</v>
      </c>
    </row>
    <row r="806" spans="1:29" x14ac:dyDescent="0.25">
      <c r="A806" t="s">
        <v>594</v>
      </c>
      <c r="B806" t="s">
        <v>358</v>
      </c>
      <c r="C806" t="s">
        <v>595</v>
      </c>
      <c r="D806" t="s">
        <v>90</v>
      </c>
      <c r="E806" t="s">
        <v>117</v>
      </c>
      <c r="F806" s="51" t="str">
        <f>IFERROR(VLOOKUP(D806,'Tabelas auxiliares'!$A$3:$B$61,2,FALSE),"")</f>
        <v>SUGEPE-FOLHA - PASEP + AUX. MORADIA</v>
      </c>
      <c r="G806" s="51" t="str">
        <f>IFERROR(VLOOKUP($B806,'Tabelas auxiliares'!$A$65:$C$102,2,FALSE),"")</f>
        <v>Folha de Pagamento - Benefícios</v>
      </c>
      <c r="H806" s="51" t="str">
        <f>IFERROR(VLOOKUP($B806,'Tabelas auxiliares'!$A$65:$C$102,3,FALSE),"")</f>
        <v xml:space="preserve">AUXILIO FUNERAL / CONTRATACAO POR TEMPO DETERMINADO / BENEF.ASSIST. DO SERVIDOR E DO MILITAR / AUXILIO-ALIMENTACAO / AUXILIO-TRANSPORTE / INDENIZACOES E RESTITUICOES / DESPESAS DE EXERCICIOS ANTERIORES </v>
      </c>
      <c r="I806" t="s">
        <v>600</v>
      </c>
      <c r="J806" t="s">
        <v>2466</v>
      </c>
      <c r="K806" t="s">
        <v>2655</v>
      </c>
      <c r="L806" t="s">
        <v>2468</v>
      </c>
      <c r="M806" t="s">
        <v>165</v>
      </c>
      <c r="N806" t="s">
        <v>128</v>
      </c>
      <c r="O806" t="s">
        <v>1057</v>
      </c>
      <c r="P806" t="s">
        <v>2523</v>
      </c>
      <c r="Q806" t="s">
        <v>168</v>
      </c>
      <c r="R806" t="s">
        <v>165</v>
      </c>
      <c r="S806" t="s">
        <v>119</v>
      </c>
      <c r="T806" t="s">
        <v>2234</v>
      </c>
      <c r="U806" t="s">
        <v>137</v>
      </c>
      <c r="V806" t="s">
        <v>2524</v>
      </c>
      <c r="W806" t="s">
        <v>2525</v>
      </c>
      <c r="X806" s="51" t="str">
        <f t="shared" si="24"/>
        <v>3</v>
      </c>
      <c r="Y806" s="51" t="str">
        <f>IF(T806="","",IF(AND(T806&lt;&gt;'Tabelas auxiliares'!$B$236,T806&lt;&gt;'Tabelas auxiliares'!$B$237,T806&lt;&gt;'Tabelas auxiliares'!$C$236,T806&lt;&gt;'Tabelas auxiliares'!$C$237,T806&lt;&gt;'Tabelas auxiliares'!$D$236),"FOLHA DE PESSOAL",IF(X806='Tabelas auxiliares'!$A$237,"CUSTEIO",IF(X806='Tabelas auxiliares'!$A$236,"INVESTIMENTO","ERRO - VERIFICAR"))))</f>
        <v>FOLHA DE PESSOAL</v>
      </c>
      <c r="Z806" s="64">
        <f t="shared" si="25"/>
        <v>1267.1799999999998</v>
      </c>
      <c r="AA806" s="44">
        <v>425.15</v>
      </c>
      <c r="AC806" s="44">
        <v>842.03</v>
      </c>
    </row>
    <row r="807" spans="1:29" x14ac:dyDescent="0.25">
      <c r="A807" t="s">
        <v>594</v>
      </c>
      <c r="B807" t="s">
        <v>358</v>
      </c>
      <c r="C807" t="s">
        <v>595</v>
      </c>
      <c r="D807" t="s">
        <v>90</v>
      </c>
      <c r="E807" t="s">
        <v>117</v>
      </c>
      <c r="F807" s="51" t="str">
        <f>IFERROR(VLOOKUP(D807,'Tabelas auxiliares'!$A$3:$B$61,2,FALSE),"")</f>
        <v>SUGEPE-FOLHA - PASEP + AUX. MORADIA</v>
      </c>
      <c r="G807" s="51" t="str">
        <f>IFERROR(VLOOKUP($B807,'Tabelas auxiliares'!$A$65:$C$102,2,FALSE),"")</f>
        <v>Folha de Pagamento - Benefícios</v>
      </c>
      <c r="H807" s="51" t="str">
        <f>IFERROR(VLOOKUP($B807,'Tabelas auxiliares'!$A$65:$C$102,3,FALSE),"")</f>
        <v xml:space="preserve">AUXILIO FUNERAL / CONTRATACAO POR TEMPO DETERMINADO / BENEF.ASSIST. DO SERVIDOR E DO MILITAR / AUXILIO-ALIMENTACAO / AUXILIO-TRANSPORTE / INDENIZACOES E RESTITUICOES / DESPESAS DE EXERCICIOS ANTERIORES </v>
      </c>
      <c r="I807" t="s">
        <v>600</v>
      </c>
      <c r="J807" t="s">
        <v>2466</v>
      </c>
      <c r="K807" t="s">
        <v>2656</v>
      </c>
      <c r="L807" t="s">
        <v>2468</v>
      </c>
      <c r="M807" t="s">
        <v>165</v>
      </c>
      <c r="N807" t="s">
        <v>128</v>
      </c>
      <c r="O807" t="s">
        <v>1122</v>
      </c>
      <c r="P807" t="s">
        <v>2519</v>
      </c>
      <c r="Q807" t="s">
        <v>168</v>
      </c>
      <c r="R807" t="s">
        <v>165</v>
      </c>
      <c r="S807" t="s">
        <v>119</v>
      </c>
      <c r="T807" t="s">
        <v>2234</v>
      </c>
      <c r="U807" t="s">
        <v>140</v>
      </c>
      <c r="V807" t="s">
        <v>2532</v>
      </c>
      <c r="W807" t="s">
        <v>2533</v>
      </c>
      <c r="X807" s="51" t="str">
        <f t="shared" si="24"/>
        <v>3</v>
      </c>
      <c r="Y807" s="51" t="str">
        <f>IF(T807="","",IF(AND(T807&lt;&gt;'Tabelas auxiliares'!$B$236,T807&lt;&gt;'Tabelas auxiliares'!$B$237,T807&lt;&gt;'Tabelas auxiliares'!$C$236,T807&lt;&gt;'Tabelas auxiliares'!$C$237,T807&lt;&gt;'Tabelas auxiliares'!$D$236),"FOLHA DE PESSOAL",IF(X807='Tabelas auxiliares'!$A$237,"CUSTEIO",IF(X807='Tabelas auxiliares'!$A$236,"INVESTIMENTO","ERRO - VERIFICAR"))))</f>
        <v>FOLHA DE PESSOAL</v>
      </c>
      <c r="Z807" s="64">
        <f t="shared" si="25"/>
        <v>66447</v>
      </c>
      <c r="AA807" s="44">
        <v>5890.35</v>
      </c>
      <c r="AC807" s="44">
        <v>60556.65</v>
      </c>
    </row>
    <row r="808" spans="1:29" x14ac:dyDescent="0.25">
      <c r="A808" t="s">
        <v>594</v>
      </c>
      <c r="B808" t="s">
        <v>358</v>
      </c>
      <c r="C808" t="s">
        <v>595</v>
      </c>
      <c r="D808" t="s">
        <v>90</v>
      </c>
      <c r="E808" t="s">
        <v>117</v>
      </c>
      <c r="F808" s="51" t="str">
        <f>IFERROR(VLOOKUP(D808,'Tabelas auxiliares'!$A$3:$B$61,2,FALSE),"")</f>
        <v>SUGEPE-FOLHA - PASEP + AUX. MORADIA</v>
      </c>
      <c r="G808" s="51" t="str">
        <f>IFERROR(VLOOKUP($B808,'Tabelas auxiliares'!$A$65:$C$102,2,FALSE),"")</f>
        <v>Folha de Pagamento - Benefícios</v>
      </c>
      <c r="H808" s="51" t="str">
        <f>IFERROR(VLOOKUP($B808,'Tabelas auxiliares'!$A$65:$C$102,3,FALSE),"")</f>
        <v xml:space="preserve">AUXILIO FUNERAL / CONTRATACAO POR TEMPO DETERMINADO / BENEF.ASSIST. DO SERVIDOR E DO MILITAR / AUXILIO-ALIMENTACAO / AUXILIO-TRANSPORTE / INDENIZACOES E RESTITUICOES / DESPESAS DE EXERCICIOS ANTERIORES </v>
      </c>
      <c r="I808" t="s">
        <v>600</v>
      </c>
      <c r="J808" t="s">
        <v>2466</v>
      </c>
      <c r="K808" t="s">
        <v>2657</v>
      </c>
      <c r="L808" t="s">
        <v>2468</v>
      </c>
      <c r="M808" t="s">
        <v>165</v>
      </c>
      <c r="N808" t="s">
        <v>128</v>
      </c>
      <c r="O808" t="s">
        <v>2514</v>
      </c>
      <c r="P808" t="s">
        <v>2515</v>
      </c>
      <c r="Q808" t="s">
        <v>168</v>
      </c>
      <c r="R808" t="s">
        <v>165</v>
      </c>
      <c r="S808" t="s">
        <v>119</v>
      </c>
      <c r="T808" t="s">
        <v>2234</v>
      </c>
      <c r="U808" t="s">
        <v>138</v>
      </c>
      <c r="V808" t="s">
        <v>2535</v>
      </c>
      <c r="W808" t="s">
        <v>2536</v>
      </c>
      <c r="X808" s="51" t="str">
        <f t="shared" si="24"/>
        <v>3</v>
      </c>
      <c r="Y808" s="51" t="str">
        <f>IF(T808="","",IF(AND(T808&lt;&gt;'Tabelas auxiliares'!$B$236,T808&lt;&gt;'Tabelas auxiliares'!$B$237,T808&lt;&gt;'Tabelas auxiliares'!$C$236,T808&lt;&gt;'Tabelas auxiliares'!$C$237,T808&lt;&gt;'Tabelas auxiliares'!$D$236),"FOLHA DE PESSOAL",IF(X808='Tabelas auxiliares'!$A$237,"CUSTEIO",IF(X808='Tabelas auxiliares'!$A$236,"INVESTIMENTO","ERRO - VERIFICAR"))))</f>
        <v>FOLHA DE PESSOAL</v>
      </c>
      <c r="Z808" s="64">
        <f t="shared" si="25"/>
        <v>954683.22</v>
      </c>
      <c r="AA808" s="44">
        <v>2418.75</v>
      </c>
      <c r="AC808" s="44">
        <v>952264.47</v>
      </c>
    </row>
    <row r="809" spans="1:29" x14ac:dyDescent="0.25">
      <c r="A809" t="s">
        <v>594</v>
      </c>
      <c r="B809" t="s">
        <v>358</v>
      </c>
      <c r="C809" t="s">
        <v>595</v>
      </c>
      <c r="D809" t="s">
        <v>90</v>
      </c>
      <c r="E809" t="s">
        <v>117</v>
      </c>
      <c r="F809" s="51" t="str">
        <f>IFERROR(VLOOKUP(D809,'Tabelas auxiliares'!$A$3:$B$61,2,FALSE),"")</f>
        <v>SUGEPE-FOLHA - PASEP + AUX. MORADIA</v>
      </c>
      <c r="G809" s="51" t="str">
        <f>IFERROR(VLOOKUP($B809,'Tabelas auxiliares'!$A$65:$C$102,2,FALSE),"")</f>
        <v>Folha de Pagamento - Benefícios</v>
      </c>
      <c r="H809" s="51" t="str">
        <f>IFERROR(VLOOKUP($B809,'Tabelas auxiliares'!$A$65:$C$102,3,FALSE),"")</f>
        <v xml:space="preserve">AUXILIO FUNERAL / CONTRATACAO POR TEMPO DETERMINADO / BENEF.ASSIST. DO SERVIDOR E DO MILITAR / AUXILIO-ALIMENTACAO / AUXILIO-TRANSPORTE / INDENIZACOES E RESTITUICOES / DESPESAS DE EXERCICIOS ANTERIORES </v>
      </c>
      <c r="I809" t="s">
        <v>600</v>
      </c>
      <c r="J809" t="s">
        <v>2466</v>
      </c>
      <c r="K809" t="s">
        <v>2658</v>
      </c>
      <c r="L809" t="s">
        <v>2468</v>
      </c>
      <c r="M809" t="s">
        <v>165</v>
      </c>
      <c r="N809" t="s">
        <v>128</v>
      </c>
      <c r="O809" t="s">
        <v>1057</v>
      </c>
      <c r="P809" t="s">
        <v>2523</v>
      </c>
      <c r="Q809" t="s">
        <v>168</v>
      </c>
      <c r="R809" t="s">
        <v>165</v>
      </c>
      <c r="S809" t="s">
        <v>119</v>
      </c>
      <c r="T809" t="s">
        <v>2234</v>
      </c>
      <c r="U809" t="s">
        <v>137</v>
      </c>
      <c r="V809" t="s">
        <v>2538</v>
      </c>
      <c r="W809" t="s">
        <v>2539</v>
      </c>
      <c r="X809" s="51" t="str">
        <f t="shared" si="24"/>
        <v>3</v>
      </c>
      <c r="Y809" s="51" t="str">
        <f>IF(T809="","",IF(AND(T809&lt;&gt;'Tabelas auxiliares'!$B$236,T809&lt;&gt;'Tabelas auxiliares'!$B$237,T809&lt;&gt;'Tabelas auxiliares'!$C$236,T809&lt;&gt;'Tabelas auxiliares'!$C$237,T809&lt;&gt;'Tabelas auxiliares'!$D$236),"FOLHA DE PESSOAL",IF(X809='Tabelas auxiliares'!$A$237,"CUSTEIO",IF(X809='Tabelas auxiliares'!$A$236,"INVESTIMENTO","ERRO - VERIFICAR"))))</f>
        <v>FOLHA DE PESSOAL</v>
      </c>
      <c r="Z809" s="64">
        <f t="shared" si="25"/>
        <v>132951.79</v>
      </c>
      <c r="AA809" s="44">
        <v>34569.83</v>
      </c>
      <c r="AC809" s="44">
        <v>98381.96</v>
      </c>
    </row>
    <row r="810" spans="1:29" x14ac:dyDescent="0.25">
      <c r="A810" t="s">
        <v>594</v>
      </c>
      <c r="B810" t="s">
        <v>358</v>
      </c>
      <c r="C810" t="s">
        <v>595</v>
      </c>
      <c r="D810" t="s">
        <v>90</v>
      </c>
      <c r="E810" t="s">
        <v>117</v>
      </c>
      <c r="F810" s="51" t="str">
        <f>IFERROR(VLOOKUP(D810,'Tabelas auxiliares'!$A$3:$B$61,2,FALSE),"")</f>
        <v>SUGEPE-FOLHA - PASEP + AUX. MORADIA</v>
      </c>
      <c r="G810" s="51" t="str">
        <f>IFERROR(VLOOKUP($B810,'Tabelas auxiliares'!$A$65:$C$102,2,FALSE),"")</f>
        <v>Folha de Pagamento - Benefícios</v>
      </c>
      <c r="H810" s="51" t="str">
        <f>IFERROR(VLOOKUP($B810,'Tabelas auxiliares'!$A$65:$C$102,3,FALSE),"")</f>
        <v xml:space="preserve">AUXILIO FUNERAL / CONTRATACAO POR TEMPO DETERMINADO / BENEF.ASSIST. DO SERVIDOR E DO MILITAR / AUXILIO-ALIMENTACAO / AUXILIO-TRANSPORTE / INDENIZACOES E RESTITUICOES / DESPESAS DE EXERCICIOS ANTERIORES </v>
      </c>
      <c r="I810" t="s">
        <v>600</v>
      </c>
      <c r="J810" t="s">
        <v>2466</v>
      </c>
      <c r="K810" t="s">
        <v>2659</v>
      </c>
      <c r="L810" t="s">
        <v>2468</v>
      </c>
      <c r="M810" t="s">
        <v>165</v>
      </c>
      <c r="N810" t="s">
        <v>130</v>
      </c>
      <c r="O810" t="s">
        <v>1122</v>
      </c>
      <c r="P810" t="s">
        <v>2243</v>
      </c>
      <c r="Q810" t="s">
        <v>168</v>
      </c>
      <c r="R810" t="s">
        <v>165</v>
      </c>
      <c r="S810" t="s">
        <v>119</v>
      </c>
      <c r="T810" t="s">
        <v>2234</v>
      </c>
      <c r="U810" t="s">
        <v>141</v>
      </c>
      <c r="V810" t="s">
        <v>2244</v>
      </c>
      <c r="W810" t="s">
        <v>2245</v>
      </c>
      <c r="X810" s="51" t="str">
        <f t="shared" si="24"/>
        <v>3</v>
      </c>
      <c r="Y810" s="51" t="str">
        <f>IF(T810="","",IF(AND(T810&lt;&gt;'Tabelas auxiliares'!$B$236,T810&lt;&gt;'Tabelas auxiliares'!$B$237,T810&lt;&gt;'Tabelas auxiliares'!$C$236,T810&lt;&gt;'Tabelas auxiliares'!$C$237,T810&lt;&gt;'Tabelas auxiliares'!$D$236),"FOLHA DE PESSOAL",IF(X810='Tabelas auxiliares'!$A$237,"CUSTEIO",IF(X810='Tabelas auxiliares'!$A$236,"INVESTIMENTO","ERRO - VERIFICAR"))))</f>
        <v>FOLHA DE PESSOAL</v>
      </c>
      <c r="Z810" s="64">
        <f t="shared" si="25"/>
        <v>166636.69999999998</v>
      </c>
      <c r="AA810" s="44">
        <v>2335.8000000000002</v>
      </c>
      <c r="AC810" s="44">
        <v>164300.9</v>
      </c>
    </row>
    <row r="811" spans="1:29" x14ac:dyDescent="0.25">
      <c r="A811" t="s">
        <v>594</v>
      </c>
      <c r="B811" t="s">
        <v>358</v>
      </c>
      <c r="C811" t="s">
        <v>595</v>
      </c>
      <c r="D811" t="s">
        <v>90</v>
      </c>
      <c r="E811" t="s">
        <v>117</v>
      </c>
      <c r="F811" s="51" t="str">
        <f>IFERROR(VLOOKUP(D811,'Tabelas auxiliares'!$A$3:$B$61,2,FALSE),"")</f>
        <v>SUGEPE-FOLHA - PASEP + AUX. MORADIA</v>
      </c>
      <c r="G811" s="51" t="str">
        <f>IFERROR(VLOOKUP($B811,'Tabelas auxiliares'!$A$65:$C$102,2,FALSE),"")</f>
        <v>Folha de Pagamento - Benefícios</v>
      </c>
      <c r="H811" s="51" t="str">
        <f>IFERROR(VLOOKUP($B811,'Tabelas auxiliares'!$A$65:$C$102,3,FALSE),"")</f>
        <v xml:space="preserve">AUXILIO FUNERAL / CONTRATACAO POR TEMPO DETERMINADO / BENEF.ASSIST. DO SERVIDOR E DO MILITAR / AUXILIO-ALIMENTACAO / AUXILIO-TRANSPORTE / INDENIZACOES E RESTITUICOES / DESPESAS DE EXERCICIOS ANTERIORES </v>
      </c>
      <c r="I811" t="s">
        <v>2169</v>
      </c>
      <c r="J811" t="s">
        <v>2466</v>
      </c>
      <c r="K811" t="s">
        <v>2660</v>
      </c>
      <c r="L811" t="s">
        <v>2468</v>
      </c>
      <c r="M811" t="s">
        <v>165</v>
      </c>
      <c r="N811" t="s">
        <v>128</v>
      </c>
      <c r="O811" t="s">
        <v>1057</v>
      </c>
      <c r="P811" t="s">
        <v>2523</v>
      </c>
      <c r="Q811" t="s">
        <v>168</v>
      </c>
      <c r="R811" t="s">
        <v>165</v>
      </c>
      <c r="S811" t="s">
        <v>119</v>
      </c>
      <c r="T811" t="s">
        <v>2234</v>
      </c>
      <c r="U811" t="s">
        <v>137</v>
      </c>
      <c r="V811" t="s">
        <v>2661</v>
      </c>
      <c r="W811" t="s">
        <v>2662</v>
      </c>
      <c r="X811" s="51" t="str">
        <f t="shared" si="24"/>
        <v>3</v>
      </c>
      <c r="Y811" s="51" t="str">
        <f>IF(T811="","",IF(AND(T811&lt;&gt;'Tabelas auxiliares'!$B$236,T811&lt;&gt;'Tabelas auxiliares'!$B$237,T811&lt;&gt;'Tabelas auxiliares'!$C$236,T811&lt;&gt;'Tabelas auxiliares'!$C$237,T811&lt;&gt;'Tabelas auxiliares'!$D$236),"FOLHA DE PESSOAL",IF(X811='Tabelas auxiliares'!$A$237,"CUSTEIO",IF(X811='Tabelas auxiliares'!$A$236,"INVESTIMENTO","ERRO - VERIFICAR"))))</f>
        <v>FOLHA DE PESSOAL</v>
      </c>
      <c r="Z811" s="64">
        <f t="shared" si="25"/>
        <v>8530</v>
      </c>
      <c r="AA811" s="44">
        <v>2490</v>
      </c>
      <c r="AC811" s="44">
        <v>6040</v>
      </c>
    </row>
    <row r="812" spans="1:29" x14ac:dyDescent="0.25">
      <c r="A812" t="s">
        <v>594</v>
      </c>
      <c r="B812" t="s">
        <v>358</v>
      </c>
      <c r="C812" t="s">
        <v>595</v>
      </c>
      <c r="D812" t="s">
        <v>90</v>
      </c>
      <c r="E812" t="s">
        <v>117</v>
      </c>
      <c r="F812" s="51" t="str">
        <f>IFERROR(VLOOKUP(D812,'Tabelas auxiliares'!$A$3:$B$61,2,FALSE),"")</f>
        <v>SUGEPE-FOLHA - PASEP + AUX. MORADIA</v>
      </c>
      <c r="G812" s="51" t="str">
        <f>IFERROR(VLOOKUP($B812,'Tabelas auxiliares'!$A$65:$C$102,2,FALSE),"")</f>
        <v>Folha de Pagamento - Benefícios</v>
      </c>
      <c r="H812" s="51" t="str">
        <f>IFERROR(VLOOKUP($B812,'Tabelas auxiliares'!$A$65:$C$102,3,FALSE),"")</f>
        <v xml:space="preserve">AUXILIO FUNERAL / CONTRATACAO POR TEMPO DETERMINADO / BENEF.ASSIST. DO SERVIDOR E DO MILITAR / AUXILIO-ALIMENTACAO / AUXILIO-TRANSPORTE / INDENIZACOES E RESTITUICOES / DESPESAS DE EXERCICIOS ANTERIORES </v>
      </c>
      <c r="I812" t="s">
        <v>956</v>
      </c>
      <c r="J812" t="s">
        <v>2663</v>
      </c>
      <c r="K812" t="s">
        <v>2664</v>
      </c>
      <c r="L812" t="s">
        <v>2665</v>
      </c>
      <c r="M812" t="s">
        <v>2242</v>
      </c>
      <c r="N812" t="s">
        <v>130</v>
      </c>
      <c r="O812" t="s">
        <v>1122</v>
      </c>
      <c r="P812" t="s">
        <v>2243</v>
      </c>
      <c r="Q812" t="s">
        <v>168</v>
      </c>
      <c r="R812" t="s">
        <v>165</v>
      </c>
      <c r="S812" t="s">
        <v>119</v>
      </c>
      <c r="T812" t="s">
        <v>2234</v>
      </c>
      <c r="U812" t="s">
        <v>141</v>
      </c>
      <c r="V812" t="s">
        <v>2244</v>
      </c>
      <c r="W812" t="s">
        <v>2245</v>
      </c>
      <c r="X812" s="51" t="str">
        <f t="shared" si="24"/>
        <v>3</v>
      </c>
      <c r="Y812" s="51" t="str">
        <f>IF(T812="","",IF(AND(T812&lt;&gt;'Tabelas auxiliares'!$B$236,T812&lt;&gt;'Tabelas auxiliares'!$B$237,T812&lt;&gt;'Tabelas auxiliares'!$C$236,T812&lt;&gt;'Tabelas auxiliares'!$C$237,T812&lt;&gt;'Tabelas auxiliares'!$D$236),"FOLHA DE PESSOAL",IF(X812='Tabelas auxiliares'!$A$237,"CUSTEIO",IF(X812='Tabelas auxiliares'!$A$236,"INVESTIMENTO","ERRO - VERIFICAR"))))</f>
        <v>FOLHA DE PESSOAL</v>
      </c>
      <c r="Z812" s="64">
        <f t="shared" si="25"/>
        <v>1176.75</v>
      </c>
      <c r="AC812" s="44">
        <v>1176.75</v>
      </c>
    </row>
    <row r="813" spans="1:29" x14ac:dyDescent="0.25">
      <c r="A813" t="s">
        <v>594</v>
      </c>
      <c r="B813" t="s">
        <v>358</v>
      </c>
      <c r="C813" t="s">
        <v>595</v>
      </c>
      <c r="D813" t="s">
        <v>90</v>
      </c>
      <c r="E813" t="s">
        <v>117</v>
      </c>
      <c r="F813" s="51" t="str">
        <f>IFERROR(VLOOKUP(D813,'Tabelas auxiliares'!$A$3:$B$61,2,FALSE),"")</f>
        <v>SUGEPE-FOLHA - PASEP + AUX. MORADIA</v>
      </c>
      <c r="G813" s="51" t="str">
        <f>IFERROR(VLOOKUP($B813,'Tabelas auxiliares'!$A$65:$C$102,2,FALSE),"")</f>
        <v>Folha de Pagamento - Benefícios</v>
      </c>
      <c r="H813" s="51" t="str">
        <f>IFERROR(VLOOKUP($B813,'Tabelas auxiliares'!$A$65:$C$102,3,FALSE),"")</f>
        <v xml:space="preserve">AUXILIO FUNERAL / CONTRATACAO POR TEMPO DETERMINADO / BENEF.ASSIST. DO SERVIDOR E DO MILITAR / AUXILIO-ALIMENTACAO / AUXILIO-TRANSPORTE / INDENIZACOES E RESTITUICOES / DESPESAS DE EXERCICIOS ANTERIORES </v>
      </c>
      <c r="I813" t="s">
        <v>813</v>
      </c>
      <c r="J813" t="s">
        <v>2666</v>
      </c>
      <c r="K813" t="s">
        <v>2667</v>
      </c>
      <c r="L813" t="s">
        <v>2668</v>
      </c>
      <c r="M813" t="s">
        <v>2669</v>
      </c>
      <c r="N813" t="s">
        <v>128</v>
      </c>
      <c r="O813" t="s">
        <v>2527</v>
      </c>
      <c r="P813" t="s">
        <v>2528</v>
      </c>
      <c r="Q813" t="s">
        <v>168</v>
      </c>
      <c r="R813" t="s">
        <v>165</v>
      </c>
      <c r="S813" t="s">
        <v>119</v>
      </c>
      <c r="T813" t="s">
        <v>2234</v>
      </c>
      <c r="U813" t="s">
        <v>142</v>
      </c>
      <c r="V813" t="s">
        <v>2651</v>
      </c>
      <c r="W813" t="s">
        <v>2652</v>
      </c>
      <c r="X813" s="51" t="str">
        <f t="shared" si="24"/>
        <v>3</v>
      </c>
      <c r="Y813" s="51" t="str">
        <f>IF(T813="","",IF(AND(T813&lt;&gt;'Tabelas auxiliares'!$B$236,T813&lt;&gt;'Tabelas auxiliares'!$B$237,T813&lt;&gt;'Tabelas auxiliares'!$C$236,T813&lt;&gt;'Tabelas auxiliares'!$C$237,T813&lt;&gt;'Tabelas auxiliares'!$D$236),"FOLHA DE PESSOAL",IF(X813='Tabelas auxiliares'!$A$237,"CUSTEIO",IF(X813='Tabelas auxiliares'!$A$236,"INVESTIMENTO","ERRO - VERIFICAR"))))</f>
        <v>FOLHA DE PESSOAL</v>
      </c>
      <c r="Z813" s="64">
        <f t="shared" si="25"/>
        <v>9400</v>
      </c>
      <c r="AB813" s="44">
        <v>9400</v>
      </c>
    </row>
    <row r="814" spans="1:29" x14ac:dyDescent="0.25">
      <c r="A814" t="s">
        <v>594</v>
      </c>
      <c r="B814" t="s">
        <v>358</v>
      </c>
      <c r="C814" t="s">
        <v>595</v>
      </c>
      <c r="D814" t="s">
        <v>90</v>
      </c>
      <c r="E814" t="s">
        <v>117</v>
      </c>
      <c r="F814" s="51" t="str">
        <f>IFERROR(VLOOKUP(D814,'Tabelas auxiliares'!$A$3:$B$61,2,FALSE),"")</f>
        <v>SUGEPE-FOLHA - PASEP + AUX. MORADIA</v>
      </c>
      <c r="G814" s="51" t="str">
        <f>IFERROR(VLOOKUP($B814,'Tabelas auxiliares'!$A$65:$C$102,2,FALSE),"")</f>
        <v>Folha de Pagamento - Benefícios</v>
      </c>
      <c r="H814" s="51" t="str">
        <f>IFERROR(VLOOKUP($B814,'Tabelas auxiliares'!$A$65:$C$102,3,FALSE),"")</f>
        <v xml:space="preserve">AUXILIO FUNERAL / CONTRATACAO POR TEMPO DETERMINADO / BENEF.ASSIST. DO SERVIDOR E DO MILITAR / AUXILIO-ALIMENTACAO / AUXILIO-TRANSPORTE / INDENIZACOES E RESTITUICOES / DESPESAS DE EXERCICIOS ANTERIORES </v>
      </c>
      <c r="I814" t="s">
        <v>2482</v>
      </c>
      <c r="J814" t="s">
        <v>2483</v>
      </c>
      <c r="K814" t="s">
        <v>2670</v>
      </c>
      <c r="L814" t="s">
        <v>2487</v>
      </c>
      <c r="M814" t="s">
        <v>165</v>
      </c>
      <c r="N814" t="s">
        <v>128</v>
      </c>
      <c r="O814" t="s">
        <v>2514</v>
      </c>
      <c r="P814" t="s">
        <v>2515</v>
      </c>
      <c r="Q814" t="s">
        <v>168</v>
      </c>
      <c r="R814" t="s">
        <v>165</v>
      </c>
      <c r="S814" t="s">
        <v>119</v>
      </c>
      <c r="T814" t="s">
        <v>2234</v>
      </c>
      <c r="U814" t="s">
        <v>138</v>
      </c>
      <c r="V814" t="s">
        <v>2516</v>
      </c>
      <c r="W814" t="s">
        <v>2517</v>
      </c>
      <c r="X814" s="51" t="str">
        <f t="shared" si="24"/>
        <v>3</v>
      </c>
      <c r="Y814" s="51" t="str">
        <f>IF(T814="","",IF(AND(T814&lt;&gt;'Tabelas auxiliares'!$B$236,T814&lt;&gt;'Tabelas auxiliares'!$B$237,T814&lt;&gt;'Tabelas auxiliares'!$C$236,T814&lt;&gt;'Tabelas auxiliares'!$C$237,T814&lt;&gt;'Tabelas auxiliares'!$D$236),"FOLHA DE PESSOAL",IF(X814='Tabelas auxiliares'!$A$237,"CUSTEIO",IF(X814='Tabelas auxiliares'!$A$236,"INVESTIMENTO","ERRO - VERIFICAR"))))</f>
        <v>FOLHA DE PESSOAL</v>
      </c>
      <c r="Z814" s="64">
        <f t="shared" si="25"/>
        <v>44833.710000000006</v>
      </c>
      <c r="AA814" s="44">
        <v>1256.1600000000001</v>
      </c>
      <c r="AB814" s="44">
        <v>43577.55</v>
      </c>
    </row>
    <row r="815" spans="1:29" x14ac:dyDescent="0.25">
      <c r="A815" t="s">
        <v>594</v>
      </c>
      <c r="B815" t="s">
        <v>358</v>
      </c>
      <c r="C815" t="s">
        <v>595</v>
      </c>
      <c r="D815" t="s">
        <v>90</v>
      </c>
      <c r="E815" t="s">
        <v>117</v>
      </c>
      <c r="F815" s="51" t="str">
        <f>IFERROR(VLOOKUP(D815,'Tabelas auxiliares'!$A$3:$B$61,2,FALSE),"")</f>
        <v>SUGEPE-FOLHA - PASEP + AUX. MORADIA</v>
      </c>
      <c r="G815" s="51" t="str">
        <f>IFERROR(VLOOKUP($B815,'Tabelas auxiliares'!$A$65:$C$102,2,FALSE),"")</f>
        <v>Folha de Pagamento - Benefícios</v>
      </c>
      <c r="H815" s="51" t="str">
        <f>IFERROR(VLOOKUP($B815,'Tabelas auxiliares'!$A$65:$C$102,3,FALSE),"")</f>
        <v xml:space="preserve">AUXILIO FUNERAL / CONTRATACAO POR TEMPO DETERMINADO / BENEF.ASSIST. DO SERVIDOR E DO MILITAR / AUXILIO-ALIMENTACAO / AUXILIO-TRANSPORTE / INDENIZACOES E RESTITUICOES / DESPESAS DE EXERCICIOS ANTERIORES </v>
      </c>
      <c r="I815" t="s">
        <v>2482</v>
      </c>
      <c r="J815" t="s">
        <v>2483</v>
      </c>
      <c r="K815" t="s">
        <v>2671</v>
      </c>
      <c r="L815" t="s">
        <v>2487</v>
      </c>
      <c r="M815" t="s">
        <v>165</v>
      </c>
      <c r="N815" t="s">
        <v>128</v>
      </c>
      <c r="O815" t="s">
        <v>1122</v>
      </c>
      <c r="P815" t="s">
        <v>2519</v>
      </c>
      <c r="Q815" t="s">
        <v>168</v>
      </c>
      <c r="R815" t="s">
        <v>165</v>
      </c>
      <c r="S815" t="s">
        <v>119</v>
      </c>
      <c r="T815" t="s">
        <v>2234</v>
      </c>
      <c r="U815" t="s">
        <v>140</v>
      </c>
      <c r="V815" t="s">
        <v>2520</v>
      </c>
      <c r="W815" t="s">
        <v>2521</v>
      </c>
      <c r="X815" s="51" t="str">
        <f t="shared" si="24"/>
        <v>3</v>
      </c>
      <c r="Y815" s="51" t="str">
        <f>IF(T815="","",IF(AND(T815&lt;&gt;'Tabelas auxiliares'!$B$236,T815&lt;&gt;'Tabelas auxiliares'!$B$237,T815&lt;&gt;'Tabelas auxiliares'!$C$236,T815&lt;&gt;'Tabelas auxiliares'!$C$237,T815&lt;&gt;'Tabelas auxiliares'!$D$236),"FOLHA DE PESSOAL",IF(X815='Tabelas auxiliares'!$A$237,"CUSTEIO",IF(X815='Tabelas auxiliares'!$A$236,"INVESTIMENTO","ERRO - VERIFICAR"))))</f>
        <v>FOLHA DE PESSOAL</v>
      </c>
      <c r="Z815" s="64">
        <f t="shared" si="25"/>
        <v>2568</v>
      </c>
      <c r="AA815" s="44">
        <v>256.8</v>
      </c>
      <c r="AB815" s="44">
        <v>2311.1999999999998</v>
      </c>
    </row>
    <row r="816" spans="1:29" x14ac:dyDescent="0.25">
      <c r="A816" t="s">
        <v>594</v>
      </c>
      <c r="B816" t="s">
        <v>358</v>
      </c>
      <c r="C816" t="s">
        <v>595</v>
      </c>
      <c r="D816" t="s">
        <v>90</v>
      </c>
      <c r="E816" t="s">
        <v>117</v>
      </c>
      <c r="F816" s="51" t="str">
        <f>IFERROR(VLOOKUP(D816,'Tabelas auxiliares'!$A$3:$B$61,2,FALSE),"")</f>
        <v>SUGEPE-FOLHA - PASEP + AUX. MORADIA</v>
      </c>
      <c r="G816" s="51" t="str">
        <f>IFERROR(VLOOKUP($B816,'Tabelas auxiliares'!$A$65:$C$102,2,FALSE),"")</f>
        <v>Folha de Pagamento - Benefícios</v>
      </c>
      <c r="H816" s="51" t="str">
        <f>IFERROR(VLOOKUP($B816,'Tabelas auxiliares'!$A$65:$C$102,3,FALSE),"")</f>
        <v xml:space="preserve">AUXILIO FUNERAL / CONTRATACAO POR TEMPO DETERMINADO / BENEF.ASSIST. DO SERVIDOR E DO MILITAR / AUXILIO-ALIMENTACAO / AUXILIO-TRANSPORTE / INDENIZACOES E RESTITUICOES / DESPESAS DE EXERCICIOS ANTERIORES </v>
      </c>
      <c r="I816" t="s">
        <v>2482</v>
      </c>
      <c r="J816" t="s">
        <v>2483</v>
      </c>
      <c r="K816" t="s">
        <v>2672</v>
      </c>
      <c r="L816" t="s">
        <v>2487</v>
      </c>
      <c r="M816" t="s">
        <v>165</v>
      </c>
      <c r="N816" t="s">
        <v>128</v>
      </c>
      <c r="O816" t="s">
        <v>1057</v>
      </c>
      <c r="P816" t="s">
        <v>2523</v>
      </c>
      <c r="Q816" t="s">
        <v>168</v>
      </c>
      <c r="R816" t="s">
        <v>165</v>
      </c>
      <c r="S816" t="s">
        <v>119</v>
      </c>
      <c r="T816" t="s">
        <v>2234</v>
      </c>
      <c r="U816" t="s">
        <v>137</v>
      </c>
      <c r="V816" t="s">
        <v>2524</v>
      </c>
      <c r="W816" t="s">
        <v>2525</v>
      </c>
      <c r="X816" s="51" t="str">
        <f t="shared" si="24"/>
        <v>3</v>
      </c>
      <c r="Y816" s="51" t="str">
        <f>IF(T816="","",IF(AND(T816&lt;&gt;'Tabelas auxiliares'!$B$236,T816&lt;&gt;'Tabelas auxiliares'!$B$237,T816&lt;&gt;'Tabelas auxiliares'!$C$236,T816&lt;&gt;'Tabelas auxiliares'!$C$237,T816&lt;&gt;'Tabelas auxiliares'!$D$236),"FOLHA DE PESSOAL",IF(X816='Tabelas auxiliares'!$A$237,"CUSTEIO",IF(X816='Tabelas auxiliares'!$A$236,"INVESTIMENTO","ERRO - VERIFICAR"))))</f>
        <v>FOLHA DE PESSOAL</v>
      </c>
      <c r="Z816" s="64">
        <f t="shared" si="25"/>
        <v>1179.8899999999999</v>
      </c>
      <c r="AA816" s="44">
        <v>201.23</v>
      </c>
      <c r="AB816" s="44">
        <v>978.66</v>
      </c>
    </row>
    <row r="817" spans="1:29" x14ac:dyDescent="0.25">
      <c r="A817" t="s">
        <v>594</v>
      </c>
      <c r="B817" t="s">
        <v>358</v>
      </c>
      <c r="C817" t="s">
        <v>595</v>
      </c>
      <c r="D817" t="s">
        <v>90</v>
      </c>
      <c r="E817" t="s">
        <v>117</v>
      </c>
      <c r="F817" s="51" t="str">
        <f>IFERROR(VLOOKUP(D817,'Tabelas auxiliares'!$A$3:$B$61,2,FALSE),"")</f>
        <v>SUGEPE-FOLHA - PASEP + AUX. MORADIA</v>
      </c>
      <c r="G817" s="51" t="str">
        <f>IFERROR(VLOOKUP($B817,'Tabelas auxiliares'!$A$65:$C$102,2,FALSE),"")</f>
        <v>Folha de Pagamento - Benefícios</v>
      </c>
      <c r="H817" s="51" t="str">
        <f>IFERROR(VLOOKUP($B817,'Tabelas auxiliares'!$A$65:$C$102,3,FALSE),"")</f>
        <v xml:space="preserve">AUXILIO FUNERAL / CONTRATACAO POR TEMPO DETERMINADO / BENEF.ASSIST. DO SERVIDOR E DO MILITAR / AUXILIO-ALIMENTACAO / AUXILIO-TRANSPORTE / INDENIZACOES E RESTITUICOES / DESPESAS DE EXERCICIOS ANTERIORES </v>
      </c>
      <c r="I817" t="s">
        <v>2482</v>
      </c>
      <c r="J817" t="s">
        <v>2483</v>
      </c>
      <c r="K817" t="s">
        <v>2673</v>
      </c>
      <c r="L817" t="s">
        <v>2487</v>
      </c>
      <c r="M817" t="s">
        <v>165</v>
      </c>
      <c r="N817" t="s">
        <v>128</v>
      </c>
      <c r="O817" t="s">
        <v>2527</v>
      </c>
      <c r="P817" t="s">
        <v>2528</v>
      </c>
      <c r="Q817" t="s">
        <v>168</v>
      </c>
      <c r="R817" t="s">
        <v>165</v>
      </c>
      <c r="S817" t="s">
        <v>119</v>
      </c>
      <c r="T817" t="s">
        <v>2234</v>
      </c>
      <c r="U817" t="s">
        <v>142</v>
      </c>
      <c r="V817" t="s">
        <v>2529</v>
      </c>
      <c r="W817" t="s">
        <v>2530</v>
      </c>
      <c r="X817" s="51" t="str">
        <f t="shared" si="24"/>
        <v>3</v>
      </c>
      <c r="Y817" s="51" t="str">
        <f>IF(T817="","",IF(AND(T817&lt;&gt;'Tabelas auxiliares'!$B$236,T817&lt;&gt;'Tabelas auxiliares'!$B$237,T817&lt;&gt;'Tabelas auxiliares'!$C$236,T817&lt;&gt;'Tabelas auxiliares'!$C$237,T817&lt;&gt;'Tabelas auxiliares'!$D$236),"FOLHA DE PESSOAL",IF(X817='Tabelas auxiliares'!$A$237,"CUSTEIO",IF(X817='Tabelas auxiliares'!$A$236,"INVESTIMENTO","ERRO - VERIFICAR"))))</f>
        <v>FOLHA DE PESSOAL</v>
      </c>
      <c r="Z817" s="64">
        <f t="shared" si="25"/>
        <v>2155.7399999999998</v>
      </c>
      <c r="AB817" s="44">
        <v>2155.7399999999998</v>
      </c>
    </row>
    <row r="818" spans="1:29" x14ac:dyDescent="0.25">
      <c r="A818" t="s">
        <v>594</v>
      </c>
      <c r="B818" t="s">
        <v>358</v>
      </c>
      <c r="C818" t="s">
        <v>595</v>
      </c>
      <c r="D818" t="s">
        <v>90</v>
      </c>
      <c r="E818" t="s">
        <v>117</v>
      </c>
      <c r="F818" s="51" t="str">
        <f>IFERROR(VLOOKUP(D818,'Tabelas auxiliares'!$A$3:$B$61,2,FALSE),"")</f>
        <v>SUGEPE-FOLHA - PASEP + AUX. MORADIA</v>
      </c>
      <c r="G818" s="51" t="str">
        <f>IFERROR(VLOOKUP($B818,'Tabelas auxiliares'!$A$65:$C$102,2,FALSE),"")</f>
        <v>Folha de Pagamento - Benefícios</v>
      </c>
      <c r="H818" s="51" t="str">
        <f>IFERROR(VLOOKUP($B818,'Tabelas auxiliares'!$A$65:$C$102,3,FALSE),"")</f>
        <v xml:space="preserve">AUXILIO FUNERAL / CONTRATACAO POR TEMPO DETERMINADO / BENEF.ASSIST. DO SERVIDOR E DO MILITAR / AUXILIO-ALIMENTACAO / AUXILIO-TRANSPORTE / INDENIZACOES E RESTITUICOES / DESPESAS DE EXERCICIOS ANTERIORES </v>
      </c>
      <c r="I818" t="s">
        <v>2482</v>
      </c>
      <c r="J818" t="s">
        <v>2483</v>
      </c>
      <c r="K818" t="s">
        <v>2674</v>
      </c>
      <c r="L818" t="s">
        <v>2487</v>
      </c>
      <c r="M818" t="s">
        <v>165</v>
      </c>
      <c r="N818" t="s">
        <v>128</v>
      </c>
      <c r="O818" t="s">
        <v>1122</v>
      </c>
      <c r="P818" t="s">
        <v>2519</v>
      </c>
      <c r="Q818" t="s">
        <v>168</v>
      </c>
      <c r="R818" t="s">
        <v>165</v>
      </c>
      <c r="S818" t="s">
        <v>119</v>
      </c>
      <c r="T818" t="s">
        <v>2234</v>
      </c>
      <c r="U818" t="s">
        <v>140</v>
      </c>
      <c r="V818" t="s">
        <v>2532</v>
      </c>
      <c r="W818" t="s">
        <v>2533</v>
      </c>
      <c r="X818" s="51" t="str">
        <f t="shared" si="24"/>
        <v>3</v>
      </c>
      <c r="Y818" s="51" t="str">
        <f>IF(T818="","",IF(AND(T818&lt;&gt;'Tabelas auxiliares'!$B$236,T818&lt;&gt;'Tabelas auxiliares'!$B$237,T818&lt;&gt;'Tabelas auxiliares'!$C$236,T818&lt;&gt;'Tabelas auxiliares'!$C$237,T818&lt;&gt;'Tabelas auxiliares'!$D$236),"FOLHA DE PESSOAL",IF(X818='Tabelas auxiliares'!$A$237,"CUSTEIO",IF(X818='Tabelas auxiliares'!$A$236,"INVESTIMENTO","ERRO - VERIFICAR"))))</f>
        <v>FOLHA DE PESSOAL</v>
      </c>
      <c r="Z818" s="64">
        <f t="shared" si="25"/>
        <v>66126</v>
      </c>
      <c r="AA818" s="44">
        <v>5842.2</v>
      </c>
      <c r="AB818" s="44">
        <v>60283.8</v>
      </c>
    </row>
    <row r="819" spans="1:29" x14ac:dyDescent="0.25">
      <c r="A819" t="s">
        <v>594</v>
      </c>
      <c r="B819" t="s">
        <v>358</v>
      </c>
      <c r="C819" t="s">
        <v>595</v>
      </c>
      <c r="D819" t="s">
        <v>90</v>
      </c>
      <c r="E819" t="s">
        <v>117</v>
      </c>
      <c r="F819" s="51" t="str">
        <f>IFERROR(VLOOKUP(D819,'Tabelas auxiliares'!$A$3:$B$61,2,FALSE),"")</f>
        <v>SUGEPE-FOLHA - PASEP + AUX. MORADIA</v>
      </c>
      <c r="G819" s="51" t="str">
        <f>IFERROR(VLOOKUP($B819,'Tabelas auxiliares'!$A$65:$C$102,2,FALSE),"")</f>
        <v>Folha de Pagamento - Benefícios</v>
      </c>
      <c r="H819" s="51" t="str">
        <f>IFERROR(VLOOKUP($B819,'Tabelas auxiliares'!$A$65:$C$102,3,FALSE),"")</f>
        <v xml:space="preserve">AUXILIO FUNERAL / CONTRATACAO POR TEMPO DETERMINADO / BENEF.ASSIST. DO SERVIDOR E DO MILITAR / AUXILIO-ALIMENTACAO / AUXILIO-TRANSPORTE / INDENIZACOES E RESTITUICOES / DESPESAS DE EXERCICIOS ANTERIORES </v>
      </c>
      <c r="I819" t="s">
        <v>2482</v>
      </c>
      <c r="J819" t="s">
        <v>2483</v>
      </c>
      <c r="K819" t="s">
        <v>2675</v>
      </c>
      <c r="L819" t="s">
        <v>2487</v>
      </c>
      <c r="M819" t="s">
        <v>165</v>
      </c>
      <c r="N819" t="s">
        <v>128</v>
      </c>
      <c r="O819" t="s">
        <v>2514</v>
      </c>
      <c r="P819" t="s">
        <v>2515</v>
      </c>
      <c r="Q819" t="s">
        <v>168</v>
      </c>
      <c r="R819" t="s">
        <v>165</v>
      </c>
      <c r="S819" t="s">
        <v>119</v>
      </c>
      <c r="T819" t="s">
        <v>2234</v>
      </c>
      <c r="U819" t="s">
        <v>138</v>
      </c>
      <c r="V819" t="s">
        <v>2535</v>
      </c>
      <c r="W819" t="s">
        <v>2536</v>
      </c>
      <c r="X819" s="51" t="str">
        <f t="shared" si="24"/>
        <v>3</v>
      </c>
      <c r="Y819" s="51" t="str">
        <f>IF(T819="","",IF(AND(T819&lt;&gt;'Tabelas auxiliares'!$B$236,T819&lt;&gt;'Tabelas auxiliares'!$B$237,T819&lt;&gt;'Tabelas auxiliares'!$C$236,T819&lt;&gt;'Tabelas auxiliares'!$C$237,T819&lt;&gt;'Tabelas auxiliares'!$D$236),"FOLHA DE PESSOAL",IF(X819='Tabelas auxiliares'!$A$237,"CUSTEIO",IF(X819='Tabelas auxiliares'!$A$236,"INVESTIMENTO","ERRO - VERIFICAR"))))</f>
        <v>FOLHA DE PESSOAL</v>
      </c>
      <c r="Z819" s="64">
        <f t="shared" si="25"/>
        <v>957172.61</v>
      </c>
      <c r="AA819" s="44">
        <v>4388.5</v>
      </c>
      <c r="AB819" s="44">
        <v>952784.11</v>
      </c>
    </row>
    <row r="820" spans="1:29" x14ac:dyDescent="0.25">
      <c r="A820" t="s">
        <v>594</v>
      </c>
      <c r="B820" t="s">
        <v>358</v>
      </c>
      <c r="C820" t="s">
        <v>595</v>
      </c>
      <c r="D820" t="s">
        <v>90</v>
      </c>
      <c r="E820" t="s">
        <v>117</v>
      </c>
      <c r="F820" s="51" t="str">
        <f>IFERROR(VLOOKUP(D820,'Tabelas auxiliares'!$A$3:$B$61,2,FALSE),"")</f>
        <v>SUGEPE-FOLHA - PASEP + AUX. MORADIA</v>
      </c>
      <c r="G820" s="51" t="str">
        <f>IFERROR(VLOOKUP($B820,'Tabelas auxiliares'!$A$65:$C$102,2,FALSE),"")</f>
        <v>Folha de Pagamento - Benefícios</v>
      </c>
      <c r="H820" s="51" t="str">
        <f>IFERROR(VLOOKUP($B820,'Tabelas auxiliares'!$A$65:$C$102,3,FALSE),"")</f>
        <v xml:space="preserve">AUXILIO FUNERAL / CONTRATACAO POR TEMPO DETERMINADO / BENEF.ASSIST. DO SERVIDOR E DO MILITAR / AUXILIO-ALIMENTACAO / AUXILIO-TRANSPORTE / INDENIZACOES E RESTITUICOES / DESPESAS DE EXERCICIOS ANTERIORES </v>
      </c>
      <c r="I820" t="s">
        <v>2482</v>
      </c>
      <c r="J820" t="s">
        <v>2483</v>
      </c>
      <c r="K820" t="s">
        <v>2676</v>
      </c>
      <c r="L820" t="s">
        <v>2487</v>
      </c>
      <c r="M820" t="s">
        <v>165</v>
      </c>
      <c r="N820" t="s">
        <v>128</v>
      </c>
      <c r="O820" t="s">
        <v>1057</v>
      </c>
      <c r="P820" t="s">
        <v>2523</v>
      </c>
      <c r="Q820" t="s">
        <v>168</v>
      </c>
      <c r="R820" t="s">
        <v>165</v>
      </c>
      <c r="S820" t="s">
        <v>119</v>
      </c>
      <c r="T820" t="s">
        <v>2234</v>
      </c>
      <c r="U820" t="s">
        <v>137</v>
      </c>
      <c r="V820" t="s">
        <v>2538</v>
      </c>
      <c r="W820" t="s">
        <v>2539</v>
      </c>
      <c r="X820" s="51" t="str">
        <f t="shared" si="24"/>
        <v>3</v>
      </c>
      <c r="Y820" s="51" t="str">
        <f>IF(T820="","",IF(AND(T820&lt;&gt;'Tabelas auxiliares'!$B$236,T820&lt;&gt;'Tabelas auxiliares'!$B$237,T820&lt;&gt;'Tabelas auxiliares'!$C$236,T820&lt;&gt;'Tabelas auxiliares'!$C$237,T820&lt;&gt;'Tabelas auxiliares'!$D$236),"FOLHA DE PESSOAL",IF(X820='Tabelas auxiliares'!$A$237,"CUSTEIO",IF(X820='Tabelas auxiliares'!$A$236,"INVESTIMENTO","ERRO - VERIFICAR"))))</f>
        <v>FOLHA DE PESSOAL</v>
      </c>
      <c r="Z820" s="64">
        <f t="shared" si="25"/>
        <v>132124.47999999998</v>
      </c>
      <c r="AA820" s="44">
        <v>32978.94</v>
      </c>
      <c r="AB820" s="44">
        <v>99145.54</v>
      </c>
    </row>
    <row r="821" spans="1:29" x14ac:dyDescent="0.25">
      <c r="A821" t="s">
        <v>594</v>
      </c>
      <c r="B821" t="s">
        <v>358</v>
      </c>
      <c r="C821" t="s">
        <v>595</v>
      </c>
      <c r="D821" t="s">
        <v>90</v>
      </c>
      <c r="E821" t="s">
        <v>117</v>
      </c>
      <c r="F821" s="51" t="str">
        <f>IFERROR(VLOOKUP(D821,'Tabelas auxiliares'!$A$3:$B$61,2,FALSE),"")</f>
        <v>SUGEPE-FOLHA - PASEP + AUX. MORADIA</v>
      </c>
      <c r="G821" s="51" t="str">
        <f>IFERROR(VLOOKUP($B821,'Tabelas auxiliares'!$A$65:$C$102,2,FALSE),"")</f>
        <v>Folha de Pagamento - Benefícios</v>
      </c>
      <c r="H821" s="51" t="str">
        <f>IFERROR(VLOOKUP($B821,'Tabelas auxiliares'!$A$65:$C$102,3,FALSE),"")</f>
        <v xml:space="preserve">AUXILIO FUNERAL / CONTRATACAO POR TEMPO DETERMINADO / BENEF.ASSIST. DO SERVIDOR E DO MILITAR / AUXILIO-ALIMENTACAO / AUXILIO-TRANSPORTE / INDENIZACOES E RESTITUICOES / DESPESAS DE EXERCICIOS ANTERIORES </v>
      </c>
      <c r="I821" t="s">
        <v>2482</v>
      </c>
      <c r="J821" t="s">
        <v>2483</v>
      </c>
      <c r="K821" t="s">
        <v>2676</v>
      </c>
      <c r="L821" t="s">
        <v>2487</v>
      </c>
      <c r="M821" t="s">
        <v>165</v>
      </c>
      <c r="N821" t="s">
        <v>128</v>
      </c>
      <c r="O821" t="s">
        <v>1057</v>
      </c>
      <c r="P821" t="s">
        <v>2523</v>
      </c>
      <c r="Q821" t="s">
        <v>168</v>
      </c>
      <c r="R821" t="s">
        <v>165</v>
      </c>
      <c r="S821" t="s">
        <v>119</v>
      </c>
      <c r="T821" t="s">
        <v>2234</v>
      </c>
      <c r="U821" t="s">
        <v>137</v>
      </c>
      <c r="V821" t="s">
        <v>2661</v>
      </c>
      <c r="W821" t="s">
        <v>2662</v>
      </c>
      <c r="X821" s="51" t="str">
        <f t="shared" si="24"/>
        <v>3</v>
      </c>
      <c r="Y821" s="51" t="str">
        <f>IF(T821="","",IF(AND(T821&lt;&gt;'Tabelas auxiliares'!$B$236,T821&lt;&gt;'Tabelas auxiliares'!$B$237,T821&lt;&gt;'Tabelas auxiliares'!$C$236,T821&lt;&gt;'Tabelas auxiliares'!$C$237,T821&lt;&gt;'Tabelas auxiliares'!$D$236),"FOLHA DE PESSOAL",IF(X821='Tabelas auxiliares'!$A$237,"CUSTEIO",IF(X821='Tabelas auxiliares'!$A$236,"INVESTIMENTO","ERRO - VERIFICAR"))))</f>
        <v>FOLHA DE PESSOAL</v>
      </c>
      <c r="Z821" s="64">
        <f t="shared" si="25"/>
        <v>6560</v>
      </c>
      <c r="AA821" s="44">
        <v>2020</v>
      </c>
      <c r="AB821" s="44">
        <v>4540</v>
      </c>
    </row>
    <row r="822" spans="1:29" x14ac:dyDescent="0.25">
      <c r="A822" t="s">
        <v>594</v>
      </c>
      <c r="B822" t="s">
        <v>358</v>
      </c>
      <c r="C822" t="s">
        <v>595</v>
      </c>
      <c r="D822" t="s">
        <v>90</v>
      </c>
      <c r="E822" t="s">
        <v>117</v>
      </c>
      <c r="F822" s="51" t="str">
        <f>IFERROR(VLOOKUP(D822,'Tabelas auxiliares'!$A$3:$B$61,2,FALSE),"")</f>
        <v>SUGEPE-FOLHA - PASEP + AUX. MORADIA</v>
      </c>
      <c r="G822" s="51" t="str">
        <f>IFERROR(VLOOKUP($B822,'Tabelas auxiliares'!$A$65:$C$102,2,FALSE),"")</f>
        <v>Folha de Pagamento - Benefícios</v>
      </c>
      <c r="H822" s="51" t="str">
        <f>IFERROR(VLOOKUP($B822,'Tabelas auxiliares'!$A$65:$C$102,3,FALSE),"")</f>
        <v xml:space="preserve">AUXILIO FUNERAL / CONTRATACAO POR TEMPO DETERMINADO / BENEF.ASSIST. DO SERVIDOR E DO MILITAR / AUXILIO-ALIMENTACAO / AUXILIO-TRANSPORTE / INDENIZACOES E RESTITUICOES / DESPESAS DE EXERCICIOS ANTERIORES </v>
      </c>
      <c r="I822" t="s">
        <v>2482</v>
      </c>
      <c r="J822" t="s">
        <v>2483</v>
      </c>
      <c r="K822" t="s">
        <v>2677</v>
      </c>
      <c r="L822" t="s">
        <v>2487</v>
      </c>
      <c r="M822" t="s">
        <v>165</v>
      </c>
      <c r="N822" t="s">
        <v>130</v>
      </c>
      <c r="O822" t="s">
        <v>1122</v>
      </c>
      <c r="P822" t="s">
        <v>2243</v>
      </c>
      <c r="Q822" t="s">
        <v>168</v>
      </c>
      <c r="R822" t="s">
        <v>165</v>
      </c>
      <c r="S822" t="s">
        <v>119</v>
      </c>
      <c r="T822" t="s">
        <v>2234</v>
      </c>
      <c r="U822" t="s">
        <v>141</v>
      </c>
      <c r="V822" t="s">
        <v>2244</v>
      </c>
      <c r="W822" t="s">
        <v>2245</v>
      </c>
      <c r="X822" s="51" t="str">
        <f t="shared" si="24"/>
        <v>3</v>
      </c>
      <c r="Y822" s="51" t="str">
        <f>IF(T822="","",IF(AND(T822&lt;&gt;'Tabelas auxiliares'!$B$236,T822&lt;&gt;'Tabelas auxiliares'!$B$237,T822&lt;&gt;'Tabelas auxiliares'!$C$236,T822&lt;&gt;'Tabelas auxiliares'!$C$237,T822&lt;&gt;'Tabelas auxiliares'!$D$236),"FOLHA DE PESSOAL",IF(X822='Tabelas auxiliares'!$A$237,"CUSTEIO",IF(X822='Tabelas auxiliares'!$A$236,"INVESTIMENTO","ERRO - VERIFICAR"))))</f>
        <v>FOLHA DE PESSOAL</v>
      </c>
      <c r="Z822" s="64">
        <f t="shared" si="25"/>
        <v>165376.36000000002</v>
      </c>
      <c r="AA822" s="44">
        <v>3228.66</v>
      </c>
      <c r="AB822" s="44">
        <v>162147.70000000001</v>
      </c>
    </row>
    <row r="823" spans="1:29" x14ac:dyDescent="0.25">
      <c r="A823" t="s">
        <v>594</v>
      </c>
      <c r="B823" t="s">
        <v>307</v>
      </c>
      <c r="C823" t="s">
        <v>595</v>
      </c>
      <c r="D823" t="s">
        <v>45</v>
      </c>
      <c r="E823" t="s">
        <v>117</v>
      </c>
      <c r="F823" s="51" t="str">
        <f>IFERROR(VLOOKUP(D823,'Tabelas auxiliares'!$A$3:$B$61,2,FALSE),"")</f>
        <v>CMCC - CENTRO DE MATEMÁTICA, COMPUTAÇÃO E COGNIÇÃO</v>
      </c>
      <c r="G823" s="51" t="str">
        <f>IFERROR(VLOOKUP($B823,'Tabelas auxiliares'!$A$65:$C$102,2,FALSE),"")</f>
        <v>Internacionalização</v>
      </c>
      <c r="H823" s="51" t="str">
        <f>IFERROR(VLOOKUP($B823,'Tabelas auxiliares'!$A$65:$C$102,3,FALSE),"")</f>
        <v>DIÁRIAS INTERNACIONAIS / PASSAGENS AÉREAS INTERNACIONAIS / AUXÍLIO PARA EVENTOS INTERNACIONAIS / INSCRIÇÃO PARA  EVENTOS INTERNACIONAIS / ANUIDADES ARI / ENCARGO DE CURSOS E CONCURSOS ARI</v>
      </c>
      <c r="I823" t="s">
        <v>606</v>
      </c>
      <c r="J823" t="s">
        <v>634</v>
      </c>
      <c r="K823" t="s">
        <v>2678</v>
      </c>
      <c r="L823" t="s">
        <v>2679</v>
      </c>
      <c r="M823" t="s">
        <v>165</v>
      </c>
      <c r="N823" t="s">
        <v>166</v>
      </c>
      <c r="O823" t="s">
        <v>167</v>
      </c>
      <c r="P823" t="s">
        <v>200</v>
      </c>
      <c r="Q823" t="s">
        <v>168</v>
      </c>
      <c r="R823" t="s">
        <v>165</v>
      </c>
      <c r="S823" t="s">
        <v>119</v>
      </c>
      <c r="T823" t="s">
        <v>164</v>
      </c>
      <c r="U823" t="s">
        <v>118</v>
      </c>
      <c r="V823" t="s">
        <v>465</v>
      </c>
      <c r="W823" t="s">
        <v>509</v>
      </c>
      <c r="X823" s="51" t="str">
        <f t="shared" si="24"/>
        <v>3</v>
      </c>
      <c r="Y823" s="51" t="str">
        <f>IF(T823="","",IF(AND(T823&lt;&gt;'Tabelas auxiliares'!$B$236,T823&lt;&gt;'Tabelas auxiliares'!$B$237,T823&lt;&gt;'Tabelas auxiliares'!$C$236,T823&lt;&gt;'Tabelas auxiliares'!$C$237,T823&lt;&gt;'Tabelas auxiliares'!$D$236),"FOLHA DE PESSOAL",IF(X823='Tabelas auxiliares'!$A$237,"CUSTEIO",IF(X823='Tabelas auxiliares'!$A$236,"INVESTIMENTO","ERRO - VERIFICAR"))))</f>
        <v>CUSTEIO</v>
      </c>
      <c r="Z823" s="64">
        <f t="shared" si="25"/>
        <v>8893.7000000000007</v>
      </c>
      <c r="AA823" s="44">
        <v>239.84</v>
      </c>
      <c r="AC823" s="44">
        <v>8653.86</v>
      </c>
    </row>
    <row r="824" spans="1:29" x14ac:dyDescent="0.25">
      <c r="A824" t="s">
        <v>594</v>
      </c>
      <c r="B824" t="s">
        <v>307</v>
      </c>
      <c r="C824" t="s">
        <v>595</v>
      </c>
      <c r="D824" t="s">
        <v>45</v>
      </c>
      <c r="E824" t="s">
        <v>117</v>
      </c>
      <c r="F824" s="51" t="str">
        <f>IFERROR(VLOOKUP(D824,'Tabelas auxiliares'!$A$3:$B$61,2,FALSE),"")</f>
        <v>CMCC - CENTRO DE MATEMÁTICA, COMPUTAÇÃO E COGNIÇÃO</v>
      </c>
      <c r="G824" s="51" t="str">
        <f>IFERROR(VLOOKUP($B824,'Tabelas auxiliares'!$A$65:$C$102,2,FALSE),"")</f>
        <v>Internacionalização</v>
      </c>
      <c r="H824" s="51" t="str">
        <f>IFERROR(VLOOKUP($B824,'Tabelas auxiliares'!$A$65:$C$102,3,FALSE),"")</f>
        <v>DIÁRIAS INTERNACIONAIS / PASSAGENS AÉREAS INTERNACIONAIS / AUXÍLIO PARA EVENTOS INTERNACIONAIS / INSCRIÇÃO PARA  EVENTOS INTERNACIONAIS / ANUIDADES ARI / ENCARGO DE CURSOS E CONCURSOS ARI</v>
      </c>
      <c r="I824" t="s">
        <v>2680</v>
      </c>
      <c r="J824" t="s">
        <v>2681</v>
      </c>
      <c r="K824" t="s">
        <v>2682</v>
      </c>
      <c r="L824" t="s">
        <v>2683</v>
      </c>
      <c r="M824" t="s">
        <v>2684</v>
      </c>
      <c r="N824" t="s">
        <v>166</v>
      </c>
      <c r="O824" t="s">
        <v>167</v>
      </c>
      <c r="P824" t="s">
        <v>200</v>
      </c>
      <c r="Q824" t="s">
        <v>168</v>
      </c>
      <c r="R824" t="s">
        <v>165</v>
      </c>
      <c r="S824" t="s">
        <v>119</v>
      </c>
      <c r="T824" t="s">
        <v>164</v>
      </c>
      <c r="U824" t="s">
        <v>118</v>
      </c>
      <c r="V824" t="s">
        <v>1798</v>
      </c>
      <c r="W824" t="s">
        <v>1799</v>
      </c>
      <c r="X824" s="51" t="str">
        <f t="shared" si="24"/>
        <v>3</v>
      </c>
      <c r="Y824" s="51" t="str">
        <f>IF(T824="","",IF(AND(T824&lt;&gt;'Tabelas auxiliares'!$B$236,T824&lt;&gt;'Tabelas auxiliares'!$B$237,T824&lt;&gt;'Tabelas auxiliares'!$C$236,T824&lt;&gt;'Tabelas auxiliares'!$C$237,T824&lt;&gt;'Tabelas auxiliares'!$D$236),"FOLHA DE PESSOAL",IF(X824='Tabelas auxiliares'!$A$237,"CUSTEIO",IF(X824='Tabelas auxiliares'!$A$236,"INVESTIMENTO","ERRO - VERIFICAR"))))</f>
        <v>CUSTEIO</v>
      </c>
      <c r="Z824" s="64">
        <f t="shared" si="25"/>
        <v>492.86</v>
      </c>
      <c r="AC824" s="44">
        <v>492.86</v>
      </c>
    </row>
    <row r="825" spans="1:29" x14ac:dyDescent="0.25">
      <c r="A825" t="s">
        <v>594</v>
      </c>
      <c r="B825" t="s">
        <v>307</v>
      </c>
      <c r="C825" t="s">
        <v>595</v>
      </c>
      <c r="D825" t="s">
        <v>49</v>
      </c>
      <c r="E825" t="s">
        <v>117</v>
      </c>
      <c r="F825" s="51" t="str">
        <f>IFERROR(VLOOKUP(D825,'Tabelas auxiliares'!$A$3:$B$61,2,FALSE),"")</f>
        <v>CCNH - CENTRO DE CIÊNCIAS NATURAIS E HUMANAS</v>
      </c>
      <c r="G825" s="51" t="str">
        <f>IFERROR(VLOOKUP($B825,'Tabelas auxiliares'!$A$65:$C$102,2,FALSE),"")</f>
        <v>Internacionalização</v>
      </c>
      <c r="H825" s="51" t="str">
        <f>IFERROR(VLOOKUP($B825,'Tabelas auxiliares'!$A$65:$C$102,3,FALSE),"")</f>
        <v>DIÁRIAS INTERNACIONAIS / PASSAGENS AÉREAS INTERNACIONAIS / AUXÍLIO PARA EVENTOS INTERNACIONAIS / INSCRIÇÃO PARA  EVENTOS INTERNACIONAIS / ANUIDADES ARI / ENCARGO DE CURSOS E CONCURSOS ARI</v>
      </c>
      <c r="I825" t="s">
        <v>626</v>
      </c>
      <c r="J825" t="s">
        <v>635</v>
      </c>
      <c r="K825" t="s">
        <v>2685</v>
      </c>
      <c r="L825" t="s">
        <v>2686</v>
      </c>
      <c r="M825" t="s">
        <v>165</v>
      </c>
      <c r="N825" t="s">
        <v>166</v>
      </c>
      <c r="O825" t="s">
        <v>167</v>
      </c>
      <c r="P825" t="s">
        <v>200</v>
      </c>
      <c r="Q825" t="s">
        <v>168</v>
      </c>
      <c r="R825" t="s">
        <v>165</v>
      </c>
      <c r="S825" t="s">
        <v>119</v>
      </c>
      <c r="T825" t="s">
        <v>164</v>
      </c>
      <c r="U825" t="s">
        <v>118</v>
      </c>
      <c r="V825" t="s">
        <v>465</v>
      </c>
      <c r="W825" t="s">
        <v>509</v>
      </c>
      <c r="X825" s="51" t="str">
        <f t="shared" si="24"/>
        <v>3</v>
      </c>
      <c r="Y825" s="51" t="str">
        <f>IF(T825="","",IF(AND(T825&lt;&gt;'Tabelas auxiliares'!$B$236,T825&lt;&gt;'Tabelas auxiliares'!$B$237,T825&lt;&gt;'Tabelas auxiliares'!$C$236,T825&lt;&gt;'Tabelas auxiliares'!$C$237,T825&lt;&gt;'Tabelas auxiliares'!$D$236),"FOLHA DE PESSOAL",IF(X825='Tabelas auxiliares'!$A$237,"CUSTEIO",IF(X825='Tabelas auxiliares'!$A$236,"INVESTIMENTO","ERRO - VERIFICAR"))))</f>
        <v>CUSTEIO</v>
      </c>
      <c r="Z825" s="64">
        <f t="shared" si="25"/>
        <v>1000</v>
      </c>
      <c r="AA825" s="44">
        <v>1000</v>
      </c>
    </row>
    <row r="826" spans="1:29" x14ac:dyDescent="0.25">
      <c r="A826" t="s">
        <v>594</v>
      </c>
      <c r="B826" t="s">
        <v>307</v>
      </c>
      <c r="C826" t="s">
        <v>595</v>
      </c>
      <c r="D826" t="s">
        <v>71</v>
      </c>
      <c r="E826" t="s">
        <v>117</v>
      </c>
      <c r="F826" s="51" t="str">
        <f>IFERROR(VLOOKUP(D826,'Tabelas auxiliares'!$A$3:$B$61,2,FALSE),"")</f>
        <v>ARI - ASSESSORIA DE RELAÇÕES INTERNACIONAIS</v>
      </c>
      <c r="G826" s="51" t="str">
        <f>IFERROR(VLOOKUP($B826,'Tabelas auxiliares'!$A$65:$C$102,2,FALSE),"")</f>
        <v>Internacionalização</v>
      </c>
      <c r="H826" s="51" t="str">
        <f>IFERROR(VLOOKUP($B826,'Tabelas auxiliares'!$A$65:$C$102,3,FALSE),"")</f>
        <v>DIÁRIAS INTERNACIONAIS / PASSAGENS AÉREAS INTERNACIONAIS / AUXÍLIO PARA EVENTOS INTERNACIONAIS / INSCRIÇÃO PARA  EVENTOS INTERNACIONAIS / ANUIDADES ARI / ENCARGO DE CURSOS E CONCURSOS ARI</v>
      </c>
      <c r="I826" t="s">
        <v>636</v>
      </c>
      <c r="J826" t="s">
        <v>2687</v>
      </c>
      <c r="K826" t="s">
        <v>2688</v>
      </c>
      <c r="L826" t="s">
        <v>2689</v>
      </c>
      <c r="M826" t="s">
        <v>2690</v>
      </c>
      <c r="N826" t="s">
        <v>166</v>
      </c>
      <c r="O826" t="s">
        <v>167</v>
      </c>
      <c r="P826" t="s">
        <v>200</v>
      </c>
      <c r="Q826" t="s">
        <v>168</v>
      </c>
      <c r="R826" t="s">
        <v>165</v>
      </c>
      <c r="S826" t="s">
        <v>119</v>
      </c>
      <c r="T826" t="s">
        <v>164</v>
      </c>
      <c r="U826" t="s">
        <v>118</v>
      </c>
      <c r="V826" t="s">
        <v>1730</v>
      </c>
      <c r="W826" t="s">
        <v>1731</v>
      </c>
      <c r="X826" s="51" t="str">
        <f t="shared" si="24"/>
        <v>3</v>
      </c>
      <c r="Y826" s="51" t="str">
        <f>IF(T826="","",IF(AND(T826&lt;&gt;'Tabelas auxiliares'!$B$236,T826&lt;&gt;'Tabelas auxiliares'!$B$237,T826&lt;&gt;'Tabelas auxiliares'!$C$236,T826&lt;&gt;'Tabelas auxiliares'!$C$237,T826&lt;&gt;'Tabelas auxiliares'!$D$236),"FOLHA DE PESSOAL",IF(X826='Tabelas auxiliares'!$A$237,"CUSTEIO",IF(X826='Tabelas auxiliares'!$A$236,"INVESTIMENTO","ERRO - VERIFICAR"))))</f>
        <v>CUSTEIO</v>
      </c>
      <c r="Z826" s="64">
        <f t="shared" si="25"/>
        <v>6138.84</v>
      </c>
      <c r="AC826" s="44">
        <v>6138.84</v>
      </c>
    </row>
    <row r="827" spans="1:29" x14ac:dyDescent="0.25">
      <c r="A827" t="s">
        <v>594</v>
      </c>
      <c r="B827" t="s">
        <v>307</v>
      </c>
      <c r="C827" t="s">
        <v>595</v>
      </c>
      <c r="D827" t="s">
        <v>71</v>
      </c>
      <c r="E827" t="s">
        <v>117</v>
      </c>
      <c r="F827" s="51" t="str">
        <f>IFERROR(VLOOKUP(D827,'Tabelas auxiliares'!$A$3:$B$61,2,FALSE),"")</f>
        <v>ARI - ASSESSORIA DE RELAÇÕES INTERNACIONAIS</v>
      </c>
      <c r="G827" s="51" t="str">
        <f>IFERROR(VLOOKUP($B827,'Tabelas auxiliares'!$A$65:$C$102,2,FALSE),"")</f>
        <v>Internacionalização</v>
      </c>
      <c r="H827" s="51" t="str">
        <f>IFERROR(VLOOKUP($B827,'Tabelas auxiliares'!$A$65:$C$102,3,FALSE),"")</f>
        <v>DIÁRIAS INTERNACIONAIS / PASSAGENS AÉREAS INTERNACIONAIS / AUXÍLIO PARA EVENTOS INTERNACIONAIS / INSCRIÇÃO PARA  EVENTOS INTERNACIONAIS / ANUIDADES ARI / ENCARGO DE CURSOS E CONCURSOS ARI</v>
      </c>
      <c r="I827" t="s">
        <v>1251</v>
      </c>
      <c r="J827" t="s">
        <v>2691</v>
      </c>
      <c r="K827" t="s">
        <v>2692</v>
      </c>
      <c r="L827" t="s">
        <v>2693</v>
      </c>
      <c r="M827" t="s">
        <v>2694</v>
      </c>
      <c r="N827" t="s">
        <v>166</v>
      </c>
      <c r="O827" t="s">
        <v>167</v>
      </c>
      <c r="P827" t="s">
        <v>200</v>
      </c>
      <c r="Q827" t="s">
        <v>168</v>
      </c>
      <c r="R827" t="s">
        <v>165</v>
      </c>
      <c r="S827" t="s">
        <v>119</v>
      </c>
      <c r="T827" t="s">
        <v>164</v>
      </c>
      <c r="U827" t="s">
        <v>118</v>
      </c>
      <c r="V827" t="s">
        <v>1846</v>
      </c>
      <c r="W827" t="s">
        <v>1847</v>
      </c>
      <c r="X827" s="51" t="str">
        <f t="shared" si="24"/>
        <v>3</v>
      </c>
      <c r="Y827" s="51" t="str">
        <f>IF(T827="","",IF(AND(T827&lt;&gt;'Tabelas auxiliares'!$B$236,T827&lt;&gt;'Tabelas auxiliares'!$B$237,T827&lt;&gt;'Tabelas auxiliares'!$C$236,T827&lt;&gt;'Tabelas auxiliares'!$C$237,T827&lt;&gt;'Tabelas auxiliares'!$D$236),"FOLHA DE PESSOAL",IF(X827='Tabelas auxiliares'!$A$237,"CUSTEIO",IF(X827='Tabelas auxiliares'!$A$236,"INVESTIMENTO","ERRO - VERIFICAR"))))</f>
        <v>CUSTEIO</v>
      </c>
      <c r="Z827" s="64">
        <f t="shared" si="25"/>
        <v>11541.76</v>
      </c>
      <c r="AC827" s="44">
        <v>11541.76</v>
      </c>
    </row>
    <row r="828" spans="1:29" x14ac:dyDescent="0.25">
      <c r="A828" t="s">
        <v>594</v>
      </c>
      <c r="B828" t="s">
        <v>307</v>
      </c>
      <c r="C828" t="s">
        <v>595</v>
      </c>
      <c r="D828" t="s">
        <v>71</v>
      </c>
      <c r="E828" t="s">
        <v>117</v>
      </c>
      <c r="F828" s="51" t="str">
        <f>IFERROR(VLOOKUP(D828,'Tabelas auxiliares'!$A$3:$B$61,2,FALSE),"")</f>
        <v>ARI - ASSESSORIA DE RELAÇÕES INTERNACIONAIS</v>
      </c>
      <c r="G828" s="51" t="str">
        <f>IFERROR(VLOOKUP($B828,'Tabelas auxiliares'!$A$65:$C$102,2,FALSE),"")</f>
        <v>Internacionalização</v>
      </c>
      <c r="H828" s="51" t="str">
        <f>IFERROR(VLOOKUP($B828,'Tabelas auxiliares'!$A$65:$C$102,3,FALSE),"")</f>
        <v>DIÁRIAS INTERNACIONAIS / PASSAGENS AÉREAS INTERNACIONAIS / AUXÍLIO PARA EVENTOS INTERNACIONAIS / INSCRIÇÃO PARA  EVENTOS INTERNACIONAIS / ANUIDADES ARI / ENCARGO DE CURSOS E CONCURSOS ARI</v>
      </c>
      <c r="I828" t="s">
        <v>637</v>
      </c>
      <c r="J828" t="s">
        <v>2695</v>
      </c>
      <c r="K828" t="s">
        <v>2696</v>
      </c>
      <c r="L828" t="s">
        <v>2697</v>
      </c>
      <c r="M828" t="s">
        <v>1956</v>
      </c>
      <c r="N828" t="s">
        <v>166</v>
      </c>
      <c r="O828" t="s">
        <v>167</v>
      </c>
      <c r="P828" t="s">
        <v>200</v>
      </c>
      <c r="Q828" t="s">
        <v>168</v>
      </c>
      <c r="R828" t="s">
        <v>165</v>
      </c>
      <c r="S828" t="s">
        <v>119</v>
      </c>
      <c r="T828" t="s">
        <v>164</v>
      </c>
      <c r="U828" t="s">
        <v>118</v>
      </c>
      <c r="V828" t="s">
        <v>1846</v>
      </c>
      <c r="W828" t="s">
        <v>1847</v>
      </c>
      <c r="X828" s="51" t="str">
        <f t="shared" si="24"/>
        <v>3</v>
      </c>
      <c r="Y828" s="51" t="str">
        <f>IF(T828="","",IF(AND(T828&lt;&gt;'Tabelas auxiliares'!$B$236,T828&lt;&gt;'Tabelas auxiliares'!$B$237,T828&lt;&gt;'Tabelas auxiliares'!$C$236,T828&lt;&gt;'Tabelas auxiliares'!$C$237,T828&lt;&gt;'Tabelas auxiliares'!$D$236),"FOLHA DE PESSOAL",IF(X828='Tabelas auxiliares'!$A$237,"CUSTEIO",IF(X828='Tabelas auxiliares'!$A$236,"INVESTIMENTO","ERRO - VERIFICAR"))))</f>
        <v>CUSTEIO</v>
      </c>
      <c r="Z828" s="64">
        <f t="shared" si="25"/>
        <v>9000</v>
      </c>
      <c r="AC828" s="44">
        <v>9000</v>
      </c>
    </row>
    <row r="829" spans="1:29" x14ac:dyDescent="0.25">
      <c r="A829" t="s">
        <v>594</v>
      </c>
      <c r="B829" t="s">
        <v>307</v>
      </c>
      <c r="C829" t="s">
        <v>595</v>
      </c>
      <c r="D829" t="s">
        <v>71</v>
      </c>
      <c r="E829" t="s">
        <v>117</v>
      </c>
      <c r="F829" s="51" t="str">
        <f>IFERROR(VLOOKUP(D829,'Tabelas auxiliares'!$A$3:$B$61,2,FALSE),"")</f>
        <v>ARI - ASSESSORIA DE RELAÇÕES INTERNACIONAIS</v>
      </c>
      <c r="G829" s="51" t="str">
        <f>IFERROR(VLOOKUP($B829,'Tabelas auxiliares'!$A$65:$C$102,2,FALSE),"")</f>
        <v>Internacionalização</v>
      </c>
      <c r="H829" s="51" t="str">
        <f>IFERROR(VLOOKUP($B829,'Tabelas auxiliares'!$A$65:$C$102,3,FALSE),"")</f>
        <v>DIÁRIAS INTERNACIONAIS / PASSAGENS AÉREAS INTERNACIONAIS / AUXÍLIO PARA EVENTOS INTERNACIONAIS / INSCRIÇÃO PARA  EVENTOS INTERNACIONAIS / ANUIDADES ARI / ENCARGO DE CURSOS E CONCURSOS ARI</v>
      </c>
      <c r="I829" t="s">
        <v>637</v>
      </c>
      <c r="J829" t="s">
        <v>2695</v>
      </c>
      <c r="K829" t="s">
        <v>2698</v>
      </c>
      <c r="L829" t="s">
        <v>2697</v>
      </c>
      <c r="M829" t="s">
        <v>1956</v>
      </c>
      <c r="N829" t="s">
        <v>166</v>
      </c>
      <c r="O829" t="s">
        <v>167</v>
      </c>
      <c r="P829" t="s">
        <v>200</v>
      </c>
      <c r="Q829" t="s">
        <v>168</v>
      </c>
      <c r="R829" t="s">
        <v>165</v>
      </c>
      <c r="S829" t="s">
        <v>119</v>
      </c>
      <c r="T829" t="s">
        <v>164</v>
      </c>
      <c r="U829" t="s">
        <v>118</v>
      </c>
      <c r="V829" t="s">
        <v>1846</v>
      </c>
      <c r="W829" t="s">
        <v>1847</v>
      </c>
      <c r="X829" s="51" t="str">
        <f t="shared" si="24"/>
        <v>3</v>
      </c>
      <c r="Y829" s="51" t="str">
        <f>IF(T829="","",IF(AND(T829&lt;&gt;'Tabelas auxiliares'!$B$236,T829&lt;&gt;'Tabelas auxiliares'!$B$237,T829&lt;&gt;'Tabelas auxiliares'!$C$236,T829&lt;&gt;'Tabelas auxiliares'!$C$237,T829&lt;&gt;'Tabelas auxiliares'!$D$236),"FOLHA DE PESSOAL",IF(X829='Tabelas auxiliares'!$A$237,"CUSTEIO",IF(X829='Tabelas auxiliares'!$A$236,"INVESTIMENTO","ERRO - VERIFICAR"))))</f>
        <v>CUSTEIO</v>
      </c>
      <c r="Z829" s="64">
        <f t="shared" si="25"/>
        <v>81000</v>
      </c>
      <c r="AC829" s="44">
        <v>81000</v>
      </c>
    </row>
    <row r="830" spans="1:29" x14ac:dyDescent="0.25">
      <c r="A830" t="s">
        <v>594</v>
      </c>
      <c r="B830" t="s">
        <v>307</v>
      </c>
      <c r="C830" t="s">
        <v>595</v>
      </c>
      <c r="D830" t="s">
        <v>71</v>
      </c>
      <c r="E830" t="s">
        <v>117</v>
      </c>
      <c r="F830" s="51" t="str">
        <f>IFERROR(VLOOKUP(D830,'Tabelas auxiliares'!$A$3:$B$61,2,FALSE),"")</f>
        <v>ARI - ASSESSORIA DE RELAÇÕES INTERNACIONAIS</v>
      </c>
      <c r="G830" s="51" t="str">
        <f>IFERROR(VLOOKUP($B830,'Tabelas auxiliares'!$A$65:$C$102,2,FALSE),"")</f>
        <v>Internacionalização</v>
      </c>
      <c r="H830" s="51" t="str">
        <f>IFERROR(VLOOKUP($B830,'Tabelas auxiliares'!$A$65:$C$102,3,FALSE),"")</f>
        <v>DIÁRIAS INTERNACIONAIS / PASSAGENS AÉREAS INTERNACIONAIS / AUXÍLIO PARA EVENTOS INTERNACIONAIS / INSCRIÇÃO PARA  EVENTOS INTERNACIONAIS / ANUIDADES ARI / ENCARGO DE CURSOS E CONCURSOS ARI</v>
      </c>
      <c r="I830" t="s">
        <v>1700</v>
      </c>
      <c r="J830" t="s">
        <v>2699</v>
      </c>
      <c r="K830" t="s">
        <v>2700</v>
      </c>
      <c r="L830" t="s">
        <v>2701</v>
      </c>
      <c r="M830" t="s">
        <v>165</v>
      </c>
      <c r="N830" t="s">
        <v>166</v>
      </c>
      <c r="O830" t="s">
        <v>167</v>
      </c>
      <c r="P830" t="s">
        <v>200</v>
      </c>
      <c r="Q830" t="s">
        <v>168</v>
      </c>
      <c r="R830" t="s">
        <v>165</v>
      </c>
      <c r="S830" t="s">
        <v>119</v>
      </c>
      <c r="T830" t="s">
        <v>164</v>
      </c>
      <c r="U830" t="s">
        <v>118</v>
      </c>
      <c r="V830" t="s">
        <v>1798</v>
      </c>
      <c r="W830" t="s">
        <v>1799</v>
      </c>
      <c r="X830" s="51" t="str">
        <f t="shared" si="24"/>
        <v>3</v>
      </c>
      <c r="Y830" s="51" t="str">
        <f>IF(T830="","",IF(AND(T830&lt;&gt;'Tabelas auxiliares'!$B$236,T830&lt;&gt;'Tabelas auxiliares'!$B$237,T830&lt;&gt;'Tabelas auxiliares'!$C$236,T830&lt;&gt;'Tabelas auxiliares'!$C$237,T830&lt;&gt;'Tabelas auxiliares'!$D$236),"FOLHA DE PESSOAL",IF(X830='Tabelas auxiliares'!$A$237,"CUSTEIO",IF(X830='Tabelas auxiliares'!$A$236,"INVESTIMENTO","ERRO - VERIFICAR"))))</f>
        <v>CUSTEIO</v>
      </c>
      <c r="Z830" s="64">
        <f t="shared" si="25"/>
        <v>13950</v>
      </c>
      <c r="AC830" s="44">
        <v>13950</v>
      </c>
    </row>
    <row r="831" spans="1:29" x14ac:dyDescent="0.25">
      <c r="A831" t="s">
        <v>594</v>
      </c>
      <c r="B831" t="s">
        <v>307</v>
      </c>
      <c r="C831" t="s">
        <v>595</v>
      </c>
      <c r="D831" t="s">
        <v>71</v>
      </c>
      <c r="E831" t="s">
        <v>117</v>
      </c>
      <c r="F831" s="51" t="str">
        <f>IFERROR(VLOOKUP(D831,'Tabelas auxiliares'!$A$3:$B$61,2,FALSE),"")</f>
        <v>ARI - ASSESSORIA DE RELAÇÕES INTERNACIONAIS</v>
      </c>
      <c r="G831" s="51" t="str">
        <f>IFERROR(VLOOKUP($B831,'Tabelas auxiliares'!$A$65:$C$102,2,FALSE),"")</f>
        <v>Internacionalização</v>
      </c>
      <c r="H831" s="51" t="str">
        <f>IFERROR(VLOOKUP($B831,'Tabelas auxiliares'!$A$65:$C$102,3,FALSE),"")</f>
        <v>DIÁRIAS INTERNACIONAIS / PASSAGENS AÉREAS INTERNACIONAIS / AUXÍLIO PARA EVENTOS INTERNACIONAIS / INSCRIÇÃO PARA  EVENTOS INTERNACIONAIS / ANUIDADES ARI / ENCARGO DE CURSOS E CONCURSOS ARI</v>
      </c>
      <c r="I831" t="s">
        <v>1245</v>
      </c>
      <c r="J831" t="s">
        <v>2702</v>
      </c>
      <c r="K831" t="s">
        <v>2703</v>
      </c>
      <c r="L831" t="s">
        <v>2704</v>
      </c>
      <c r="M831" t="s">
        <v>165</v>
      </c>
      <c r="N831" t="s">
        <v>166</v>
      </c>
      <c r="O831" t="s">
        <v>167</v>
      </c>
      <c r="P831" t="s">
        <v>200</v>
      </c>
      <c r="Q831" t="s">
        <v>168</v>
      </c>
      <c r="R831" t="s">
        <v>165</v>
      </c>
      <c r="S831" t="s">
        <v>119</v>
      </c>
      <c r="T831" t="s">
        <v>164</v>
      </c>
      <c r="U831" t="s">
        <v>118</v>
      </c>
      <c r="V831" t="s">
        <v>1798</v>
      </c>
      <c r="W831" t="s">
        <v>1799</v>
      </c>
      <c r="X831" s="51" t="str">
        <f t="shared" si="24"/>
        <v>3</v>
      </c>
      <c r="Y831" s="51" t="str">
        <f>IF(T831="","",IF(AND(T831&lt;&gt;'Tabelas auxiliares'!$B$236,T831&lt;&gt;'Tabelas auxiliares'!$B$237,T831&lt;&gt;'Tabelas auxiliares'!$C$236,T831&lt;&gt;'Tabelas auxiliares'!$C$237,T831&lt;&gt;'Tabelas auxiliares'!$D$236),"FOLHA DE PESSOAL",IF(X831='Tabelas auxiliares'!$A$237,"CUSTEIO",IF(X831='Tabelas auxiliares'!$A$236,"INVESTIMENTO","ERRO - VERIFICAR"))))</f>
        <v>CUSTEIO</v>
      </c>
      <c r="Z831" s="64">
        <f t="shared" si="25"/>
        <v>4650</v>
      </c>
      <c r="AC831" s="44">
        <v>4650</v>
      </c>
    </row>
    <row r="832" spans="1:29" x14ac:dyDescent="0.25">
      <c r="A832" t="s">
        <v>594</v>
      </c>
      <c r="B832" t="s">
        <v>307</v>
      </c>
      <c r="C832" t="s">
        <v>595</v>
      </c>
      <c r="D832" t="s">
        <v>71</v>
      </c>
      <c r="E832" t="s">
        <v>117</v>
      </c>
      <c r="F832" s="51" t="str">
        <f>IFERROR(VLOOKUP(D832,'Tabelas auxiliares'!$A$3:$B$61,2,FALSE),"")</f>
        <v>ARI - ASSESSORIA DE RELAÇÕES INTERNACIONAIS</v>
      </c>
      <c r="G832" s="51" t="str">
        <f>IFERROR(VLOOKUP($B832,'Tabelas auxiliares'!$A$65:$C$102,2,FALSE),"")</f>
        <v>Internacionalização</v>
      </c>
      <c r="H832" s="51" t="str">
        <f>IFERROR(VLOOKUP($B832,'Tabelas auxiliares'!$A$65:$C$102,3,FALSE),"")</f>
        <v>DIÁRIAS INTERNACIONAIS / PASSAGENS AÉREAS INTERNACIONAIS / AUXÍLIO PARA EVENTOS INTERNACIONAIS / INSCRIÇÃO PARA  EVENTOS INTERNACIONAIS / ANUIDADES ARI / ENCARGO DE CURSOS E CONCURSOS ARI</v>
      </c>
      <c r="I832" t="s">
        <v>2705</v>
      </c>
      <c r="J832" t="s">
        <v>2706</v>
      </c>
      <c r="K832" t="s">
        <v>2707</v>
      </c>
      <c r="L832" t="s">
        <v>2708</v>
      </c>
      <c r="M832" t="s">
        <v>2709</v>
      </c>
      <c r="N832" t="s">
        <v>2710</v>
      </c>
      <c r="O832" t="s">
        <v>2514</v>
      </c>
      <c r="P832" t="s">
        <v>2711</v>
      </c>
      <c r="Q832" t="s">
        <v>168</v>
      </c>
      <c r="R832" t="s">
        <v>165</v>
      </c>
      <c r="S832" t="s">
        <v>119</v>
      </c>
      <c r="T832" t="s">
        <v>164</v>
      </c>
      <c r="U832" t="s">
        <v>2712</v>
      </c>
      <c r="V832" t="s">
        <v>2713</v>
      </c>
      <c r="W832" t="s">
        <v>2714</v>
      </c>
      <c r="X832" s="51" t="str">
        <f t="shared" si="24"/>
        <v>3</v>
      </c>
      <c r="Y832" s="51" t="str">
        <f>IF(T832="","",IF(AND(T832&lt;&gt;'Tabelas auxiliares'!$B$236,T832&lt;&gt;'Tabelas auxiliares'!$B$237,T832&lt;&gt;'Tabelas auxiliares'!$C$236,T832&lt;&gt;'Tabelas auxiliares'!$C$237,T832&lt;&gt;'Tabelas auxiliares'!$D$236),"FOLHA DE PESSOAL",IF(X832='Tabelas auxiliares'!$A$237,"CUSTEIO",IF(X832='Tabelas auxiliares'!$A$236,"INVESTIMENTO","ERRO - VERIFICAR"))))</f>
        <v>CUSTEIO</v>
      </c>
      <c r="Z832" s="64">
        <f t="shared" si="25"/>
        <v>43016</v>
      </c>
      <c r="AC832" s="44">
        <v>43016</v>
      </c>
    </row>
    <row r="833" spans="1:29" x14ac:dyDescent="0.25">
      <c r="A833" t="s">
        <v>594</v>
      </c>
      <c r="B833" t="s">
        <v>307</v>
      </c>
      <c r="C833" t="s">
        <v>595</v>
      </c>
      <c r="D833" t="s">
        <v>71</v>
      </c>
      <c r="E833" t="s">
        <v>117</v>
      </c>
      <c r="F833" s="51" t="str">
        <f>IFERROR(VLOOKUP(D833,'Tabelas auxiliares'!$A$3:$B$61,2,FALSE),"")</f>
        <v>ARI - ASSESSORIA DE RELAÇÕES INTERNACIONAIS</v>
      </c>
      <c r="G833" s="51" t="str">
        <f>IFERROR(VLOOKUP($B833,'Tabelas auxiliares'!$A$65:$C$102,2,FALSE),"")</f>
        <v>Internacionalização</v>
      </c>
      <c r="H833" s="51" t="str">
        <f>IFERROR(VLOOKUP($B833,'Tabelas auxiliares'!$A$65:$C$102,3,FALSE),"")</f>
        <v>DIÁRIAS INTERNACIONAIS / PASSAGENS AÉREAS INTERNACIONAIS / AUXÍLIO PARA EVENTOS INTERNACIONAIS / INSCRIÇÃO PARA  EVENTOS INTERNACIONAIS / ANUIDADES ARI / ENCARGO DE CURSOS E CONCURSOS ARI</v>
      </c>
      <c r="I833" t="s">
        <v>630</v>
      </c>
      <c r="J833" t="s">
        <v>2715</v>
      </c>
      <c r="K833" t="s">
        <v>2716</v>
      </c>
      <c r="L833" t="s">
        <v>2717</v>
      </c>
      <c r="M833" t="s">
        <v>2718</v>
      </c>
      <c r="N833" t="s">
        <v>166</v>
      </c>
      <c r="O833" t="s">
        <v>167</v>
      </c>
      <c r="P833" t="s">
        <v>200</v>
      </c>
      <c r="Q833" t="s">
        <v>168</v>
      </c>
      <c r="R833" t="s">
        <v>165</v>
      </c>
      <c r="S833" t="s">
        <v>597</v>
      </c>
      <c r="T833" t="s">
        <v>164</v>
      </c>
      <c r="U833" t="s">
        <v>118</v>
      </c>
      <c r="V833" t="s">
        <v>1846</v>
      </c>
      <c r="W833" t="s">
        <v>1847</v>
      </c>
      <c r="X833" s="51" t="str">
        <f t="shared" si="24"/>
        <v>3</v>
      </c>
      <c r="Y833" s="51" t="str">
        <f>IF(T833="","",IF(AND(T833&lt;&gt;'Tabelas auxiliares'!$B$236,T833&lt;&gt;'Tabelas auxiliares'!$B$237,T833&lt;&gt;'Tabelas auxiliares'!$C$236,T833&lt;&gt;'Tabelas auxiliares'!$C$237,T833&lt;&gt;'Tabelas auxiliares'!$D$236),"FOLHA DE PESSOAL",IF(X833='Tabelas auxiliares'!$A$237,"CUSTEIO",IF(X833='Tabelas auxiliares'!$A$236,"INVESTIMENTO","ERRO - VERIFICAR"))))</f>
        <v>CUSTEIO</v>
      </c>
      <c r="Z833" s="64">
        <f t="shared" si="25"/>
        <v>11413.4</v>
      </c>
      <c r="AA833" s="44">
        <v>0.1</v>
      </c>
      <c r="AC833" s="44">
        <v>11413.3</v>
      </c>
    </row>
    <row r="834" spans="1:29" x14ac:dyDescent="0.25">
      <c r="A834" t="s">
        <v>594</v>
      </c>
      <c r="B834" t="s">
        <v>307</v>
      </c>
      <c r="C834" t="s">
        <v>595</v>
      </c>
      <c r="D834" t="s">
        <v>71</v>
      </c>
      <c r="E834" t="s">
        <v>117</v>
      </c>
      <c r="F834" s="51" t="str">
        <f>IFERROR(VLOOKUP(D834,'Tabelas auxiliares'!$A$3:$B$61,2,FALSE),"")</f>
        <v>ARI - ASSESSORIA DE RELAÇÕES INTERNACIONAIS</v>
      </c>
      <c r="G834" s="51" t="str">
        <f>IFERROR(VLOOKUP($B834,'Tabelas auxiliares'!$A$65:$C$102,2,FALSE),"")</f>
        <v>Internacionalização</v>
      </c>
      <c r="H834" s="51" t="str">
        <f>IFERROR(VLOOKUP($B834,'Tabelas auxiliares'!$A$65:$C$102,3,FALSE),"")</f>
        <v>DIÁRIAS INTERNACIONAIS / PASSAGENS AÉREAS INTERNACIONAIS / AUXÍLIO PARA EVENTOS INTERNACIONAIS / INSCRIÇÃO PARA  EVENTOS INTERNACIONAIS / ANUIDADES ARI / ENCARGO DE CURSOS E CONCURSOS ARI</v>
      </c>
      <c r="I834" t="s">
        <v>1987</v>
      </c>
      <c r="J834" t="s">
        <v>2719</v>
      </c>
      <c r="K834" t="s">
        <v>2720</v>
      </c>
      <c r="L834" t="s">
        <v>2721</v>
      </c>
      <c r="M834" t="s">
        <v>1672</v>
      </c>
      <c r="N834" t="s">
        <v>166</v>
      </c>
      <c r="O834" t="s">
        <v>167</v>
      </c>
      <c r="P834" t="s">
        <v>200</v>
      </c>
      <c r="Q834" t="s">
        <v>168</v>
      </c>
      <c r="R834" t="s">
        <v>165</v>
      </c>
      <c r="S834" t="s">
        <v>597</v>
      </c>
      <c r="T834" t="s">
        <v>164</v>
      </c>
      <c r="U834" t="s">
        <v>118</v>
      </c>
      <c r="V834" t="s">
        <v>1846</v>
      </c>
      <c r="W834" t="s">
        <v>1847</v>
      </c>
      <c r="X834" s="51" t="str">
        <f t="shared" si="24"/>
        <v>3</v>
      </c>
      <c r="Y834" s="51" t="str">
        <f>IF(T834="","",IF(AND(T834&lt;&gt;'Tabelas auxiliares'!$B$236,T834&lt;&gt;'Tabelas auxiliares'!$B$237,T834&lt;&gt;'Tabelas auxiliares'!$C$236,T834&lt;&gt;'Tabelas auxiliares'!$C$237,T834&lt;&gt;'Tabelas auxiliares'!$D$236),"FOLHA DE PESSOAL",IF(X834='Tabelas auxiliares'!$A$237,"CUSTEIO",IF(X834='Tabelas auxiliares'!$A$236,"INVESTIMENTO","ERRO - VERIFICAR"))))</f>
        <v>CUSTEIO</v>
      </c>
      <c r="Z834" s="64">
        <f t="shared" si="25"/>
        <v>1391.25</v>
      </c>
      <c r="AC834" s="44">
        <v>1391.25</v>
      </c>
    </row>
    <row r="835" spans="1:29" x14ac:dyDescent="0.25">
      <c r="A835" t="s">
        <v>594</v>
      </c>
      <c r="B835" t="s">
        <v>307</v>
      </c>
      <c r="C835" t="s">
        <v>595</v>
      </c>
      <c r="D835" t="s">
        <v>71</v>
      </c>
      <c r="E835" t="s">
        <v>117</v>
      </c>
      <c r="F835" s="51" t="str">
        <f>IFERROR(VLOOKUP(D835,'Tabelas auxiliares'!$A$3:$B$61,2,FALSE),"")</f>
        <v>ARI - ASSESSORIA DE RELAÇÕES INTERNACIONAIS</v>
      </c>
      <c r="G835" s="51" t="str">
        <f>IFERROR(VLOOKUP($B835,'Tabelas auxiliares'!$A$65:$C$102,2,FALSE),"")</f>
        <v>Internacionalização</v>
      </c>
      <c r="H835" s="51" t="str">
        <f>IFERROR(VLOOKUP($B835,'Tabelas auxiliares'!$A$65:$C$102,3,FALSE),"")</f>
        <v>DIÁRIAS INTERNACIONAIS / PASSAGENS AÉREAS INTERNACIONAIS / AUXÍLIO PARA EVENTOS INTERNACIONAIS / INSCRIÇÃO PARA  EVENTOS INTERNACIONAIS / ANUIDADES ARI / ENCARGO DE CURSOS E CONCURSOS ARI</v>
      </c>
      <c r="I835" t="s">
        <v>598</v>
      </c>
      <c r="J835" t="s">
        <v>2722</v>
      </c>
      <c r="K835" t="s">
        <v>2723</v>
      </c>
      <c r="L835" t="s">
        <v>2724</v>
      </c>
      <c r="M835" t="s">
        <v>165</v>
      </c>
      <c r="N835" t="s">
        <v>166</v>
      </c>
      <c r="O835" t="s">
        <v>167</v>
      </c>
      <c r="P835" t="s">
        <v>200</v>
      </c>
      <c r="Q835" t="s">
        <v>168</v>
      </c>
      <c r="R835" t="s">
        <v>165</v>
      </c>
      <c r="S835" t="s">
        <v>597</v>
      </c>
      <c r="T835" t="s">
        <v>164</v>
      </c>
      <c r="U835" t="s">
        <v>118</v>
      </c>
      <c r="V835" t="s">
        <v>2725</v>
      </c>
      <c r="W835" t="s">
        <v>2726</v>
      </c>
      <c r="X835" s="51" t="str">
        <f t="shared" si="24"/>
        <v>3</v>
      </c>
      <c r="Y835" s="51" t="str">
        <f>IF(T835="","",IF(AND(T835&lt;&gt;'Tabelas auxiliares'!$B$236,T835&lt;&gt;'Tabelas auxiliares'!$B$237,T835&lt;&gt;'Tabelas auxiliares'!$C$236,T835&lt;&gt;'Tabelas auxiliares'!$C$237,T835&lt;&gt;'Tabelas auxiliares'!$D$236),"FOLHA DE PESSOAL",IF(X835='Tabelas auxiliares'!$A$237,"CUSTEIO",IF(X835='Tabelas auxiliares'!$A$236,"INVESTIMENTO","ERRO - VERIFICAR"))))</f>
        <v>CUSTEIO</v>
      </c>
      <c r="Z835" s="64">
        <f t="shared" si="25"/>
        <v>4650</v>
      </c>
      <c r="AC835" s="44">
        <v>4650</v>
      </c>
    </row>
    <row r="836" spans="1:29" x14ac:dyDescent="0.25">
      <c r="A836" t="s">
        <v>594</v>
      </c>
      <c r="B836" t="s">
        <v>307</v>
      </c>
      <c r="C836" t="s">
        <v>595</v>
      </c>
      <c r="D836" t="s">
        <v>75</v>
      </c>
      <c r="E836" t="s">
        <v>117</v>
      </c>
      <c r="F836" s="51" t="str">
        <f>IFERROR(VLOOKUP(D836,'Tabelas auxiliares'!$A$3:$B$61,2,FALSE),"")</f>
        <v>BIBLIOTECA</v>
      </c>
      <c r="G836" s="51" t="str">
        <f>IFERROR(VLOOKUP($B836,'Tabelas auxiliares'!$A$65:$C$102,2,FALSE),"")</f>
        <v>Internacionalização</v>
      </c>
      <c r="H836" s="51" t="str">
        <f>IFERROR(VLOOKUP($B836,'Tabelas auxiliares'!$A$65:$C$102,3,FALSE),"")</f>
        <v>DIÁRIAS INTERNACIONAIS / PASSAGENS AÉREAS INTERNACIONAIS / AUXÍLIO PARA EVENTOS INTERNACIONAIS / INSCRIÇÃO PARA  EVENTOS INTERNACIONAIS / ANUIDADES ARI / ENCARGO DE CURSOS E CONCURSOS ARI</v>
      </c>
      <c r="I836" t="s">
        <v>1807</v>
      </c>
      <c r="J836" t="s">
        <v>638</v>
      </c>
      <c r="K836" t="s">
        <v>2727</v>
      </c>
      <c r="L836" t="s">
        <v>2728</v>
      </c>
      <c r="M836" t="s">
        <v>165</v>
      </c>
      <c r="N836" t="s">
        <v>166</v>
      </c>
      <c r="O836" t="s">
        <v>167</v>
      </c>
      <c r="P836" t="s">
        <v>200</v>
      </c>
      <c r="Q836" t="s">
        <v>168</v>
      </c>
      <c r="R836" t="s">
        <v>165</v>
      </c>
      <c r="S836" t="s">
        <v>119</v>
      </c>
      <c r="T836" t="s">
        <v>164</v>
      </c>
      <c r="U836" t="s">
        <v>118</v>
      </c>
      <c r="V836" t="s">
        <v>465</v>
      </c>
      <c r="W836" t="s">
        <v>509</v>
      </c>
      <c r="X836" s="51" t="str">
        <f t="shared" ref="X836:X899" si="26">LEFT(V836,1)</f>
        <v>3</v>
      </c>
      <c r="Y836" s="51" t="str">
        <f>IF(T836="","",IF(AND(T836&lt;&gt;'Tabelas auxiliares'!$B$236,T836&lt;&gt;'Tabelas auxiliares'!$B$237,T836&lt;&gt;'Tabelas auxiliares'!$C$236,T836&lt;&gt;'Tabelas auxiliares'!$C$237,T836&lt;&gt;'Tabelas auxiliares'!$D$236),"FOLHA DE PESSOAL",IF(X836='Tabelas auxiliares'!$A$237,"CUSTEIO",IF(X836='Tabelas auxiliares'!$A$236,"INVESTIMENTO","ERRO - VERIFICAR"))))</f>
        <v>CUSTEIO</v>
      </c>
      <c r="Z836" s="64">
        <f t="shared" si="25"/>
        <v>5277.32</v>
      </c>
      <c r="AA836" s="44">
        <v>107.91</v>
      </c>
      <c r="AC836" s="44">
        <v>5169.41</v>
      </c>
    </row>
    <row r="837" spans="1:29" x14ac:dyDescent="0.25">
      <c r="A837" t="s">
        <v>594</v>
      </c>
      <c r="B837" t="s">
        <v>307</v>
      </c>
      <c r="C837" t="s">
        <v>785</v>
      </c>
      <c r="D837" t="s">
        <v>71</v>
      </c>
      <c r="E837" t="s">
        <v>117</v>
      </c>
      <c r="F837" s="51" t="str">
        <f>IFERROR(VLOOKUP(D837,'Tabelas auxiliares'!$A$3:$B$61,2,FALSE),"")</f>
        <v>ARI - ASSESSORIA DE RELAÇÕES INTERNACIONAIS</v>
      </c>
      <c r="G837" s="51" t="str">
        <f>IFERROR(VLOOKUP($B837,'Tabelas auxiliares'!$A$65:$C$102,2,FALSE),"")</f>
        <v>Internacionalização</v>
      </c>
      <c r="H837" s="51" t="str">
        <f>IFERROR(VLOOKUP($B837,'Tabelas auxiliares'!$A$65:$C$102,3,FALSE),"")</f>
        <v>DIÁRIAS INTERNACIONAIS / PASSAGENS AÉREAS INTERNACIONAIS / AUXÍLIO PARA EVENTOS INTERNACIONAIS / INSCRIÇÃO PARA  EVENTOS INTERNACIONAIS / ANUIDADES ARI / ENCARGO DE CURSOS E CONCURSOS ARI</v>
      </c>
      <c r="I837" t="s">
        <v>1455</v>
      </c>
      <c r="J837" t="s">
        <v>2729</v>
      </c>
      <c r="K837" t="s">
        <v>2730</v>
      </c>
      <c r="L837" t="s">
        <v>2731</v>
      </c>
      <c r="M837" t="s">
        <v>2732</v>
      </c>
      <c r="N837" t="s">
        <v>166</v>
      </c>
      <c r="O837" t="s">
        <v>167</v>
      </c>
      <c r="P837" t="s">
        <v>200</v>
      </c>
      <c r="Q837" t="s">
        <v>168</v>
      </c>
      <c r="R837" t="s">
        <v>165</v>
      </c>
      <c r="S837" t="s">
        <v>1118</v>
      </c>
      <c r="T837" t="s">
        <v>164</v>
      </c>
      <c r="U837" t="s">
        <v>118</v>
      </c>
      <c r="V837" t="s">
        <v>1798</v>
      </c>
      <c r="W837" t="s">
        <v>1799</v>
      </c>
      <c r="X837" s="51" t="str">
        <f t="shared" si="26"/>
        <v>3</v>
      </c>
      <c r="Y837" s="51" t="str">
        <f>IF(T837="","",IF(AND(T837&lt;&gt;'Tabelas auxiliares'!$B$236,T837&lt;&gt;'Tabelas auxiliares'!$B$237,T837&lt;&gt;'Tabelas auxiliares'!$C$236,T837&lt;&gt;'Tabelas auxiliares'!$C$237,T837&lt;&gt;'Tabelas auxiliares'!$D$236),"FOLHA DE PESSOAL",IF(X837='Tabelas auxiliares'!$A$237,"CUSTEIO",IF(X837='Tabelas auxiliares'!$A$236,"INVESTIMENTO","ERRO - VERIFICAR"))))</f>
        <v>CUSTEIO</v>
      </c>
      <c r="Z837" s="64">
        <f t="shared" ref="Z837:Z900" si="27">IF(AA837+AB837+AC837&lt;&gt;0,AA837+AB837+AC837,"")</f>
        <v>16260</v>
      </c>
      <c r="AC837" s="44">
        <v>16260</v>
      </c>
    </row>
    <row r="838" spans="1:29" x14ac:dyDescent="0.25">
      <c r="A838" t="s">
        <v>594</v>
      </c>
      <c r="B838" t="s">
        <v>307</v>
      </c>
      <c r="C838" t="s">
        <v>781</v>
      </c>
      <c r="D838" t="s">
        <v>71</v>
      </c>
      <c r="E838" t="s">
        <v>117</v>
      </c>
      <c r="F838" s="51" t="str">
        <f>IFERROR(VLOOKUP(D838,'Tabelas auxiliares'!$A$3:$B$61,2,FALSE),"")</f>
        <v>ARI - ASSESSORIA DE RELAÇÕES INTERNACIONAIS</v>
      </c>
      <c r="G838" s="51" t="str">
        <f>IFERROR(VLOOKUP($B838,'Tabelas auxiliares'!$A$65:$C$102,2,FALSE),"")</f>
        <v>Internacionalização</v>
      </c>
      <c r="H838" s="51" t="str">
        <f>IFERROR(VLOOKUP($B838,'Tabelas auxiliares'!$A$65:$C$102,3,FALSE),"")</f>
        <v>DIÁRIAS INTERNACIONAIS / PASSAGENS AÉREAS INTERNACIONAIS / AUXÍLIO PARA EVENTOS INTERNACIONAIS / INSCRIÇÃO PARA  EVENTOS INTERNACIONAIS / ANUIDADES ARI / ENCARGO DE CURSOS E CONCURSOS ARI</v>
      </c>
      <c r="I838" t="s">
        <v>2733</v>
      </c>
      <c r="J838" t="s">
        <v>2734</v>
      </c>
      <c r="K838" t="s">
        <v>2735</v>
      </c>
      <c r="L838" t="s">
        <v>2736</v>
      </c>
      <c r="M838" t="s">
        <v>165</v>
      </c>
      <c r="N838" t="s">
        <v>166</v>
      </c>
      <c r="O838" t="s">
        <v>167</v>
      </c>
      <c r="P838" t="s">
        <v>200</v>
      </c>
      <c r="Q838" t="s">
        <v>168</v>
      </c>
      <c r="R838" t="s">
        <v>165</v>
      </c>
      <c r="S838" t="s">
        <v>119</v>
      </c>
      <c r="T838" t="s">
        <v>164</v>
      </c>
      <c r="U838" t="s">
        <v>118</v>
      </c>
      <c r="V838" t="s">
        <v>1180</v>
      </c>
      <c r="W838" t="s">
        <v>1181</v>
      </c>
      <c r="X838" s="51" t="str">
        <f t="shared" si="26"/>
        <v>3</v>
      </c>
      <c r="Y838" s="51" t="str">
        <f>IF(T838="","",IF(AND(T838&lt;&gt;'Tabelas auxiliares'!$B$236,T838&lt;&gt;'Tabelas auxiliares'!$B$237,T838&lt;&gt;'Tabelas auxiliares'!$C$236,T838&lt;&gt;'Tabelas auxiliares'!$C$237,T838&lt;&gt;'Tabelas auxiliares'!$D$236),"FOLHA DE PESSOAL",IF(X838='Tabelas auxiliares'!$A$237,"CUSTEIO",IF(X838='Tabelas auxiliares'!$A$236,"INVESTIMENTO","ERRO - VERIFICAR"))))</f>
        <v>CUSTEIO</v>
      </c>
      <c r="Z838" s="64">
        <f t="shared" si="27"/>
        <v>33300</v>
      </c>
      <c r="AC838" s="44">
        <v>33300</v>
      </c>
    </row>
    <row r="839" spans="1:29" x14ac:dyDescent="0.25">
      <c r="A839" t="s">
        <v>594</v>
      </c>
      <c r="B839" t="s">
        <v>307</v>
      </c>
      <c r="C839" t="s">
        <v>1044</v>
      </c>
      <c r="D839" t="s">
        <v>83</v>
      </c>
      <c r="E839" t="s">
        <v>117</v>
      </c>
      <c r="F839" s="51" t="str">
        <f>IFERROR(VLOOKUP(D839,'Tabelas auxiliares'!$A$3:$B$61,2,FALSE),"")</f>
        <v>NETEL - NÚCLEO EDUCACIONAL DE TECNOLOGIAS E LÍNGUAS</v>
      </c>
      <c r="G839" s="51" t="str">
        <f>IFERROR(VLOOKUP($B839,'Tabelas auxiliares'!$A$65:$C$102,2,FALSE),"")</f>
        <v>Internacionalização</v>
      </c>
      <c r="H839" s="51" t="str">
        <f>IFERROR(VLOOKUP($B839,'Tabelas auxiliares'!$A$65:$C$102,3,FALSE),"")</f>
        <v>DIÁRIAS INTERNACIONAIS / PASSAGENS AÉREAS INTERNACIONAIS / AUXÍLIO PARA EVENTOS INTERNACIONAIS / INSCRIÇÃO PARA  EVENTOS INTERNACIONAIS / ANUIDADES ARI / ENCARGO DE CURSOS E CONCURSOS ARI</v>
      </c>
      <c r="I839" t="s">
        <v>1060</v>
      </c>
      <c r="J839" t="s">
        <v>2737</v>
      </c>
      <c r="K839" t="s">
        <v>2738</v>
      </c>
      <c r="L839" t="s">
        <v>2739</v>
      </c>
      <c r="M839" t="s">
        <v>165</v>
      </c>
      <c r="N839" t="s">
        <v>169</v>
      </c>
      <c r="O839" t="s">
        <v>2740</v>
      </c>
      <c r="P839" t="s">
        <v>2741</v>
      </c>
      <c r="Q839" t="s">
        <v>168</v>
      </c>
      <c r="R839" t="s">
        <v>165</v>
      </c>
      <c r="S839" t="s">
        <v>119</v>
      </c>
      <c r="T839" t="s">
        <v>164</v>
      </c>
      <c r="U839" t="s">
        <v>2742</v>
      </c>
      <c r="V839" t="s">
        <v>1050</v>
      </c>
      <c r="W839" t="s">
        <v>1051</v>
      </c>
      <c r="X839" s="51" t="str">
        <f t="shared" si="26"/>
        <v>3</v>
      </c>
      <c r="Y839" s="51" t="str">
        <f>IF(T839="","",IF(AND(T839&lt;&gt;'Tabelas auxiliares'!$B$236,T839&lt;&gt;'Tabelas auxiliares'!$B$237,T839&lt;&gt;'Tabelas auxiliares'!$C$236,T839&lt;&gt;'Tabelas auxiliares'!$C$237,T839&lt;&gt;'Tabelas auxiliares'!$D$236),"FOLHA DE PESSOAL",IF(X839='Tabelas auxiliares'!$A$237,"CUSTEIO",IF(X839='Tabelas auxiliares'!$A$236,"INVESTIMENTO","ERRO - VERIFICAR"))))</f>
        <v>CUSTEIO</v>
      </c>
      <c r="Z839" s="64">
        <f t="shared" si="27"/>
        <v>2500</v>
      </c>
      <c r="AC839" s="44">
        <v>2500</v>
      </c>
    </row>
    <row r="840" spans="1:29" x14ac:dyDescent="0.25">
      <c r="A840" t="s">
        <v>594</v>
      </c>
      <c r="B840" t="s">
        <v>307</v>
      </c>
      <c r="C840" t="s">
        <v>1044</v>
      </c>
      <c r="D840" t="s">
        <v>83</v>
      </c>
      <c r="E840" t="s">
        <v>117</v>
      </c>
      <c r="F840" s="51" t="str">
        <f>IFERROR(VLOOKUP(D840,'Tabelas auxiliares'!$A$3:$B$61,2,FALSE),"")</f>
        <v>NETEL - NÚCLEO EDUCACIONAL DE TECNOLOGIAS E LÍNGUAS</v>
      </c>
      <c r="G840" s="51" t="str">
        <f>IFERROR(VLOOKUP($B840,'Tabelas auxiliares'!$A$65:$C$102,2,FALSE),"")</f>
        <v>Internacionalização</v>
      </c>
      <c r="H840" s="51" t="str">
        <f>IFERROR(VLOOKUP($B840,'Tabelas auxiliares'!$A$65:$C$102,3,FALSE),"")</f>
        <v>DIÁRIAS INTERNACIONAIS / PASSAGENS AÉREAS INTERNACIONAIS / AUXÍLIO PARA EVENTOS INTERNACIONAIS / INSCRIÇÃO PARA  EVENTOS INTERNACIONAIS / ANUIDADES ARI / ENCARGO DE CURSOS E CONCURSOS ARI</v>
      </c>
      <c r="I840" t="s">
        <v>2169</v>
      </c>
      <c r="J840" t="s">
        <v>2737</v>
      </c>
      <c r="K840" t="s">
        <v>2743</v>
      </c>
      <c r="L840" t="s">
        <v>2739</v>
      </c>
      <c r="M840" t="s">
        <v>165</v>
      </c>
      <c r="N840" t="s">
        <v>169</v>
      </c>
      <c r="O840" t="s">
        <v>2740</v>
      </c>
      <c r="P840" t="s">
        <v>2741</v>
      </c>
      <c r="Q840" t="s">
        <v>168</v>
      </c>
      <c r="R840" t="s">
        <v>165</v>
      </c>
      <c r="S840" t="s">
        <v>119</v>
      </c>
      <c r="T840" t="s">
        <v>164</v>
      </c>
      <c r="U840" t="s">
        <v>2742</v>
      </c>
      <c r="V840" t="s">
        <v>1050</v>
      </c>
      <c r="W840" t="s">
        <v>1051</v>
      </c>
      <c r="X840" s="51" t="str">
        <f t="shared" si="26"/>
        <v>3</v>
      </c>
      <c r="Y840" s="51" t="str">
        <f>IF(T840="","",IF(AND(T840&lt;&gt;'Tabelas auxiliares'!$B$236,T840&lt;&gt;'Tabelas auxiliares'!$B$237,T840&lt;&gt;'Tabelas auxiliares'!$C$236,T840&lt;&gt;'Tabelas auxiliares'!$C$237,T840&lt;&gt;'Tabelas auxiliares'!$D$236),"FOLHA DE PESSOAL",IF(X840='Tabelas auxiliares'!$A$237,"CUSTEIO",IF(X840='Tabelas auxiliares'!$A$236,"INVESTIMENTO","ERRO - VERIFICAR"))))</f>
        <v>CUSTEIO</v>
      </c>
      <c r="Z840" s="64">
        <f t="shared" si="27"/>
        <v>8400</v>
      </c>
      <c r="AA840" s="44">
        <v>5600</v>
      </c>
      <c r="AB840" s="44">
        <v>1400</v>
      </c>
      <c r="AC840" s="44">
        <v>1400</v>
      </c>
    </row>
    <row r="841" spans="1:29" x14ac:dyDescent="0.25">
      <c r="A841" t="s">
        <v>594</v>
      </c>
      <c r="B841" t="s">
        <v>307</v>
      </c>
      <c r="C841" t="s">
        <v>1044</v>
      </c>
      <c r="D841" t="s">
        <v>83</v>
      </c>
      <c r="E841" t="s">
        <v>117</v>
      </c>
      <c r="F841" s="51" t="str">
        <f>IFERROR(VLOOKUP(D841,'Tabelas auxiliares'!$A$3:$B$61,2,FALSE),"")</f>
        <v>NETEL - NÚCLEO EDUCACIONAL DE TECNOLOGIAS E LÍNGUAS</v>
      </c>
      <c r="G841" s="51" t="str">
        <f>IFERROR(VLOOKUP($B841,'Tabelas auxiliares'!$A$65:$C$102,2,FALSE),"")</f>
        <v>Internacionalização</v>
      </c>
      <c r="H841" s="51" t="str">
        <f>IFERROR(VLOOKUP($B841,'Tabelas auxiliares'!$A$65:$C$102,3,FALSE),"")</f>
        <v>DIÁRIAS INTERNACIONAIS / PASSAGENS AÉREAS INTERNACIONAIS / AUXÍLIO PARA EVENTOS INTERNACIONAIS / INSCRIÇÃO PARA  EVENTOS INTERNACIONAIS / ANUIDADES ARI / ENCARGO DE CURSOS E CONCURSOS ARI</v>
      </c>
      <c r="I841" t="s">
        <v>2169</v>
      </c>
      <c r="J841" t="s">
        <v>2737</v>
      </c>
      <c r="K841" t="s">
        <v>2744</v>
      </c>
      <c r="L841" t="s">
        <v>2739</v>
      </c>
      <c r="M841" t="s">
        <v>165</v>
      </c>
      <c r="N841" t="s">
        <v>169</v>
      </c>
      <c r="O841" t="s">
        <v>2740</v>
      </c>
      <c r="P841" t="s">
        <v>2741</v>
      </c>
      <c r="Q841" t="s">
        <v>168</v>
      </c>
      <c r="R841" t="s">
        <v>165</v>
      </c>
      <c r="S841" t="s">
        <v>119</v>
      </c>
      <c r="T841" t="s">
        <v>164</v>
      </c>
      <c r="U841" t="s">
        <v>2742</v>
      </c>
      <c r="V841" t="s">
        <v>1050</v>
      </c>
      <c r="W841" t="s">
        <v>1051</v>
      </c>
      <c r="X841" s="51" t="str">
        <f t="shared" si="26"/>
        <v>3</v>
      </c>
      <c r="Y841" s="51" t="str">
        <f>IF(T841="","",IF(AND(T841&lt;&gt;'Tabelas auxiliares'!$B$236,T841&lt;&gt;'Tabelas auxiliares'!$B$237,T841&lt;&gt;'Tabelas auxiliares'!$C$236,T841&lt;&gt;'Tabelas auxiliares'!$C$237,T841&lt;&gt;'Tabelas auxiliares'!$D$236),"FOLHA DE PESSOAL",IF(X841='Tabelas auxiliares'!$A$237,"CUSTEIO",IF(X841='Tabelas auxiliares'!$A$236,"INVESTIMENTO","ERRO - VERIFICAR"))))</f>
        <v>CUSTEIO</v>
      </c>
      <c r="Z841" s="64">
        <f t="shared" si="27"/>
        <v>14300</v>
      </c>
      <c r="AA841" s="44">
        <v>12100</v>
      </c>
      <c r="AB841" s="44">
        <v>1100</v>
      </c>
      <c r="AC841" s="44">
        <v>1100</v>
      </c>
    </row>
    <row r="842" spans="1:29" x14ac:dyDescent="0.25">
      <c r="A842" t="s">
        <v>594</v>
      </c>
      <c r="B842" t="s">
        <v>309</v>
      </c>
      <c r="C842" t="s">
        <v>595</v>
      </c>
      <c r="D842" t="s">
        <v>35</v>
      </c>
      <c r="E842" t="s">
        <v>117</v>
      </c>
      <c r="F842" s="51" t="str">
        <f>IFERROR(VLOOKUP(D842,'Tabelas auxiliares'!$A$3:$B$61,2,FALSE),"")</f>
        <v>PU - PREFEITURA UNIVERSITÁRIA</v>
      </c>
      <c r="G842" s="51" t="str">
        <f>IFERROR(VLOOKUP($B842,'Tabelas auxiliares'!$A$65:$C$102,2,FALSE),"")</f>
        <v>Limpeza e copeiragem</v>
      </c>
      <c r="H842" s="51" t="str">
        <f>IFERROR(VLOOKUP($B842,'Tabelas auxiliares'!$A$65:$C$102,3,FALSE),"")</f>
        <v>LIMPEZA / COPEIRAGEM / COLETA DE LIXO INFECTANTE /MATERIAIS DE LIMPEZA E COPA (PAPEL TOALHA, HIGIÊNICO) / BOMBONAS RESÍDUOS QUÍMICOS</v>
      </c>
      <c r="I842" t="s">
        <v>2745</v>
      </c>
      <c r="J842" t="s">
        <v>2746</v>
      </c>
      <c r="K842" t="s">
        <v>2747</v>
      </c>
      <c r="L842" t="s">
        <v>2748</v>
      </c>
      <c r="M842" t="s">
        <v>2749</v>
      </c>
      <c r="N842" t="s">
        <v>166</v>
      </c>
      <c r="O842" t="s">
        <v>167</v>
      </c>
      <c r="P842" t="s">
        <v>200</v>
      </c>
      <c r="Q842" t="s">
        <v>168</v>
      </c>
      <c r="R842" t="s">
        <v>165</v>
      </c>
      <c r="S842" t="s">
        <v>119</v>
      </c>
      <c r="T842" t="s">
        <v>164</v>
      </c>
      <c r="U842" t="s">
        <v>118</v>
      </c>
      <c r="V842" t="s">
        <v>2750</v>
      </c>
      <c r="W842" t="s">
        <v>2751</v>
      </c>
      <c r="X842" s="51" t="str">
        <f t="shared" si="26"/>
        <v>3</v>
      </c>
      <c r="Y842" s="51" t="str">
        <f>IF(T842="","",IF(AND(T842&lt;&gt;'Tabelas auxiliares'!$B$236,T842&lt;&gt;'Tabelas auxiliares'!$B$237,T842&lt;&gt;'Tabelas auxiliares'!$C$236,T842&lt;&gt;'Tabelas auxiliares'!$C$237,T842&lt;&gt;'Tabelas auxiliares'!$D$236),"FOLHA DE PESSOAL",IF(X842='Tabelas auxiliares'!$A$237,"CUSTEIO",IF(X842='Tabelas auxiliares'!$A$236,"INVESTIMENTO","ERRO - VERIFICAR"))))</f>
        <v>CUSTEIO</v>
      </c>
      <c r="Z842" s="64">
        <f t="shared" si="27"/>
        <v>3158439.36</v>
      </c>
      <c r="AC842" s="44">
        <v>3158439.36</v>
      </c>
    </row>
    <row r="843" spans="1:29" x14ac:dyDescent="0.25">
      <c r="A843" t="s">
        <v>594</v>
      </c>
      <c r="B843" t="s">
        <v>309</v>
      </c>
      <c r="C843" t="s">
        <v>595</v>
      </c>
      <c r="D843" t="s">
        <v>35</v>
      </c>
      <c r="E843" t="s">
        <v>117</v>
      </c>
      <c r="F843" s="51" t="str">
        <f>IFERROR(VLOOKUP(D843,'Tabelas auxiliares'!$A$3:$B$61,2,FALSE),"")</f>
        <v>PU - PREFEITURA UNIVERSITÁRIA</v>
      </c>
      <c r="G843" s="51" t="str">
        <f>IFERROR(VLOOKUP($B843,'Tabelas auxiliares'!$A$65:$C$102,2,FALSE),"")</f>
        <v>Limpeza e copeiragem</v>
      </c>
      <c r="H843" s="51" t="str">
        <f>IFERROR(VLOOKUP($B843,'Tabelas auxiliares'!$A$65:$C$102,3,FALSE),"")</f>
        <v>LIMPEZA / COPEIRAGEM / COLETA DE LIXO INFECTANTE /MATERIAIS DE LIMPEZA E COPA (PAPEL TOALHA, HIGIÊNICO) / BOMBONAS RESÍDUOS QUÍMICOS</v>
      </c>
      <c r="I843" t="s">
        <v>639</v>
      </c>
      <c r="J843" t="s">
        <v>2752</v>
      </c>
      <c r="K843" t="s">
        <v>2753</v>
      </c>
      <c r="L843" t="s">
        <v>2754</v>
      </c>
      <c r="M843" t="s">
        <v>2755</v>
      </c>
      <c r="N843" t="s">
        <v>166</v>
      </c>
      <c r="O843" t="s">
        <v>167</v>
      </c>
      <c r="P843" t="s">
        <v>200</v>
      </c>
      <c r="Q843" t="s">
        <v>168</v>
      </c>
      <c r="R843" t="s">
        <v>165</v>
      </c>
      <c r="S843" t="s">
        <v>119</v>
      </c>
      <c r="T843" t="s">
        <v>164</v>
      </c>
      <c r="U843" t="s">
        <v>118</v>
      </c>
      <c r="V843" t="s">
        <v>2756</v>
      </c>
      <c r="W843" t="s">
        <v>2757</v>
      </c>
      <c r="X843" s="51" t="str">
        <f t="shared" si="26"/>
        <v>3</v>
      </c>
      <c r="Y843" s="51" t="str">
        <f>IF(T843="","",IF(AND(T843&lt;&gt;'Tabelas auxiliares'!$B$236,T843&lt;&gt;'Tabelas auxiliares'!$B$237,T843&lt;&gt;'Tabelas auxiliares'!$C$236,T843&lt;&gt;'Tabelas auxiliares'!$C$237,T843&lt;&gt;'Tabelas auxiliares'!$D$236),"FOLHA DE PESSOAL",IF(X843='Tabelas auxiliares'!$A$237,"CUSTEIO",IF(X843='Tabelas auxiliares'!$A$236,"INVESTIMENTO","ERRO - VERIFICAR"))))</f>
        <v>CUSTEIO</v>
      </c>
      <c r="Z843" s="64">
        <f t="shared" si="27"/>
        <v>59600</v>
      </c>
      <c r="AC843" s="44">
        <v>59600</v>
      </c>
    </row>
    <row r="844" spans="1:29" x14ac:dyDescent="0.25">
      <c r="A844" t="s">
        <v>594</v>
      </c>
      <c r="B844" t="s">
        <v>309</v>
      </c>
      <c r="C844" t="s">
        <v>595</v>
      </c>
      <c r="D844" t="s">
        <v>35</v>
      </c>
      <c r="E844" t="s">
        <v>117</v>
      </c>
      <c r="F844" s="51" t="str">
        <f>IFERROR(VLOOKUP(D844,'Tabelas auxiliares'!$A$3:$B$61,2,FALSE),"")</f>
        <v>PU - PREFEITURA UNIVERSITÁRIA</v>
      </c>
      <c r="G844" s="51" t="str">
        <f>IFERROR(VLOOKUP($B844,'Tabelas auxiliares'!$A$65:$C$102,2,FALSE),"")</f>
        <v>Limpeza e copeiragem</v>
      </c>
      <c r="H844" s="51" t="str">
        <f>IFERROR(VLOOKUP($B844,'Tabelas auxiliares'!$A$65:$C$102,3,FALSE),"")</f>
        <v>LIMPEZA / COPEIRAGEM / COLETA DE LIXO INFECTANTE /MATERIAIS DE LIMPEZA E COPA (PAPEL TOALHA, HIGIÊNICO) / BOMBONAS RESÍDUOS QUÍMICOS</v>
      </c>
      <c r="I844" t="s">
        <v>629</v>
      </c>
      <c r="J844" t="s">
        <v>2758</v>
      </c>
      <c r="K844" t="s">
        <v>2759</v>
      </c>
      <c r="L844" t="s">
        <v>2760</v>
      </c>
      <c r="M844" t="s">
        <v>2761</v>
      </c>
      <c r="N844" t="s">
        <v>166</v>
      </c>
      <c r="O844" t="s">
        <v>167</v>
      </c>
      <c r="P844" t="s">
        <v>200</v>
      </c>
      <c r="Q844" t="s">
        <v>168</v>
      </c>
      <c r="R844" t="s">
        <v>165</v>
      </c>
      <c r="S844" t="s">
        <v>119</v>
      </c>
      <c r="T844" t="s">
        <v>164</v>
      </c>
      <c r="U844" t="s">
        <v>118</v>
      </c>
      <c r="V844" t="s">
        <v>2762</v>
      </c>
      <c r="W844" t="s">
        <v>2763</v>
      </c>
      <c r="X844" s="51" t="str">
        <f t="shared" si="26"/>
        <v>3</v>
      </c>
      <c r="Y844" s="51" t="str">
        <f>IF(T844="","",IF(AND(T844&lt;&gt;'Tabelas auxiliares'!$B$236,T844&lt;&gt;'Tabelas auxiliares'!$B$237,T844&lt;&gt;'Tabelas auxiliares'!$C$236,T844&lt;&gt;'Tabelas auxiliares'!$C$237,T844&lt;&gt;'Tabelas auxiliares'!$D$236),"FOLHA DE PESSOAL",IF(X844='Tabelas auxiliares'!$A$237,"CUSTEIO",IF(X844='Tabelas auxiliares'!$A$236,"INVESTIMENTO","ERRO - VERIFICAR"))))</f>
        <v>CUSTEIO</v>
      </c>
      <c r="Z844" s="64">
        <f t="shared" si="27"/>
        <v>1486.4</v>
      </c>
      <c r="AC844" s="44">
        <v>1486.4</v>
      </c>
    </row>
    <row r="845" spans="1:29" x14ac:dyDescent="0.25">
      <c r="A845" t="s">
        <v>594</v>
      </c>
      <c r="B845" t="s">
        <v>309</v>
      </c>
      <c r="C845" t="s">
        <v>595</v>
      </c>
      <c r="D845" t="s">
        <v>35</v>
      </c>
      <c r="E845" t="s">
        <v>117</v>
      </c>
      <c r="F845" s="51" t="str">
        <f>IFERROR(VLOOKUP(D845,'Tabelas auxiliares'!$A$3:$B$61,2,FALSE),"")</f>
        <v>PU - PREFEITURA UNIVERSITÁRIA</v>
      </c>
      <c r="G845" s="51" t="str">
        <f>IFERROR(VLOOKUP($B845,'Tabelas auxiliares'!$A$65:$C$102,2,FALSE),"")</f>
        <v>Limpeza e copeiragem</v>
      </c>
      <c r="H845" s="51" t="str">
        <f>IFERROR(VLOOKUP($B845,'Tabelas auxiliares'!$A$65:$C$102,3,FALSE),"")</f>
        <v>LIMPEZA / COPEIRAGEM / COLETA DE LIXO INFECTANTE /MATERIAIS DE LIMPEZA E COPA (PAPEL TOALHA, HIGIÊNICO) / BOMBONAS RESÍDUOS QUÍMICOS</v>
      </c>
      <c r="I845" t="s">
        <v>629</v>
      </c>
      <c r="J845" t="s">
        <v>2758</v>
      </c>
      <c r="K845" t="s">
        <v>2764</v>
      </c>
      <c r="L845" t="s">
        <v>2760</v>
      </c>
      <c r="M845" t="s">
        <v>2765</v>
      </c>
      <c r="N845" t="s">
        <v>166</v>
      </c>
      <c r="O845" t="s">
        <v>167</v>
      </c>
      <c r="P845" t="s">
        <v>200</v>
      </c>
      <c r="Q845" t="s">
        <v>168</v>
      </c>
      <c r="R845" t="s">
        <v>165</v>
      </c>
      <c r="S845" t="s">
        <v>119</v>
      </c>
      <c r="T845" t="s">
        <v>164</v>
      </c>
      <c r="U845" t="s">
        <v>118</v>
      </c>
      <c r="V845" t="s">
        <v>2766</v>
      </c>
      <c r="W845" t="s">
        <v>2767</v>
      </c>
      <c r="X845" s="51" t="str">
        <f t="shared" si="26"/>
        <v>3</v>
      </c>
      <c r="Y845" s="51" t="str">
        <f>IF(T845="","",IF(AND(T845&lt;&gt;'Tabelas auxiliares'!$B$236,T845&lt;&gt;'Tabelas auxiliares'!$B$237,T845&lt;&gt;'Tabelas auxiliares'!$C$236,T845&lt;&gt;'Tabelas auxiliares'!$C$237,T845&lt;&gt;'Tabelas auxiliares'!$D$236),"FOLHA DE PESSOAL",IF(X845='Tabelas auxiliares'!$A$237,"CUSTEIO",IF(X845='Tabelas auxiliares'!$A$236,"INVESTIMENTO","ERRO - VERIFICAR"))))</f>
        <v>CUSTEIO</v>
      </c>
      <c r="Z845" s="64">
        <f t="shared" si="27"/>
        <v>400</v>
      </c>
      <c r="AC845" s="44">
        <v>400</v>
      </c>
    </row>
    <row r="846" spans="1:29" x14ac:dyDescent="0.25">
      <c r="A846" t="s">
        <v>594</v>
      </c>
      <c r="B846" t="s">
        <v>309</v>
      </c>
      <c r="C846" t="s">
        <v>595</v>
      </c>
      <c r="D846" t="s">
        <v>35</v>
      </c>
      <c r="E846" t="s">
        <v>117</v>
      </c>
      <c r="F846" s="51" t="str">
        <f>IFERROR(VLOOKUP(D846,'Tabelas auxiliares'!$A$3:$B$61,2,FALSE),"")</f>
        <v>PU - PREFEITURA UNIVERSITÁRIA</v>
      </c>
      <c r="G846" s="51" t="str">
        <f>IFERROR(VLOOKUP($B846,'Tabelas auxiliares'!$A$65:$C$102,2,FALSE),"")</f>
        <v>Limpeza e copeiragem</v>
      </c>
      <c r="H846" s="51" t="str">
        <f>IFERROR(VLOOKUP($B846,'Tabelas auxiliares'!$A$65:$C$102,3,FALSE),"")</f>
        <v>LIMPEZA / COPEIRAGEM / COLETA DE LIXO INFECTANTE /MATERIAIS DE LIMPEZA E COPA (PAPEL TOALHA, HIGIÊNICO) / BOMBONAS RESÍDUOS QUÍMICOS</v>
      </c>
      <c r="I846" t="s">
        <v>629</v>
      </c>
      <c r="J846" t="s">
        <v>2758</v>
      </c>
      <c r="K846" t="s">
        <v>2764</v>
      </c>
      <c r="L846" t="s">
        <v>2760</v>
      </c>
      <c r="M846" t="s">
        <v>2765</v>
      </c>
      <c r="N846" t="s">
        <v>166</v>
      </c>
      <c r="O846" t="s">
        <v>167</v>
      </c>
      <c r="P846" t="s">
        <v>200</v>
      </c>
      <c r="Q846" t="s">
        <v>168</v>
      </c>
      <c r="R846" t="s">
        <v>165</v>
      </c>
      <c r="S846" t="s">
        <v>119</v>
      </c>
      <c r="T846" t="s">
        <v>164</v>
      </c>
      <c r="U846" t="s">
        <v>118</v>
      </c>
      <c r="V846" t="s">
        <v>2762</v>
      </c>
      <c r="W846" t="s">
        <v>2763</v>
      </c>
      <c r="X846" s="51" t="str">
        <f t="shared" si="26"/>
        <v>3</v>
      </c>
      <c r="Y846" s="51" t="str">
        <f>IF(T846="","",IF(AND(T846&lt;&gt;'Tabelas auxiliares'!$B$236,T846&lt;&gt;'Tabelas auxiliares'!$B$237,T846&lt;&gt;'Tabelas auxiliares'!$C$236,T846&lt;&gt;'Tabelas auxiliares'!$C$237,T846&lt;&gt;'Tabelas auxiliares'!$D$236),"FOLHA DE PESSOAL",IF(X846='Tabelas auxiliares'!$A$237,"CUSTEIO",IF(X846='Tabelas auxiliares'!$A$236,"INVESTIMENTO","ERRO - VERIFICAR"))))</f>
        <v>CUSTEIO</v>
      </c>
      <c r="Z846" s="64">
        <f t="shared" si="27"/>
        <v>102</v>
      </c>
      <c r="AC846" s="44">
        <v>102</v>
      </c>
    </row>
    <row r="847" spans="1:29" x14ac:dyDescent="0.25">
      <c r="A847" t="s">
        <v>594</v>
      </c>
      <c r="B847" t="s">
        <v>309</v>
      </c>
      <c r="C847" t="s">
        <v>595</v>
      </c>
      <c r="D847" t="s">
        <v>35</v>
      </c>
      <c r="E847" t="s">
        <v>117</v>
      </c>
      <c r="F847" s="51" t="str">
        <f>IFERROR(VLOOKUP(D847,'Tabelas auxiliares'!$A$3:$B$61,2,FALSE),"")</f>
        <v>PU - PREFEITURA UNIVERSITÁRIA</v>
      </c>
      <c r="G847" s="51" t="str">
        <f>IFERROR(VLOOKUP($B847,'Tabelas auxiliares'!$A$65:$C$102,2,FALSE),"")</f>
        <v>Limpeza e copeiragem</v>
      </c>
      <c r="H847" s="51" t="str">
        <f>IFERROR(VLOOKUP($B847,'Tabelas auxiliares'!$A$65:$C$102,3,FALSE),"")</f>
        <v>LIMPEZA / COPEIRAGEM / COLETA DE LIXO INFECTANTE /MATERIAIS DE LIMPEZA E COPA (PAPEL TOALHA, HIGIÊNICO) / BOMBONAS RESÍDUOS QUÍMICOS</v>
      </c>
      <c r="I847" t="s">
        <v>629</v>
      </c>
      <c r="J847" t="s">
        <v>2758</v>
      </c>
      <c r="K847" t="s">
        <v>2764</v>
      </c>
      <c r="L847" t="s">
        <v>2760</v>
      </c>
      <c r="M847" t="s">
        <v>2765</v>
      </c>
      <c r="N847" t="s">
        <v>166</v>
      </c>
      <c r="O847" t="s">
        <v>167</v>
      </c>
      <c r="P847" t="s">
        <v>200</v>
      </c>
      <c r="Q847" t="s">
        <v>168</v>
      </c>
      <c r="R847" t="s">
        <v>165</v>
      </c>
      <c r="S847" t="s">
        <v>119</v>
      </c>
      <c r="T847" t="s">
        <v>164</v>
      </c>
      <c r="U847" t="s">
        <v>118</v>
      </c>
      <c r="V847" t="s">
        <v>2756</v>
      </c>
      <c r="W847" t="s">
        <v>2757</v>
      </c>
      <c r="X847" s="51" t="str">
        <f t="shared" si="26"/>
        <v>3</v>
      </c>
      <c r="Y847" s="51" t="str">
        <f>IF(T847="","",IF(AND(T847&lt;&gt;'Tabelas auxiliares'!$B$236,T847&lt;&gt;'Tabelas auxiliares'!$B$237,T847&lt;&gt;'Tabelas auxiliares'!$C$236,T847&lt;&gt;'Tabelas auxiliares'!$C$237,T847&lt;&gt;'Tabelas auxiliares'!$D$236),"FOLHA DE PESSOAL",IF(X847='Tabelas auxiliares'!$A$237,"CUSTEIO",IF(X847='Tabelas auxiliares'!$A$236,"INVESTIMENTO","ERRO - VERIFICAR"))))</f>
        <v>CUSTEIO</v>
      </c>
      <c r="Z847" s="64">
        <f t="shared" si="27"/>
        <v>302</v>
      </c>
      <c r="AC847" s="44">
        <v>302</v>
      </c>
    </row>
    <row r="848" spans="1:29" x14ac:dyDescent="0.25">
      <c r="A848" t="s">
        <v>594</v>
      </c>
      <c r="B848" t="s">
        <v>309</v>
      </c>
      <c r="C848" t="s">
        <v>595</v>
      </c>
      <c r="D848" t="s">
        <v>35</v>
      </c>
      <c r="E848" t="s">
        <v>117</v>
      </c>
      <c r="F848" s="51" t="str">
        <f>IFERROR(VLOOKUP(D848,'Tabelas auxiliares'!$A$3:$B$61,2,FALSE),"")</f>
        <v>PU - PREFEITURA UNIVERSITÁRIA</v>
      </c>
      <c r="G848" s="51" t="str">
        <f>IFERROR(VLOOKUP($B848,'Tabelas auxiliares'!$A$65:$C$102,2,FALSE),"")</f>
        <v>Limpeza e copeiragem</v>
      </c>
      <c r="H848" s="51" t="str">
        <f>IFERROR(VLOOKUP($B848,'Tabelas auxiliares'!$A$65:$C$102,3,FALSE),"")</f>
        <v>LIMPEZA / COPEIRAGEM / COLETA DE LIXO INFECTANTE /MATERIAIS DE LIMPEZA E COPA (PAPEL TOALHA, HIGIÊNICO) / BOMBONAS RESÍDUOS QUÍMICOS</v>
      </c>
      <c r="I848" t="s">
        <v>629</v>
      </c>
      <c r="J848" t="s">
        <v>2758</v>
      </c>
      <c r="K848" t="s">
        <v>2768</v>
      </c>
      <c r="L848" t="s">
        <v>2760</v>
      </c>
      <c r="M848" t="s">
        <v>2769</v>
      </c>
      <c r="N848" t="s">
        <v>166</v>
      </c>
      <c r="O848" t="s">
        <v>167</v>
      </c>
      <c r="P848" t="s">
        <v>200</v>
      </c>
      <c r="Q848" t="s">
        <v>168</v>
      </c>
      <c r="R848" t="s">
        <v>165</v>
      </c>
      <c r="S848" t="s">
        <v>119</v>
      </c>
      <c r="T848" t="s">
        <v>164</v>
      </c>
      <c r="U848" t="s">
        <v>118</v>
      </c>
      <c r="V848" t="s">
        <v>2756</v>
      </c>
      <c r="W848" t="s">
        <v>2757</v>
      </c>
      <c r="X848" s="51" t="str">
        <f t="shared" si="26"/>
        <v>3</v>
      </c>
      <c r="Y848" s="51" t="str">
        <f>IF(T848="","",IF(AND(T848&lt;&gt;'Tabelas auxiliares'!$B$236,T848&lt;&gt;'Tabelas auxiliares'!$B$237,T848&lt;&gt;'Tabelas auxiliares'!$C$236,T848&lt;&gt;'Tabelas auxiliares'!$C$237,T848&lt;&gt;'Tabelas auxiliares'!$D$236),"FOLHA DE PESSOAL",IF(X848='Tabelas auxiliares'!$A$237,"CUSTEIO",IF(X848='Tabelas auxiliares'!$A$236,"INVESTIMENTO","ERRO - VERIFICAR"))))</f>
        <v>CUSTEIO</v>
      </c>
      <c r="Z848" s="64">
        <f t="shared" si="27"/>
        <v>1787.7</v>
      </c>
      <c r="AC848" s="44">
        <v>1787.7</v>
      </c>
    </row>
    <row r="849" spans="1:29" x14ac:dyDescent="0.25">
      <c r="A849" t="s">
        <v>594</v>
      </c>
      <c r="B849" t="s">
        <v>309</v>
      </c>
      <c r="C849" t="s">
        <v>595</v>
      </c>
      <c r="D849" t="s">
        <v>35</v>
      </c>
      <c r="E849" t="s">
        <v>117</v>
      </c>
      <c r="F849" s="51" t="str">
        <f>IFERROR(VLOOKUP(D849,'Tabelas auxiliares'!$A$3:$B$61,2,FALSE),"")</f>
        <v>PU - PREFEITURA UNIVERSITÁRIA</v>
      </c>
      <c r="G849" s="51" t="str">
        <f>IFERROR(VLOOKUP($B849,'Tabelas auxiliares'!$A$65:$C$102,2,FALSE),"")</f>
        <v>Limpeza e copeiragem</v>
      </c>
      <c r="H849" s="51" t="str">
        <f>IFERROR(VLOOKUP($B849,'Tabelas auxiliares'!$A$65:$C$102,3,FALSE),"")</f>
        <v>LIMPEZA / COPEIRAGEM / COLETA DE LIXO INFECTANTE /MATERIAIS DE LIMPEZA E COPA (PAPEL TOALHA, HIGIÊNICO) / BOMBONAS RESÍDUOS QUÍMICOS</v>
      </c>
      <c r="I849" t="s">
        <v>1587</v>
      </c>
      <c r="J849" t="s">
        <v>2005</v>
      </c>
      <c r="K849" t="s">
        <v>2770</v>
      </c>
      <c r="L849" t="s">
        <v>2007</v>
      </c>
      <c r="M849" t="s">
        <v>2771</v>
      </c>
      <c r="N849" t="s">
        <v>166</v>
      </c>
      <c r="O849" t="s">
        <v>167</v>
      </c>
      <c r="P849" t="s">
        <v>200</v>
      </c>
      <c r="Q849" t="s">
        <v>168</v>
      </c>
      <c r="R849" t="s">
        <v>165</v>
      </c>
      <c r="S849" t="s">
        <v>119</v>
      </c>
      <c r="T849" t="s">
        <v>164</v>
      </c>
      <c r="U849" t="s">
        <v>118</v>
      </c>
      <c r="V849" t="s">
        <v>2772</v>
      </c>
      <c r="W849" t="s">
        <v>2773</v>
      </c>
      <c r="X849" s="51" t="str">
        <f t="shared" si="26"/>
        <v>3</v>
      </c>
      <c r="Y849" s="51" t="str">
        <f>IF(T849="","",IF(AND(T849&lt;&gt;'Tabelas auxiliares'!$B$236,T849&lt;&gt;'Tabelas auxiliares'!$B$237,T849&lt;&gt;'Tabelas auxiliares'!$C$236,T849&lt;&gt;'Tabelas auxiliares'!$C$237,T849&lt;&gt;'Tabelas auxiliares'!$D$236),"FOLHA DE PESSOAL",IF(X849='Tabelas auxiliares'!$A$237,"CUSTEIO",IF(X849='Tabelas auxiliares'!$A$236,"INVESTIMENTO","ERRO - VERIFICAR"))))</f>
        <v>CUSTEIO</v>
      </c>
      <c r="Z849" s="64">
        <f t="shared" si="27"/>
        <v>1139.5999999999999</v>
      </c>
      <c r="AC849" s="44">
        <v>1139.5999999999999</v>
      </c>
    </row>
    <row r="850" spans="1:29" x14ac:dyDescent="0.25">
      <c r="A850" t="s">
        <v>594</v>
      </c>
      <c r="B850" t="s">
        <v>309</v>
      </c>
      <c r="C850" t="s">
        <v>595</v>
      </c>
      <c r="D850" t="s">
        <v>35</v>
      </c>
      <c r="E850" t="s">
        <v>117</v>
      </c>
      <c r="F850" s="51" t="str">
        <f>IFERROR(VLOOKUP(D850,'Tabelas auxiliares'!$A$3:$B$61,2,FALSE),"")</f>
        <v>PU - PREFEITURA UNIVERSITÁRIA</v>
      </c>
      <c r="G850" s="51" t="str">
        <f>IFERROR(VLOOKUP($B850,'Tabelas auxiliares'!$A$65:$C$102,2,FALSE),"")</f>
        <v>Limpeza e copeiragem</v>
      </c>
      <c r="H850" s="51" t="str">
        <f>IFERROR(VLOOKUP($B850,'Tabelas auxiliares'!$A$65:$C$102,3,FALSE),"")</f>
        <v>LIMPEZA / COPEIRAGEM / COLETA DE LIXO INFECTANTE /MATERIAIS DE LIMPEZA E COPA (PAPEL TOALHA, HIGIÊNICO) / BOMBONAS RESÍDUOS QUÍMICOS</v>
      </c>
      <c r="I850" t="s">
        <v>1587</v>
      </c>
      <c r="J850" t="s">
        <v>2005</v>
      </c>
      <c r="K850" t="s">
        <v>2774</v>
      </c>
      <c r="L850" t="s">
        <v>2007</v>
      </c>
      <c r="M850" t="s">
        <v>2769</v>
      </c>
      <c r="N850" t="s">
        <v>166</v>
      </c>
      <c r="O850" t="s">
        <v>167</v>
      </c>
      <c r="P850" t="s">
        <v>200</v>
      </c>
      <c r="Q850" t="s">
        <v>168</v>
      </c>
      <c r="R850" t="s">
        <v>165</v>
      </c>
      <c r="S850" t="s">
        <v>119</v>
      </c>
      <c r="T850" t="s">
        <v>164</v>
      </c>
      <c r="U850" t="s">
        <v>118</v>
      </c>
      <c r="V850" t="s">
        <v>2756</v>
      </c>
      <c r="W850" t="s">
        <v>2757</v>
      </c>
      <c r="X850" s="51" t="str">
        <f t="shared" si="26"/>
        <v>3</v>
      </c>
      <c r="Y850" s="51" t="str">
        <f>IF(T850="","",IF(AND(T850&lt;&gt;'Tabelas auxiliares'!$B$236,T850&lt;&gt;'Tabelas auxiliares'!$B$237,T850&lt;&gt;'Tabelas auxiliares'!$C$236,T850&lt;&gt;'Tabelas auxiliares'!$C$237,T850&lt;&gt;'Tabelas auxiliares'!$D$236),"FOLHA DE PESSOAL",IF(X850='Tabelas auxiliares'!$A$237,"CUSTEIO",IF(X850='Tabelas auxiliares'!$A$236,"INVESTIMENTO","ERRO - VERIFICAR"))))</f>
        <v>CUSTEIO</v>
      </c>
      <c r="Z850" s="64">
        <f t="shared" si="27"/>
        <v>1940.4</v>
      </c>
      <c r="AC850" s="44">
        <v>1940.4</v>
      </c>
    </row>
    <row r="851" spans="1:29" x14ac:dyDescent="0.25">
      <c r="A851" t="s">
        <v>594</v>
      </c>
      <c r="B851" t="s">
        <v>309</v>
      </c>
      <c r="C851" t="s">
        <v>595</v>
      </c>
      <c r="D851" t="s">
        <v>35</v>
      </c>
      <c r="E851" t="s">
        <v>117</v>
      </c>
      <c r="F851" s="51" t="str">
        <f>IFERROR(VLOOKUP(D851,'Tabelas auxiliares'!$A$3:$B$61,2,FALSE),"")</f>
        <v>PU - PREFEITURA UNIVERSITÁRIA</v>
      </c>
      <c r="G851" s="51" t="str">
        <f>IFERROR(VLOOKUP($B851,'Tabelas auxiliares'!$A$65:$C$102,2,FALSE),"")</f>
        <v>Limpeza e copeiragem</v>
      </c>
      <c r="H851" s="51" t="str">
        <f>IFERROR(VLOOKUP($B851,'Tabelas auxiliares'!$A$65:$C$102,3,FALSE),"")</f>
        <v>LIMPEZA / COPEIRAGEM / COLETA DE LIXO INFECTANTE /MATERIAIS DE LIMPEZA E COPA (PAPEL TOALHA, HIGIÊNICO) / BOMBONAS RESÍDUOS QUÍMICOS</v>
      </c>
      <c r="I851" t="s">
        <v>1587</v>
      </c>
      <c r="J851" t="s">
        <v>2005</v>
      </c>
      <c r="K851" t="s">
        <v>2775</v>
      </c>
      <c r="L851" t="s">
        <v>2007</v>
      </c>
      <c r="M851" t="s">
        <v>2776</v>
      </c>
      <c r="N851" t="s">
        <v>166</v>
      </c>
      <c r="O851" t="s">
        <v>167</v>
      </c>
      <c r="P851" t="s">
        <v>200</v>
      </c>
      <c r="Q851" t="s">
        <v>168</v>
      </c>
      <c r="R851" t="s">
        <v>165</v>
      </c>
      <c r="S851" t="s">
        <v>119</v>
      </c>
      <c r="T851" t="s">
        <v>164</v>
      </c>
      <c r="U851" t="s">
        <v>118</v>
      </c>
      <c r="V851" t="s">
        <v>2756</v>
      </c>
      <c r="W851" t="s">
        <v>2757</v>
      </c>
      <c r="X851" s="51" t="str">
        <f t="shared" si="26"/>
        <v>3</v>
      </c>
      <c r="Y851" s="51" t="str">
        <f>IF(T851="","",IF(AND(T851&lt;&gt;'Tabelas auxiliares'!$B$236,T851&lt;&gt;'Tabelas auxiliares'!$B$237,T851&lt;&gt;'Tabelas auxiliares'!$C$236,T851&lt;&gt;'Tabelas auxiliares'!$C$237,T851&lt;&gt;'Tabelas auxiliares'!$D$236),"FOLHA DE PESSOAL",IF(X851='Tabelas auxiliares'!$A$237,"CUSTEIO",IF(X851='Tabelas auxiliares'!$A$236,"INVESTIMENTO","ERRO - VERIFICAR"))))</f>
        <v>CUSTEIO</v>
      </c>
      <c r="Z851" s="64">
        <f t="shared" si="27"/>
        <v>315</v>
      </c>
      <c r="AC851" s="44">
        <v>315</v>
      </c>
    </row>
    <row r="852" spans="1:29" x14ac:dyDescent="0.25">
      <c r="A852" t="s">
        <v>594</v>
      </c>
      <c r="B852" t="s">
        <v>309</v>
      </c>
      <c r="C852" t="s">
        <v>595</v>
      </c>
      <c r="D852" t="s">
        <v>35</v>
      </c>
      <c r="E852" t="s">
        <v>117</v>
      </c>
      <c r="F852" s="51" t="str">
        <f>IFERROR(VLOOKUP(D852,'Tabelas auxiliares'!$A$3:$B$61,2,FALSE),"")</f>
        <v>PU - PREFEITURA UNIVERSITÁRIA</v>
      </c>
      <c r="G852" s="51" t="str">
        <f>IFERROR(VLOOKUP($B852,'Tabelas auxiliares'!$A$65:$C$102,2,FALSE),"")</f>
        <v>Limpeza e copeiragem</v>
      </c>
      <c r="H852" s="51" t="str">
        <f>IFERROR(VLOOKUP($B852,'Tabelas auxiliares'!$A$65:$C$102,3,FALSE),"")</f>
        <v>LIMPEZA / COPEIRAGEM / COLETA DE LIXO INFECTANTE /MATERIAIS DE LIMPEZA E COPA (PAPEL TOALHA, HIGIÊNICO) / BOMBONAS RESÍDUOS QUÍMICOS</v>
      </c>
      <c r="I852" t="s">
        <v>1848</v>
      </c>
      <c r="J852" t="s">
        <v>2752</v>
      </c>
      <c r="K852" t="s">
        <v>2777</v>
      </c>
      <c r="L852" t="s">
        <v>2778</v>
      </c>
      <c r="M852" t="s">
        <v>2755</v>
      </c>
      <c r="N852" t="s">
        <v>166</v>
      </c>
      <c r="O852" t="s">
        <v>167</v>
      </c>
      <c r="P852" t="s">
        <v>200</v>
      </c>
      <c r="Q852" t="s">
        <v>168</v>
      </c>
      <c r="R852" t="s">
        <v>165</v>
      </c>
      <c r="S852" t="s">
        <v>119</v>
      </c>
      <c r="T852" t="s">
        <v>164</v>
      </c>
      <c r="U852" t="s">
        <v>118</v>
      </c>
      <c r="V852" t="s">
        <v>2756</v>
      </c>
      <c r="W852" t="s">
        <v>2757</v>
      </c>
      <c r="X852" s="51" t="str">
        <f t="shared" si="26"/>
        <v>3</v>
      </c>
      <c r="Y852" s="51" t="str">
        <f>IF(T852="","",IF(AND(T852&lt;&gt;'Tabelas auxiliares'!$B$236,T852&lt;&gt;'Tabelas auxiliares'!$B$237,T852&lt;&gt;'Tabelas auxiliares'!$C$236,T852&lt;&gt;'Tabelas auxiliares'!$C$237,T852&lt;&gt;'Tabelas auxiliares'!$D$236),"FOLHA DE PESSOAL",IF(X852='Tabelas auxiliares'!$A$237,"CUSTEIO",IF(X852='Tabelas auxiliares'!$A$236,"INVESTIMENTO","ERRO - VERIFICAR"))))</f>
        <v>CUSTEIO</v>
      </c>
      <c r="Z852" s="64">
        <f t="shared" si="27"/>
        <v>238400</v>
      </c>
      <c r="AC852" s="44">
        <v>238400</v>
      </c>
    </row>
    <row r="853" spans="1:29" x14ac:dyDescent="0.25">
      <c r="A853" t="s">
        <v>594</v>
      </c>
      <c r="B853" t="s">
        <v>309</v>
      </c>
      <c r="C853" t="s">
        <v>595</v>
      </c>
      <c r="D853" t="s">
        <v>35</v>
      </c>
      <c r="E853" t="s">
        <v>117</v>
      </c>
      <c r="F853" s="51" t="str">
        <f>IFERROR(VLOOKUP(D853,'Tabelas auxiliares'!$A$3:$B$61,2,FALSE),"")</f>
        <v>PU - PREFEITURA UNIVERSITÁRIA</v>
      </c>
      <c r="G853" s="51" t="str">
        <f>IFERROR(VLOOKUP($B853,'Tabelas auxiliares'!$A$65:$C$102,2,FALSE),"")</f>
        <v>Limpeza e copeiragem</v>
      </c>
      <c r="H853" s="51" t="str">
        <f>IFERROR(VLOOKUP($B853,'Tabelas auxiliares'!$A$65:$C$102,3,FALSE),"")</f>
        <v>LIMPEZA / COPEIRAGEM / COLETA DE LIXO INFECTANTE /MATERIAIS DE LIMPEZA E COPA (PAPEL TOALHA, HIGIÊNICO) / BOMBONAS RESÍDUOS QUÍMICOS</v>
      </c>
      <c r="I853" t="s">
        <v>616</v>
      </c>
      <c r="J853" t="s">
        <v>2779</v>
      </c>
      <c r="K853" t="s">
        <v>2780</v>
      </c>
      <c r="L853" t="s">
        <v>2781</v>
      </c>
      <c r="M853" t="s">
        <v>2782</v>
      </c>
      <c r="N853" t="s">
        <v>166</v>
      </c>
      <c r="O853" t="s">
        <v>167</v>
      </c>
      <c r="P853" t="s">
        <v>200</v>
      </c>
      <c r="Q853" t="s">
        <v>168</v>
      </c>
      <c r="R853" t="s">
        <v>165</v>
      </c>
      <c r="S853" t="s">
        <v>119</v>
      </c>
      <c r="T853" t="s">
        <v>164</v>
      </c>
      <c r="U853" t="s">
        <v>118</v>
      </c>
      <c r="V853" t="s">
        <v>2783</v>
      </c>
      <c r="W853" t="s">
        <v>2784</v>
      </c>
      <c r="X853" s="51" t="str">
        <f t="shared" si="26"/>
        <v>3</v>
      </c>
      <c r="Y853" s="51" t="str">
        <f>IF(T853="","",IF(AND(T853&lt;&gt;'Tabelas auxiliares'!$B$236,T853&lt;&gt;'Tabelas auxiliares'!$B$237,T853&lt;&gt;'Tabelas auxiliares'!$C$236,T853&lt;&gt;'Tabelas auxiliares'!$C$237,T853&lt;&gt;'Tabelas auxiliares'!$D$236),"FOLHA DE PESSOAL",IF(X853='Tabelas auxiliares'!$A$237,"CUSTEIO",IF(X853='Tabelas auxiliares'!$A$236,"INVESTIMENTO","ERRO - VERIFICAR"))))</f>
        <v>CUSTEIO</v>
      </c>
      <c r="Z853" s="64">
        <f t="shared" si="27"/>
        <v>64047.42</v>
      </c>
      <c r="AA853" s="44">
        <v>25446.38</v>
      </c>
      <c r="AC853" s="44">
        <v>38601.040000000001</v>
      </c>
    </row>
    <row r="854" spans="1:29" x14ac:dyDescent="0.25">
      <c r="A854" t="s">
        <v>594</v>
      </c>
      <c r="B854" t="s">
        <v>309</v>
      </c>
      <c r="C854" t="s">
        <v>595</v>
      </c>
      <c r="D854" t="s">
        <v>35</v>
      </c>
      <c r="E854" t="s">
        <v>117</v>
      </c>
      <c r="F854" s="51" t="str">
        <f>IFERROR(VLOOKUP(D854,'Tabelas auxiliares'!$A$3:$B$61,2,FALSE),"")</f>
        <v>PU - PREFEITURA UNIVERSITÁRIA</v>
      </c>
      <c r="G854" s="51" t="str">
        <f>IFERROR(VLOOKUP($B854,'Tabelas auxiliares'!$A$65:$C$102,2,FALSE),"")</f>
        <v>Limpeza e copeiragem</v>
      </c>
      <c r="H854" s="51" t="str">
        <f>IFERROR(VLOOKUP($B854,'Tabelas auxiliares'!$A$65:$C$102,3,FALSE),"")</f>
        <v>LIMPEZA / COPEIRAGEM / COLETA DE LIXO INFECTANTE /MATERIAIS DE LIMPEZA E COPA (PAPEL TOALHA, HIGIÊNICO) / BOMBONAS RESÍDUOS QUÍMICOS</v>
      </c>
      <c r="I854" t="s">
        <v>2785</v>
      </c>
      <c r="J854" t="s">
        <v>930</v>
      </c>
      <c r="K854" t="s">
        <v>2786</v>
      </c>
      <c r="L854" t="s">
        <v>2787</v>
      </c>
      <c r="M854" t="s">
        <v>2788</v>
      </c>
      <c r="N854" t="s">
        <v>166</v>
      </c>
      <c r="O854" t="s">
        <v>167</v>
      </c>
      <c r="P854" t="s">
        <v>200</v>
      </c>
      <c r="Q854" t="s">
        <v>168</v>
      </c>
      <c r="R854" t="s">
        <v>165</v>
      </c>
      <c r="S854" t="s">
        <v>119</v>
      </c>
      <c r="T854" t="s">
        <v>164</v>
      </c>
      <c r="U854" t="s">
        <v>118</v>
      </c>
      <c r="V854" t="s">
        <v>2789</v>
      </c>
      <c r="W854" t="s">
        <v>2751</v>
      </c>
      <c r="X854" s="51" t="str">
        <f t="shared" si="26"/>
        <v>3</v>
      </c>
      <c r="Y854" s="51" t="str">
        <f>IF(T854="","",IF(AND(T854&lt;&gt;'Tabelas auxiliares'!$B$236,T854&lt;&gt;'Tabelas auxiliares'!$B$237,T854&lt;&gt;'Tabelas auxiliares'!$C$236,T854&lt;&gt;'Tabelas auxiliares'!$C$237,T854&lt;&gt;'Tabelas auxiliares'!$D$236),"FOLHA DE PESSOAL",IF(X854='Tabelas auxiliares'!$A$237,"CUSTEIO",IF(X854='Tabelas auxiliares'!$A$236,"INVESTIMENTO","ERRO - VERIFICAR"))))</f>
        <v>CUSTEIO</v>
      </c>
      <c r="Z854" s="64">
        <f t="shared" si="27"/>
        <v>1138.08</v>
      </c>
      <c r="AA854" s="44">
        <v>392.02</v>
      </c>
      <c r="AC854" s="44">
        <v>746.06</v>
      </c>
    </row>
    <row r="855" spans="1:29" x14ac:dyDescent="0.25">
      <c r="A855" t="s">
        <v>594</v>
      </c>
      <c r="B855" t="s">
        <v>309</v>
      </c>
      <c r="C855" t="s">
        <v>595</v>
      </c>
      <c r="D855" t="s">
        <v>35</v>
      </c>
      <c r="E855" t="s">
        <v>117</v>
      </c>
      <c r="F855" s="51" t="str">
        <f>IFERROR(VLOOKUP(D855,'Tabelas auxiliares'!$A$3:$B$61,2,FALSE),"")</f>
        <v>PU - PREFEITURA UNIVERSITÁRIA</v>
      </c>
      <c r="G855" s="51" t="str">
        <f>IFERROR(VLOOKUP($B855,'Tabelas auxiliares'!$A$65:$C$102,2,FALSE),"")</f>
        <v>Limpeza e copeiragem</v>
      </c>
      <c r="H855" s="51" t="str">
        <f>IFERROR(VLOOKUP($B855,'Tabelas auxiliares'!$A$65:$C$102,3,FALSE),"")</f>
        <v>LIMPEZA / COPEIRAGEM / COLETA DE LIXO INFECTANTE /MATERIAIS DE LIMPEZA E COPA (PAPEL TOALHA, HIGIÊNICO) / BOMBONAS RESÍDUOS QUÍMICOS</v>
      </c>
      <c r="I855" t="s">
        <v>637</v>
      </c>
      <c r="J855" t="s">
        <v>2790</v>
      </c>
      <c r="K855" t="s">
        <v>2791</v>
      </c>
      <c r="L855" t="s">
        <v>2792</v>
      </c>
      <c r="M855" t="s">
        <v>2793</v>
      </c>
      <c r="N855" t="s">
        <v>166</v>
      </c>
      <c r="O855" t="s">
        <v>167</v>
      </c>
      <c r="P855" t="s">
        <v>200</v>
      </c>
      <c r="Q855" t="s">
        <v>168</v>
      </c>
      <c r="R855" t="s">
        <v>165</v>
      </c>
      <c r="S855" t="s">
        <v>119</v>
      </c>
      <c r="T855" t="s">
        <v>164</v>
      </c>
      <c r="U855" t="s">
        <v>118</v>
      </c>
      <c r="V855" t="s">
        <v>2766</v>
      </c>
      <c r="W855" t="s">
        <v>2767</v>
      </c>
      <c r="X855" s="51" t="str">
        <f t="shared" si="26"/>
        <v>3</v>
      </c>
      <c r="Y855" s="51" t="str">
        <f>IF(T855="","",IF(AND(T855&lt;&gt;'Tabelas auxiliares'!$B$236,T855&lt;&gt;'Tabelas auxiliares'!$B$237,T855&lt;&gt;'Tabelas auxiliares'!$C$236,T855&lt;&gt;'Tabelas auxiliares'!$C$237,T855&lt;&gt;'Tabelas auxiliares'!$D$236),"FOLHA DE PESSOAL",IF(X855='Tabelas auxiliares'!$A$237,"CUSTEIO",IF(X855='Tabelas auxiliares'!$A$236,"INVESTIMENTO","ERRO - VERIFICAR"))))</f>
        <v>CUSTEIO</v>
      </c>
      <c r="Z855" s="64">
        <f t="shared" si="27"/>
        <v>1260</v>
      </c>
      <c r="AC855" s="44">
        <v>1260</v>
      </c>
    </row>
    <row r="856" spans="1:29" x14ac:dyDescent="0.25">
      <c r="A856" t="s">
        <v>594</v>
      </c>
      <c r="B856" t="s">
        <v>309</v>
      </c>
      <c r="C856" t="s">
        <v>595</v>
      </c>
      <c r="D856" t="s">
        <v>35</v>
      </c>
      <c r="E856" t="s">
        <v>117</v>
      </c>
      <c r="F856" s="51" t="str">
        <f>IFERROR(VLOOKUP(D856,'Tabelas auxiliares'!$A$3:$B$61,2,FALSE),"")</f>
        <v>PU - PREFEITURA UNIVERSITÁRIA</v>
      </c>
      <c r="G856" s="51" t="str">
        <f>IFERROR(VLOOKUP($B856,'Tabelas auxiliares'!$A$65:$C$102,2,FALSE),"")</f>
        <v>Limpeza e copeiragem</v>
      </c>
      <c r="H856" s="51" t="str">
        <f>IFERROR(VLOOKUP($B856,'Tabelas auxiliares'!$A$65:$C$102,3,FALSE),"")</f>
        <v>LIMPEZA / COPEIRAGEM / COLETA DE LIXO INFECTANTE /MATERIAIS DE LIMPEZA E COPA (PAPEL TOALHA, HIGIÊNICO) / BOMBONAS RESÍDUOS QUÍMICOS</v>
      </c>
      <c r="I856" t="s">
        <v>637</v>
      </c>
      <c r="J856" t="s">
        <v>2790</v>
      </c>
      <c r="K856" t="s">
        <v>2794</v>
      </c>
      <c r="L856" t="s">
        <v>2792</v>
      </c>
      <c r="M856" t="s">
        <v>2795</v>
      </c>
      <c r="N856" t="s">
        <v>166</v>
      </c>
      <c r="O856" t="s">
        <v>167</v>
      </c>
      <c r="P856" t="s">
        <v>200</v>
      </c>
      <c r="Q856" t="s">
        <v>168</v>
      </c>
      <c r="R856" t="s">
        <v>165</v>
      </c>
      <c r="S856" t="s">
        <v>119</v>
      </c>
      <c r="T856" t="s">
        <v>164</v>
      </c>
      <c r="U856" t="s">
        <v>118</v>
      </c>
      <c r="V856" t="s">
        <v>2766</v>
      </c>
      <c r="W856" t="s">
        <v>2767</v>
      </c>
      <c r="X856" s="51" t="str">
        <f t="shared" si="26"/>
        <v>3</v>
      </c>
      <c r="Y856" s="51" t="str">
        <f>IF(T856="","",IF(AND(T856&lt;&gt;'Tabelas auxiliares'!$B$236,T856&lt;&gt;'Tabelas auxiliares'!$B$237,T856&lt;&gt;'Tabelas auxiliares'!$C$236,T856&lt;&gt;'Tabelas auxiliares'!$C$237,T856&lt;&gt;'Tabelas auxiliares'!$D$236),"FOLHA DE PESSOAL",IF(X856='Tabelas auxiliares'!$A$237,"CUSTEIO",IF(X856='Tabelas auxiliares'!$A$236,"INVESTIMENTO","ERRO - VERIFICAR"))))</f>
        <v>CUSTEIO</v>
      </c>
      <c r="Z856" s="64">
        <f t="shared" si="27"/>
        <v>11992</v>
      </c>
      <c r="AC856" s="44">
        <v>11992</v>
      </c>
    </row>
    <row r="857" spans="1:29" x14ac:dyDescent="0.25">
      <c r="A857" t="s">
        <v>594</v>
      </c>
      <c r="B857" t="s">
        <v>309</v>
      </c>
      <c r="C857" t="s">
        <v>595</v>
      </c>
      <c r="D857" t="s">
        <v>35</v>
      </c>
      <c r="E857" t="s">
        <v>117</v>
      </c>
      <c r="F857" s="51" t="str">
        <f>IFERROR(VLOOKUP(D857,'Tabelas auxiliares'!$A$3:$B$61,2,FALSE),"")</f>
        <v>PU - PREFEITURA UNIVERSITÁRIA</v>
      </c>
      <c r="G857" s="51" t="str">
        <f>IFERROR(VLOOKUP($B857,'Tabelas auxiliares'!$A$65:$C$102,2,FALSE),"")</f>
        <v>Limpeza e copeiragem</v>
      </c>
      <c r="H857" s="51" t="str">
        <f>IFERROR(VLOOKUP($B857,'Tabelas auxiliares'!$A$65:$C$102,3,FALSE),"")</f>
        <v>LIMPEZA / COPEIRAGEM / COLETA DE LIXO INFECTANTE /MATERIAIS DE LIMPEZA E COPA (PAPEL TOALHA, HIGIÊNICO) / BOMBONAS RESÍDUOS QUÍMICOS</v>
      </c>
      <c r="I857" t="s">
        <v>2796</v>
      </c>
      <c r="J857" t="s">
        <v>2797</v>
      </c>
      <c r="K857" t="s">
        <v>2798</v>
      </c>
      <c r="L857" t="s">
        <v>2799</v>
      </c>
      <c r="M857" t="s">
        <v>2800</v>
      </c>
      <c r="N857" t="s">
        <v>166</v>
      </c>
      <c r="O857" t="s">
        <v>167</v>
      </c>
      <c r="P857" t="s">
        <v>200</v>
      </c>
      <c r="Q857" t="s">
        <v>168</v>
      </c>
      <c r="R857" t="s">
        <v>165</v>
      </c>
      <c r="S857" t="s">
        <v>119</v>
      </c>
      <c r="T857" t="s">
        <v>164</v>
      </c>
      <c r="U857" t="s">
        <v>118</v>
      </c>
      <c r="V857" t="s">
        <v>2756</v>
      </c>
      <c r="W857" t="s">
        <v>2757</v>
      </c>
      <c r="X857" s="51" t="str">
        <f t="shared" si="26"/>
        <v>3</v>
      </c>
      <c r="Y857" s="51" t="str">
        <f>IF(T857="","",IF(AND(T857&lt;&gt;'Tabelas auxiliares'!$B$236,T857&lt;&gt;'Tabelas auxiliares'!$B$237,T857&lt;&gt;'Tabelas auxiliares'!$C$236,T857&lt;&gt;'Tabelas auxiliares'!$C$237,T857&lt;&gt;'Tabelas auxiliares'!$D$236),"FOLHA DE PESSOAL",IF(X857='Tabelas auxiliares'!$A$237,"CUSTEIO",IF(X857='Tabelas auxiliares'!$A$236,"INVESTIMENTO","ERRO - VERIFICAR"))))</f>
        <v>CUSTEIO</v>
      </c>
      <c r="Z857" s="64">
        <f t="shared" si="27"/>
        <v>416.3</v>
      </c>
      <c r="AC857" s="44">
        <v>416.3</v>
      </c>
    </row>
    <row r="858" spans="1:29" x14ac:dyDescent="0.25">
      <c r="A858" t="s">
        <v>594</v>
      </c>
      <c r="B858" t="s">
        <v>309</v>
      </c>
      <c r="C858" t="s">
        <v>595</v>
      </c>
      <c r="D858" t="s">
        <v>35</v>
      </c>
      <c r="E858" t="s">
        <v>117</v>
      </c>
      <c r="F858" s="51" t="str">
        <f>IFERROR(VLOOKUP(D858,'Tabelas auxiliares'!$A$3:$B$61,2,FALSE),"")</f>
        <v>PU - PREFEITURA UNIVERSITÁRIA</v>
      </c>
      <c r="G858" s="51" t="str">
        <f>IFERROR(VLOOKUP($B858,'Tabelas auxiliares'!$A$65:$C$102,2,FALSE),"")</f>
        <v>Limpeza e copeiragem</v>
      </c>
      <c r="H858" s="51" t="str">
        <f>IFERROR(VLOOKUP($B858,'Tabelas auxiliares'!$A$65:$C$102,3,FALSE),"")</f>
        <v>LIMPEZA / COPEIRAGEM / COLETA DE LIXO INFECTANTE /MATERIAIS DE LIMPEZA E COPA (PAPEL TOALHA, HIGIÊNICO) / BOMBONAS RESÍDUOS QUÍMICOS</v>
      </c>
      <c r="I858" t="s">
        <v>613</v>
      </c>
      <c r="J858" t="s">
        <v>2801</v>
      </c>
      <c r="K858" t="s">
        <v>2802</v>
      </c>
      <c r="L858" t="s">
        <v>2803</v>
      </c>
      <c r="M858" t="s">
        <v>2804</v>
      </c>
      <c r="N858" t="s">
        <v>166</v>
      </c>
      <c r="O858" t="s">
        <v>167</v>
      </c>
      <c r="P858" t="s">
        <v>200</v>
      </c>
      <c r="Q858" t="s">
        <v>168</v>
      </c>
      <c r="R858" t="s">
        <v>165</v>
      </c>
      <c r="S858" t="s">
        <v>119</v>
      </c>
      <c r="T858" t="s">
        <v>164</v>
      </c>
      <c r="U858" t="s">
        <v>118</v>
      </c>
      <c r="V858" t="s">
        <v>2805</v>
      </c>
      <c r="W858" t="s">
        <v>2806</v>
      </c>
      <c r="X858" s="51" t="str">
        <f t="shared" si="26"/>
        <v>3</v>
      </c>
      <c r="Y858" s="51" t="str">
        <f>IF(T858="","",IF(AND(T858&lt;&gt;'Tabelas auxiliares'!$B$236,T858&lt;&gt;'Tabelas auxiliares'!$B$237,T858&lt;&gt;'Tabelas auxiliares'!$C$236,T858&lt;&gt;'Tabelas auxiliares'!$C$237,T858&lt;&gt;'Tabelas auxiliares'!$D$236),"FOLHA DE PESSOAL",IF(X858='Tabelas auxiliares'!$A$237,"CUSTEIO",IF(X858='Tabelas auxiliares'!$A$236,"INVESTIMENTO","ERRO - VERIFICAR"))))</f>
        <v>CUSTEIO</v>
      </c>
      <c r="Z858" s="64">
        <f t="shared" si="27"/>
        <v>155884.76999999999</v>
      </c>
      <c r="AA858" s="44">
        <v>92044.44</v>
      </c>
      <c r="AB858" s="44">
        <v>561.65</v>
      </c>
      <c r="AC858" s="44">
        <v>63278.68</v>
      </c>
    </row>
    <row r="859" spans="1:29" x14ac:dyDescent="0.25">
      <c r="A859" t="s">
        <v>594</v>
      </c>
      <c r="B859" t="s">
        <v>309</v>
      </c>
      <c r="C859" t="s">
        <v>595</v>
      </c>
      <c r="D859" t="s">
        <v>35</v>
      </c>
      <c r="E859" t="s">
        <v>117</v>
      </c>
      <c r="F859" s="51" t="str">
        <f>IFERROR(VLOOKUP(D859,'Tabelas auxiliares'!$A$3:$B$61,2,FALSE),"")</f>
        <v>PU - PREFEITURA UNIVERSITÁRIA</v>
      </c>
      <c r="G859" s="51" t="str">
        <f>IFERROR(VLOOKUP($B859,'Tabelas auxiliares'!$A$65:$C$102,2,FALSE),"")</f>
        <v>Limpeza e copeiragem</v>
      </c>
      <c r="H859" s="51" t="str">
        <f>IFERROR(VLOOKUP($B859,'Tabelas auxiliares'!$A$65:$C$102,3,FALSE),"")</f>
        <v>LIMPEZA / COPEIRAGEM / COLETA DE LIXO INFECTANTE /MATERIAIS DE LIMPEZA E COPA (PAPEL TOALHA, HIGIÊNICO) / BOMBONAS RESÍDUOS QUÍMICOS</v>
      </c>
      <c r="I859" t="s">
        <v>2807</v>
      </c>
      <c r="J859" t="s">
        <v>2808</v>
      </c>
      <c r="K859" t="s">
        <v>2809</v>
      </c>
      <c r="L859" t="s">
        <v>2810</v>
      </c>
      <c r="M859" t="s">
        <v>2811</v>
      </c>
      <c r="N859" t="s">
        <v>166</v>
      </c>
      <c r="O859" t="s">
        <v>167</v>
      </c>
      <c r="P859" t="s">
        <v>200</v>
      </c>
      <c r="Q859" t="s">
        <v>168</v>
      </c>
      <c r="R859" t="s">
        <v>165</v>
      </c>
      <c r="S859" t="s">
        <v>119</v>
      </c>
      <c r="T859" t="s">
        <v>164</v>
      </c>
      <c r="U859" t="s">
        <v>118</v>
      </c>
      <c r="V859" t="s">
        <v>2750</v>
      </c>
      <c r="W859" t="s">
        <v>2751</v>
      </c>
      <c r="X859" s="51" t="str">
        <f t="shared" si="26"/>
        <v>3</v>
      </c>
      <c r="Y859" s="51" t="str">
        <f>IF(T859="","",IF(AND(T859&lt;&gt;'Tabelas auxiliares'!$B$236,T859&lt;&gt;'Tabelas auxiliares'!$B$237,T859&lt;&gt;'Tabelas auxiliares'!$C$236,T859&lt;&gt;'Tabelas auxiliares'!$C$237,T859&lt;&gt;'Tabelas auxiliares'!$D$236),"FOLHA DE PESSOAL",IF(X859='Tabelas auxiliares'!$A$237,"CUSTEIO",IF(X859='Tabelas auxiliares'!$A$236,"INVESTIMENTO","ERRO - VERIFICAR"))))</f>
        <v>CUSTEIO</v>
      </c>
      <c r="Z859" s="64">
        <f t="shared" si="27"/>
        <v>1733213.1600000001</v>
      </c>
      <c r="AA859" s="44">
        <v>435484.61</v>
      </c>
      <c r="AB859" s="44">
        <v>428944.49</v>
      </c>
      <c r="AC859" s="44">
        <v>868784.06</v>
      </c>
    </row>
    <row r="860" spans="1:29" x14ac:dyDescent="0.25">
      <c r="A860" t="s">
        <v>594</v>
      </c>
      <c r="B860" t="s">
        <v>309</v>
      </c>
      <c r="C860" t="s">
        <v>595</v>
      </c>
      <c r="D860" t="s">
        <v>35</v>
      </c>
      <c r="E860" t="s">
        <v>117</v>
      </c>
      <c r="F860" s="51" t="str">
        <f>IFERROR(VLOOKUP(D860,'Tabelas auxiliares'!$A$3:$B$61,2,FALSE),"")</f>
        <v>PU - PREFEITURA UNIVERSITÁRIA</v>
      </c>
      <c r="G860" s="51" t="str">
        <f>IFERROR(VLOOKUP($B860,'Tabelas auxiliares'!$A$65:$C$102,2,FALSE),"")</f>
        <v>Limpeza e copeiragem</v>
      </c>
      <c r="H860" s="51" t="str">
        <f>IFERROR(VLOOKUP($B860,'Tabelas auxiliares'!$A$65:$C$102,3,FALSE),"")</f>
        <v>LIMPEZA / COPEIRAGEM / COLETA DE LIXO INFECTANTE /MATERIAIS DE LIMPEZA E COPA (PAPEL TOALHA, HIGIÊNICO) / BOMBONAS RESÍDUOS QUÍMICOS</v>
      </c>
      <c r="I860" t="s">
        <v>2812</v>
      </c>
      <c r="J860" t="s">
        <v>2813</v>
      </c>
      <c r="K860" t="s">
        <v>2814</v>
      </c>
      <c r="L860" t="s">
        <v>2815</v>
      </c>
      <c r="M860" t="s">
        <v>2816</v>
      </c>
      <c r="N860" t="s">
        <v>166</v>
      </c>
      <c r="O860" t="s">
        <v>167</v>
      </c>
      <c r="P860" t="s">
        <v>200</v>
      </c>
      <c r="Q860" t="s">
        <v>168</v>
      </c>
      <c r="R860" t="s">
        <v>165</v>
      </c>
      <c r="S860" t="s">
        <v>119</v>
      </c>
      <c r="T860" t="s">
        <v>164</v>
      </c>
      <c r="U860" t="s">
        <v>118</v>
      </c>
      <c r="V860" t="s">
        <v>2772</v>
      </c>
      <c r="W860" t="s">
        <v>2773</v>
      </c>
      <c r="X860" s="51" t="str">
        <f t="shared" si="26"/>
        <v>3</v>
      </c>
      <c r="Y860" s="51" t="str">
        <f>IF(T860="","",IF(AND(T860&lt;&gt;'Tabelas auxiliares'!$B$236,T860&lt;&gt;'Tabelas auxiliares'!$B$237,T860&lt;&gt;'Tabelas auxiliares'!$C$236,T860&lt;&gt;'Tabelas auxiliares'!$C$237,T860&lt;&gt;'Tabelas auxiliares'!$D$236),"FOLHA DE PESSOAL",IF(X860='Tabelas auxiliares'!$A$237,"CUSTEIO",IF(X860='Tabelas auxiliares'!$A$236,"INVESTIMENTO","ERRO - VERIFICAR"))))</f>
        <v>CUSTEIO</v>
      </c>
      <c r="Z860" s="64">
        <f t="shared" si="27"/>
        <v>3155</v>
      </c>
      <c r="AC860" s="44">
        <v>3155</v>
      </c>
    </row>
    <row r="861" spans="1:29" x14ac:dyDescent="0.25">
      <c r="A861" t="s">
        <v>594</v>
      </c>
      <c r="B861" t="s">
        <v>309</v>
      </c>
      <c r="C861" t="s">
        <v>595</v>
      </c>
      <c r="D861" t="s">
        <v>35</v>
      </c>
      <c r="E861" t="s">
        <v>117</v>
      </c>
      <c r="F861" s="51" t="str">
        <f>IFERROR(VLOOKUP(D861,'Tabelas auxiliares'!$A$3:$B$61,2,FALSE),"")</f>
        <v>PU - PREFEITURA UNIVERSITÁRIA</v>
      </c>
      <c r="G861" s="51" t="str">
        <f>IFERROR(VLOOKUP($B861,'Tabelas auxiliares'!$A$65:$C$102,2,FALSE),"")</f>
        <v>Limpeza e copeiragem</v>
      </c>
      <c r="H861" s="51" t="str">
        <f>IFERROR(VLOOKUP($B861,'Tabelas auxiliares'!$A$65:$C$102,3,FALSE),"")</f>
        <v>LIMPEZA / COPEIRAGEM / COLETA DE LIXO INFECTANTE /MATERIAIS DE LIMPEZA E COPA (PAPEL TOALHA, HIGIÊNICO) / BOMBONAS RESÍDUOS QUÍMICOS</v>
      </c>
      <c r="I861" t="s">
        <v>2817</v>
      </c>
      <c r="J861" t="s">
        <v>2779</v>
      </c>
      <c r="K861" t="s">
        <v>2818</v>
      </c>
      <c r="L861" t="s">
        <v>2781</v>
      </c>
      <c r="M861" t="s">
        <v>2782</v>
      </c>
      <c r="N861" t="s">
        <v>166</v>
      </c>
      <c r="O861" t="s">
        <v>167</v>
      </c>
      <c r="P861" t="s">
        <v>200</v>
      </c>
      <c r="Q861" t="s">
        <v>168</v>
      </c>
      <c r="R861" t="s">
        <v>165</v>
      </c>
      <c r="S861" t="s">
        <v>119</v>
      </c>
      <c r="T861" t="s">
        <v>164</v>
      </c>
      <c r="U861" t="s">
        <v>118</v>
      </c>
      <c r="V861" t="s">
        <v>2783</v>
      </c>
      <c r="W861" t="s">
        <v>2784</v>
      </c>
      <c r="X861" s="51" t="str">
        <f t="shared" si="26"/>
        <v>3</v>
      </c>
      <c r="Y861" s="51" t="str">
        <f>IF(T861="","",IF(AND(T861&lt;&gt;'Tabelas auxiliares'!$B$236,T861&lt;&gt;'Tabelas auxiliares'!$B$237,T861&lt;&gt;'Tabelas auxiliares'!$C$236,T861&lt;&gt;'Tabelas auxiliares'!$C$237,T861&lt;&gt;'Tabelas auxiliares'!$D$236),"FOLHA DE PESSOAL",IF(X861='Tabelas auxiliares'!$A$237,"CUSTEIO",IF(X861='Tabelas auxiliares'!$A$236,"INVESTIMENTO","ERRO - VERIFICAR"))))</f>
        <v>CUSTEIO</v>
      </c>
      <c r="Z861" s="64">
        <f t="shared" si="27"/>
        <v>124326.57</v>
      </c>
      <c r="AA861" s="44">
        <v>124326.57</v>
      </c>
    </row>
    <row r="862" spans="1:29" x14ac:dyDescent="0.25">
      <c r="A862" t="s">
        <v>594</v>
      </c>
      <c r="B862" t="s">
        <v>309</v>
      </c>
      <c r="C862" t="s">
        <v>595</v>
      </c>
      <c r="D862" t="s">
        <v>35</v>
      </c>
      <c r="E862" t="s">
        <v>117</v>
      </c>
      <c r="F862" s="51" t="str">
        <f>IFERROR(VLOOKUP(D862,'Tabelas auxiliares'!$A$3:$B$61,2,FALSE),"")</f>
        <v>PU - PREFEITURA UNIVERSITÁRIA</v>
      </c>
      <c r="G862" s="51" t="str">
        <f>IFERROR(VLOOKUP($B862,'Tabelas auxiliares'!$A$65:$C$102,2,FALSE),"")</f>
        <v>Limpeza e copeiragem</v>
      </c>
      <c r="H862" s="51" t="str">
        <f>IFERROR(VLOOKUP($B862,'Tabelas auxiliares'!$A$65:$C$102,3,FALSE),"")</f>
        <v>LIMPEZA / COPEIRAGEM / COLETA DE LIXO INFECTANTE /MATERIAIS DE LIMPEZA E COPA (PAPEL TOALHA, HIGIÊNICO) / BOMBONAS RESÍDUOS QUÍMICOS</v>
      </c>
      <c r="I862" t="s">
        <v>1603</v>
      </c>
      <c r="J862" t="s">
        <v>2797</v>
      </c>
      <c r="K862" t="s">
        <v>2819</v>
      </c>
      <c r="L862" t="s">
        <v>2820</v>
      </c>
      <c r="M862" t="s">
        <v>2821</v>
      </c>
      <c r="N862" t="s">
        <v>166</v>
      </c>
      <c r="O862" t="s">
        <v>167</v>
      </c>
      <c r="P862" t="s">
        <v>200</v>
      </c>
      <c r="Q862" t="s">
        <v>168</v>
      </c>
      <c r="R862" t="s">
        <v>165</v>
      </c>
      <c r="S862" t="s">
        <v>119</v>
      </c>
      <c r="T862" t="s">
        <v>164</v>
      </c>
      <c r="U862" t="s">
        <v>118</v>
      </c>
      <c r="V862" t="s">
        <v>2756</v>
      </c>
      <c r="W862" t="s">
        <v>2757</v>
      </c>
      <c r="X862" s="51" t="str">
        <f t="shared" si="26"/>
        <v>3</v>
      </c>
      <c r="Y862" s="51" t="str">
        <f>IF(T862="","",IF(AND(T862&lt;&gt;'Tabelas auxiliares'!$B$236,T862&lt;&gt;'Tabelas auxiliares'!$B$237,T862&lt;&gt;'Tabelas auxiliares'!$C$236,T862&lt;&gt;'Tabelas auxiliares'!$C$237,T862&lt;&gt;'Tabelas auxiliares'!$D$236),"FOLHA DE PESSOAL",IF(X862='Tabelas auxiliares'!$A$237,"CUSTEIO",IF(X862='Tabelas auxiliares'!$A$236,"INVESTIMENTO","ERRO - VERIFICAR"))))</f>
        <v>CUSTEIO</v>
      </c>
      <c r="Z862" s="64">
        <f t="shared" si="27"/>
        <v>6270</v>
      </c>
      <c r="AC862" s="44">
        <v>6270</v>
      </c>
    </row>
    <row r="863" spans="1:29" x14ac:dyDescent="0.25">
      <c r="A863" t="s">
        <v>594</v>
      </c>
      <c r="B863" t="s">
        <v>309</v>
      </c>
      <c r="C863" t="s">
        <v>595</v>
      </c>
      <c r="D863" t="s">
        <v>35</v>
      </c>
      <c r="E863" t="s">
        <v>117</v>
      </c>
      <c r="F863" s="51" t="str">
        <f>IFERROR(VLOOKUP(D863,'Tabelas auxiliares'!$A$3:$B$61,2,FALSE),"")</f>
        <v>PU - PREFEITURA UNIVERSITÁRIA</v>
      </c>
      <c r="G863" s="51" t="str">
        <f>IFERROR(VLOOKUP($B863,'Tabelas auxiliares'!$A$65:$C$102,2,FALSE),"")</f>
        <v>Limpeza e copeiragem</v>
      </c>
      <c r="H863" s="51" t="str">
        <f>IFERROR(VLOOKUP($B863,'Tabelas auxiliares'!$A$65:$C$102,3,FALSE),"")</f>
        <v>LIMPEZA / COPEIRAGEM / COLETA DE LIXO INFECTANTE /MATERIAIS DE LIMPEZA E COPA (PAPEL TOALHA, HIGIÊNICO) / BOMBONAS RESÍDUOS QUÍMICOS</v>
      </c>
      <c r="I863" t="s">
        <v>1603</v>
      </c>
      <c r="J863" t="s">
        <v>2752</v>
      </c>
      <c r="K863" t="s">
        <v>2822</v>
      </c>
      <c r="L863" t="s">
        <v>2754</v>
      </c>
      <c r="M863" t="s">
        <v>2755</v>
      </c>
      <c r="N863" t="s">
        <v>166</v>
      </c>
      <c r="O863" t="s">
        <v>167</v>
      </c>
      <c r="P863" t="s">
        <v>200</v>
      </c>
      <c r="Q863" t="s">
        <v>168</v>
      </c>
      <c r="R863" t="s">
        <v>165</v>
      </c>
      <c r="S863" t="s">
        <v>119</v>
      </c>
      <c r="T863" t="s">
        <v>164</v>
      </c>
      <c r="U863" t="s">
        <v>118</v>
      </c>
      <c r="V863" t="s">
        <v>2756</v>
      </c>
      <c r="W863" t="s">
        <v>2757</v>
      </c>
      <c r="X863" s="51" t="str">
        <f t="shared" si="26"/>
        <v>3</v>
      </c>
      <c r="Y863" s="51" t="str">
        <f>IF(T863="","",IF(AND(T863&lt;&gt;'Tabelas auxiliares'!$B$236,T863&lt;&gt;'Tabelas auxiliares'!$B$237,T863&lt;&gt;'Tabelas auxiliares'!$C$236,T863&lt;&gt;'Tabelas auxiliares'!$C$237,T863&lt;&gt;'Tabelas auxiliares'!$D$236),"FOLHA DE PESSOAL",IF(X863='Tabelas auxiliares'!$A$237,"CUSTEIO",IF(X863='Tabelas auxiliares'!$A$236,"INVESTIMENTO","ERRO - VERIFICAR"))))</f>
        <v>CUSTEIO</v>
      </c>
      <c r="Z863" s="64">
        <f t="shared" si="27"/>
        <v>59600</v>
      </c>
      <c r="AC863" s="44">
        <v>59600</v>
      </c>
    </row>
    <row r="864" spans="1:29" x14ac:dyDescent="0.25">
      <c r="A864" t="s">
        <v>594</v>
      </c>
      <c r="B864" t="s">
        <v>309</v>
      </c>
      <c r="C864" t="s">
        <v>595</v>
      </c>
      <c r="D864" t="s">
        <v>35</v>
      </c>
      <c r="E864" t="s">
        <v>117</v>
      </c>
      <c r="F864" s="51" t="str">
        <f>IFERROR(VLOOKUP(D864,'Tabelas auxiliares'!$A$3:$B$61,2,FALSE),"")</f>
        <v>PU - PREFEITURA UNIVERSITÁRIA</v>
      </c>
      <c r="G864" s="51" t="str">
        <f>IFERROR(VLOOKUP($B864,'Tabelas auxiliares'!$A$65:$C$102,2,FALSE),"")</f>
        <v>Limpeza e copeiragem</v>
      </c>
      <c r="H864" s="51" t="str">
        <f>IFERROR(VLOOKUP($B864,'Tabelas auxiliares'!$A$65:$C$102,3,FALSE),"")</f>
        <v>LIMPEZA / COPEIRAGEM / COLETA DE LIXO INFECTANTE /MATERIAIS DE LIMPEZA E COPA (PAPEL TOALHA, HIGIÊNICO) / BOMBONAS RESÍDUOS QUÍMICOS</v>
      </c>
      <c r="I864" t="s">
        <v>1603</v>
      </c>
      <c r="J864" t="s">
        <v>2758</v>
      </c>
      <c r="K864" t="s">
        <v>2823</v>
      </c>
      <c r="L864" t="s">
        <v>2824</v>
      </c>
      <c r="M864" t="s">
        <v>2765</v>
      </c>
      <c r="N864" t="s">
        <v>166</v>
      </c>
      <c r="O864" t="s">
        <v>167</v>
      </c>
      <c r="P864" t="s">
        <v>200</v>
      </c>
      <c r="Q864" t="s">
        <v>168</v>
      </c>
      <c r="R864" t="s">
        <v>165</v>
      </c>
      <c r="S864" t="s">
        <v>119</v>
      </c>
      <c r="T864" t="s">
        <v>164</v>
      </c>
      <c r="U864" t="s">
        <v>118</v>
      </c>
      <c r="V864" t="s">
        <v>2756</v>
      </c>
      <c r="W864" t="s">
        <v>2757</v>
      </c>
      <c r="X864" s="51" t="str">
        <f t="shared" si="26"/>
        <v>3</v>
      </c>
      <c r="Y864" s="51" t="str">
        <f>IF(T864="","",IF(AND(T864&lt;&gt;'Tabelas auxiliares'!$B$236,T864&lt;&gt;'Tabelas auxiliares'!$B$237,T864&lt;&gt;'Tabelas auxiliares'!$C$236,T864&lt;&gt;'Tabelas auxiliares'!$C$237,T864&lt;&gt;'Tabelas auxiliares'!$D$236),"FOLHA DE PESSOAL",IF(X864='Tabelas auxiliares'!$A$237,"CUSTEIO",IF(X864='Tabelas auxiliares'!$A$236,"INVESTIMENTO","ERRO - VERIFICAR"))))</f>
        <v>CUSTEIO</v>
      </c>
      <c r="Z864" s="64">
        <f t="shared" si="27"/>
        <v>155</v>
      </c>
      <c r="AC864" s="44">
        <v>155</v>
      </c>
    </row>
    <row r="865" spans="1:29" x14ac:dyDescent="0.25">
      <c r="A865" t="s">
        <v>594</v>
      </c>
      <c r="B865" t="s">
        <v>309</v>
      </c>
      <c r="C865" t="s">
        <v>595</v>
      </c>
      <c r="D865" t="s">
        <v>35</v>
      </c>
      <c r="E865" t="s">
        <v>117</v>
      </c>
      <c r="F865" s="51" t="str">
        <f>IFERROR(VLOOKUP(D865,'Tabelas auxiliares'!$A$3:$B$61,2,FALSE),"")</f>
        <v>PU - PREFEITURA UNIVERSITÁRIA</v>
      </c>
      <c r="G865" s="51" t="str">
        <f>IFERROR(VLOOKUP($B865,'Tabelas auxiliares'!$A$65:$C$102,2,FALSE),"")</f>
        <v>Limpeza e copeiragem</v>
      </c>
      <c r="H865" s="51" t="str">
        <f>IFERROR(VLOOKUP($B865,'Tabelas auxiliares'!$A$65:$C$102,3,FALSE),"")</f>
        <v>LIMPEZA / COPEIRAGEM / COLETA DE LIXO INFECTANTE /MATERIAIS DE LIMPEZA E COPA (PAPEL TOALHA, HIGIÊNICO) / BOMBONAS RESÍDUOS QUÍMICOS</v>
      </c>
      <c r="I865" t="s">
        <v>964</v>
      </c>
      <c r="J865" t="s">
        <v>2813</v>
      </c>
      <c r="K865" t="s">
        <v>2825</v>
      </c>
      <c r="L865" t="s">
        <v>2826</v>
      </c>
      <c r="M865" t="s">
        <v>2816</v>
      </c>
      <c r="N865" t="s">
        <v>166</v>
      </c>
      <c r="O865" t="s">
        <v>167</v>
      </c>
      <c r="P865" t="s">
        <v>200</v>
      </c>
      <c r="Q865" t="s">
        <v>168</v>
      </c>
      <c r="R865" t="s">
        <v>165</v>
      </c>
      <c r="S865" t="s">
        <v>119</v>
      </c>
      <c r="T865" t="s">
        <v>164</v>
      </c>
      <c r="U865" t="s">
        <v>118</v>
      </c>
      <c r="V865" t="s">
        <v>2772</v>
      </c>
      <c r="W865" t="s">
        <v>2773</v>
      </c>
      <c r="X865" s="51" t="str">
        <f t="shared" si="26"/>
        <v>3</v>
      </c>
      <c r="Y865" s="51" t="str">
        <f>IF(T865="","",IF(AND(T865&lt;&gt;'Tabelas auxiliares'!$B$236,T865&lt;&gt;'Tabelas auxiliares'!$B$237,T865&lt;&gt;'Tabelas auxiliares'!$C$236,T865&lt;&gt;'Tabelas auxiliares'!$C$237,T865&lt;&gt;'Tabelas auxiliares'!$D$236),"FOLHA DE PESSOAL",IF(X865='Tabelas auxiliares'!$A$237,"CUSTEIO",IF(X865='Tabelas auxiliares'!$A$236,"INVESTIMENTO","ERRO - VERIFICAR"))))</f>
        <v>CUSTEIO</v>
      </c>
      <c r="Z865" s="64">
        <f t="shared" si="27"/>
        <v>725</v>
      </c>
      <c r="AC865" s="44">
        <v>725</v>
      </c>
    </row>
    <row r="866" spans="1:29" x14ac:dyDescent="0.25">
      <c r="A866" t="s">
        <v>594</v>
      </c>
      <c r="B866" t="s">
        <v>309</v>
      </c>
      <c r="C866" t="s">
        <v>595</v>
      </c>
      <c r="D866" t="s">
        <v>35</v>
      </c>
      <c r="E866" t="s">
        <v>117</v>
      </c>
      <c r="F866" s="51" t="str">
        <f>IFERROR(VLOOKUP(D866,'Tabelas auxiliares'!$A$3:$B$61,2,FALSE),"")</f>
        <v>PU - PREFEITURA UNIVERSITÁRIA</v>
      </c>
      <c r="G866" s="51" t="str">
        <f>IFERROR(VLOOKUP($B866,'Tabelas auxiliares'!$A$65:$C$102,2,FALSE),"")</f>
        <v>Limpeza e copeiragem</v>
      </c>
      <c r="H866" s="51" t="str">
        <f>IFERROR(VLOOKUP($B866,'Tabelas auxiliares'!$A$65:$C$102,3,FALSE),"")</f>
        <v>LIMPEZA / COPEIRAGEM / COLETA DE LIXO INFECTANTE /MATERIAIS DE LIMPEZA E COPA (PAPEL TOALHA, HIGIÊNICO) / BOMBONAS RESÍDUOS QUÍMICOS</v>
      </c>
      <c r="I866" t="s">
        <v>1766</v>
      </c>
      <c r="J866" t="s">
        <v>2752</v>
      </c>
      <c r="K866" t="s">
        <v>2827</v>
      </c>
      <c r="L866" t="s">
        <v>2754</v>
      </c>
      <c r="M866" t="s">
        <v>2755</v>
      </c>
      <c r="N866" t="s">
        <v>166</v>
      </c>
      <c r="O866" t="s">
        <v>167</v>
      </c>
      <c r="P866" t="s">
        <v>200</v>
      </c>
      <c r="Q866" t="s">
        <v>168</v>
      </c>
      <c r="R866" t="s">
        <v>165</v>
      </c>
      <c r="S866" t="s">
        <v>597</v>
      </c>
      <c r="T866" t="s">
        <v>164</v>
      </c>
      <c r="U866" t="s">
        <v>118</v>
      </c>
      <c r="V866" t="s">
        <v>2756</v>
      </c>
      <c r="W866" t="s">
        <v>2757</v>
      </c>
      <c r="X866" s="51" t="str">
        <f t="shared" si="26"/>
        <v>3</v>
      </c>
      <c r="Y866" s="51" t="str">
        <f>IF(T866="","",IF(AND(T866&lt;&gt;'Tabelas auxiliares'!$B$236,T866&lt;&gt;'Tabelas auxiliares'!$B$237,T866&lt;&gt;'Tabelas auxiliares'!$C$236,T866&lt;&gt;'Tabelas auxiliares'!$C$237,T866&lt;&gt;'Tabelas auxiliares'!$D$236),"FOLHA DE PESSOAL",IF(X866='Tabelas auxiliares'!$A$237,"CUSTEIO",IF(X866='Tabelas auxiliares'!$A$236,"INVESTIMENTO","ERRO - VERIFICAR"))))</f>
        <v>CUSTEIO</v>
      </c>
      <c r="Z866" s="64">
        <f t="shared" si="27"/>
        <v>59600</v>
      </c>
      <c r="AC866" s="44">
        <v>59600</v>
      </c>
    </row>
    <row r="867" spans="1:29" x14ac:dyDescent="0.25">
      <c r="A867" t="s">
        <v>594</v>
      </c>
      <c r="B867" t="s">
        <v>309</v>
      </c>
      <c r="C867" t="s">
        <v>595</v>
      </c>
      <c r="D867" t="s">
        <v>35</v>
      </c>
      <c r="E867" t="s">
        <v>117</v>
      </c>
      <c r="F867" s="51" t="str">
        <f>IFERROR(VLOOKUP(D867,'Tabelas auxiliares'!$A$3:$B$61,2,FALSE),"")</f>
        <v>PU - PREFEITURA UNIVERSITÁRIA</v>
      </c>
      <c r="G867" s="51" t="str">
        <f>IFERROR(VLOOKUP($B867,'Tabelas auxiliares'!$A$65:$C$102,2,FALSE),"")</f>
        <v>Limpeza e copeiragem</v>
      </c>
      <c r="H867" s="51" t="str">
        <f>IFERROR(VLOOKUP($B867,'Tabelas auxiliares'!$A$65:$C$102,3,FALSE),"")</f>
        <v>LIMPEZA / COPEIRAGEM / COLETA DE LIXO INFECTANTE /MATERIAIS DE LIMPEZA E COPA (PAPEL TOALHA, HIGIÊNICO) / BOMBONAS RESÍDUOS QUÍMICOS</v>
      </c>
      <c r="I867" t="s">
        <v>2828</v>
      </c>
      <c r="J867" t="s">
        <v>2746</v>
      </c>
      <c r="K867" t="s">
        <v>2829</v>
      </c>
      <c r="L867" t="s">
        <v>2748</v>
      </c>
      <c r="M867" t="s">
        <v>2749</v>
      </c>
      <c r="N867" t="s">
        <v>166</v>
      </c>
      <c r="O867" t="s">
        <v>167</v>
      </c>
      <c r="P867" t="s">
        <v>200</v>
      </c>
      <c r="Q867" t="s">
        <v>168</v>
      </c>
      <c r="R867" t="s">
        <v>165</v>
      </c>
      <c r="S867" t="s">
        <v>597</v>
      </c>
      <c r="T867" t="s">
        <v>164</v>
      </c>
      <c r="U867" t="s">
        <v>118</v>
      </c>
      <c r="V867" t="s">
        <v>2750</v>
      </c>
      <c r="W867" t="s">
        <v>2751</v>
      </c>
      <c r="X867" s="51" t="str">
        <f t="shared" si="26"/>
        <v>3</v>
      </c>
      <c r="Y867" s="51" t="str">
        <f>IF(T867="","",IF(AND(T867&lt;&gt;'Tabelas auxiliares'!$B$236,T867&lt;&gt;'Tabelas auxiliares'!$B$237,T867&lt;&gt;'Tabelas auxiliares'!$C$236,T867&lt;&gt;'Tabelas auxiliares'!$C$237,T867&lt;&gt;'Tabelas auxiliares'!$D$236),"FOLHA DE PESSOAL",IF(X867='Tabelas auxiliares'!$A$237,"CUSTEIO",IF(X867='Tabelas auxiliares'!$A$236,"INVESTIMENTO","ERRO - VERIFICAR"))))</f>
        <v>CUSTEIO</v>
      </c>
      <c r="Z867" s="64">
        <f t="shared" si="27"/>
        <v>553632.22</v>
      </c>
      <c r="AA867" s="44">
        <v>140715.29999999999</v>
      </c>
      <c r="AC867" s="44">
        <v>412916.92</v>
      </c>
    </row>
    <row r="868" spans="1:29" x14ac:dyDescent="0.25">
      <c r="A868" t="s">
        <v>594</v>
      </c>
      <c r="B868" t="s">
        <v>309</v>
      </c>
      <c r="C868" t="s">
        <v>595</v>
      </c>
      <c r="D868" t="s">
        <v>35</v>
      </c>
      <c r="E868" t="s">
        <v>117</v>
      </c>
      <c r="F868" s="51" t="str">
        <f>IFERROR(VLOOKUP(D868,'Tabelas auxiliares'!$A$3:$B$61,2,FALSE),"")</f>
        <v>PU - PREFEITURA UNIVERSITÁRIA</v>
      </c>
      <c r="G868" s="51" t="str">
        <f>IFERROR(VLOOKUP($B868,'Tabelas auxiliares'!$A$65:$C$102,2,FALSE),"")</f>
        <v>Limpeza e copeiragem</v>
      </c>
      <c r="H868" s="51" t="str">
        <f>IFERROR(VLOOKUP($B868,'Tabelas auxiliares'!$A$65:$C$102,3,FALSE),"")</f>
        <v>LIMPEZA / COPEIRAGEM / COLETA DE LIXO INFECTANTE /MATERIAIS DE LIMPEZA E COPA (PAPEL TOALHA, HIGIÊNICO) / BOMBONAS RESÍDUOS QUÍMICOS</v>
      </c>
      <c r="I868" t="s">
        <v>1046</v>
      </c>
      <c r="J868" t="s">
        <v>2005</v>
      </c>
      <c r="K868" t="s">
        <v>2830</v>
      </c>
      <c r="L868" t="s">
        <v>2007</v>
      </c>
      <c r="M868" t="s">
        <v>2776</v>
      </c>
      <c r="N868" t="s">
        <v>166</v>
      </c>
      <c r="O868" t="s">
        <v>167</v>
      </c>
      <c r="P868" t="s">
        <v>200</v>
      </c>
      <c r="Q868" t="s">
        <v>168</v>
      </c>
      <c r="R868" t="s">
        <v>165</v>
      </c>
      <c r="S868" t="s">
        <v>119</v>
      </c>
      <c r="T868" t="s">
        <v>164</v>
      </c>
      <c r="U868" t="s">
        <v>118</v>
      </c>
      <c r="V868" t="s">
        <v>2756</v>
      </c>
      <c r="W868" t="s">
        <v>2757</v>
      </c>
      <c r="X868" s="51" t="str">
        <f t="shared" si="26"/>
        <v>3</v>
      </c>
      <c r="Y868" s="51" t="str">
        <f>IF(T868="","",IF(AND(T868&lt;&gt;'Tabelas auxiliares'!$B$236,T868&lt;&gt;'Tabelas auxiliares'!$B$237,T868&lt;&gt;'Tabelas auxiliares'!$C$236,T868&lt;&gt;'Tabelas auxiliares'!$C$237,T868&lt;&gt;'Tabelas auxiliares'!$D$236),"FOLHA DE PESSOAL",IF(X868='Tabelas auxiliares'!$A$237,"CUSTEIO",IF(X868='Tabelas auxiliares'!$A$236,"INVESTIMENTO","ERRO - VERIFICAR"))))</f>
        <v>CUSTEIO</v>
      </c>
      <c r="Z868" s="64">
        <f t="shared" si="27"/>
        <v>315</v>
      </c>
      <c r="AC868" s="44">
        <v>315</v>
      </c>
    </row>
    <row r="869" spans="1:29" x14ac:dyDescent="0.25">
      <c r="A869" t="s">
        <v>594</v>
      </c>
      <c r="B869" t="s">
        <v>309</v>
      </c>
      <c r="C869" t="s">
        <v>595</v>
      </c>
      <c r="D869" t="s">
        <v>35</v>
      </c>
      <c r="E869" t="s">
        <v>117</v>
      </c>
      <c r="F869" s="51" t="str">
        <f>IFERROR(VLOOKUP(D869,'Tabelas auxiliares'!$A$3:$B$61,2,FALSE),"")</f>
        <v>PU - PREFEITURA UNIVERSITÁRIA</v>
      </c>
      <c r="G869" s="51" t="str">
        <f>IFERROR(VLOOKUP($B869,'Tabelas auxiliares'!$A$65:$C$102,2,FALSE),"")</f>
        <v>Limpeza e copeiragem</v>
      </c>
      <c r="H869" s="51" t="str">
        <f>IFERROR(VLOOKUP($B869,'Tabelas auxiliares'!$A$65:$C$102,3,FALSE),"")</f>
        <v>LIMPEZA / COPEIRAGEM / COLETA DE LIXO INFECTANTE /MATERIAIS DE LIMPEZA E COPA (PAPEL TOALHA, HIGIÊNICO) / BOMBONAS RESÍDUOS QUÍMICOS</v>
      </c>
      <c r="I869" t="s">
        <v>2733</v>
      </c>
      <c r="J869" t="s">
        <v>2831</v>
      </c>
      <c r="K869" t="s">
        <v>2832</v>
      </c>
      <c r="L869" t="s">
        <v>2792</v>
      </c>
      <c r="M869" t="s">
        <v>2833</v>
      </c>
      <c r="N869" t="s">
        <v>166</v>
      </c>
      <c r="O869" t="s">
        <v>167</v>
      </c>
      <c r="P869" t="s">
        <v>200</v>
      </c>
      <c r="Q869" t="s">
        <v>168</v>
      </c>
      <c r="R869" t="s">
        <v>165</v>
      </c>
      <c r="S869" t="s">
        <v>597</v>
      </c>
      <c r="T869" t="s">
        <v>164</v>
      </c>
      <c r="U869" t="s">
        <v>118</v>
      </c>
      <c r="V869" t="s">
        <v>2762</v>
      </c>
      <c r="W869" t="s">
        <v>2763</v>
      </c>
      <c r="X869" s="51" t="str">
        <f t="shared" si="26"/>
        <v>3</v>
      </c>
      <c r="Y869" s="51" t="str">
        <f>IF(T869="","",IF(AND(T869&lt;&gt;'Tabelas auxiliares'!$B$236,T869&lt;&gt;'Tabelas auxiliares'!$B$237,T869&lt;&gt;'Tabelas auxiliares'!$C$236,T869&lt;&gt;'Tabelas auxiliares'!$C$237,T869&lt;&gt;'Tabelas auxiliares'!$D$236),"FOLHA DE PESSOAL",IF(X869='Tabelas auxiliares'!$A$237,"CUSTEIO",IF(X869='Tabelas auxiliares'!$A$236,"INVESTIMENTO","ERRO - VERIFICAR"))))</f>
        <v>CUSTEIO</v>
      </c>
      <c r="Z869" s="64">
        <f t="shared" si="27"/>
        <v>15427.5</v>
      </c>
      <c r="AB869" s="44">
        <v>15427.5</v>
      </c>
    </row>
    <row r="870" spans="1:29" x14ac:dyDescent="0.25">
      <c r="A870" t="s">
        <v>594</v>
      </c>
      <c r="B870" t="s">
        <v>309</v>
      </c>
      <c r="C870" t="s">
        <v>595</v>
      </c>
      <c r="D870" t="s">
        <v>35</v>
      </c>
      <c r="E870" t="s">
        <v>117</v>
      </c>
      <c r="F870" s="51" t="str">
        <f>IFERROR(VLOOKUP(D870,'Tabelas auxiliares'!$A$3:$B$61,2,FALSE),"")</f>
        <v>PU - PREFEITURA UNIVERSITÁRIA</v>
      </c>
      <c r="G870" s="51" t="str">
        <f>IFERROR(VLOOKUP($B870,'Tabelas auxiliares'!$A$65:$C$102,2,FALSE),"")</f>
        <v>Limpeza e copeiragem</v>
      </c>
      <c r="H870" s="51" t="str">
        <f>IFERROR(VLOOKUP($B870,'Tabelas auxiliares'!$A$65:$C$102,3,FALSE),"")</f>
        <v>LIMPEZA / COPEIRAGEM / COLETA DE LIXO INFECTANTE /MATERIAIS DE LIMPEZA E COPA (PAPEL TOALHA, HIGIÊNICO) / BOMBONAS RESÍDUOS QUÍMICOS</v>
      </c>
      <c r="I870" t="s">
        <v>2733</v>
      </c>
      <c r="J870" t="s">
        <v>2831</v>
      </c>
      <c r="K870" t="s">
        <v>2834</v>
      </c>
      <c r="L870" t="s">
        <v>2792</v>
      </c>
      <c r="M870" t="s">
        <v>2793</v>
      </c>
      <c r="N870" t="s">
        <v>166</v>
      </c>
      <c r="O870" t="s">
        <v>167</v>
      </c>
      <c r="P870" t="s">
        <v>200</v>
      </c>
      <c r="Q870" t="s">
        <v>168</v>
      </c>
      <c r="R870" t="s">
        <v>165</v>
      </c>
      <c r="S870" t="s">
        <v>119</v>
      </c>
      <c r="T870" t="s">
        <v>164</v>
      </c>
      <c r="U870" t="s">
        <v>118</v>
      </c>
      <c r="V870" t="s">
        <v>2766</v>
      </c>
      <c r="W870" t="s">
        <v>2767</v>
      </c>
      <c r="X870" s="51" t="str">
        <f t="shared" si="26"/>
        <v>3</v>
      </c>
      <c r="Y870" s="51" t="str">
        <f>IF(T870="","",IF(AND(T870&lt;&gt;'Tabelas auxiliares'!$B$236,T870&lt;&gt;'Tabelas auxiliares'!$B$237,T870&lt;&gt;'Tabelas auxiliares'!$C$236,T870&lt;&gt;'Tabelas auxiliares'!$C$237,T870&lt;&gt;'Tabelas auxiliares'!$D$236),"FOLHA DE PESSOAL",IF(X870='Tabelas auxiliares'!$A$237,"CUSTEIO",IF(X870='Tabelas auxiliares'!$A$236,"INVESTIMENTO","ERRO - VERIFICAR"))))</f>
        <v>CUSTEIO</v>
      </c>
      <c r="Z870" s="64">
        <f t="shared" si="27"/>
        <v>3815.7</v>
      </c>
      <c r="AC870" s="44">
        <v>3815.7</v>
      </c>
    </row>
    <row r="871" spans="1:29" x14ac:dyDescent="0.25">
      <c r="A871" t="s">
        <v>594</v>
      </c>
      <c r="B871" t="s">
        <v>309</v>
      </c>
      <c r="C871" t="s">
        <v>595</v>
      </c>
      <c r="D871" t="s">
        <v>35</v>
      </c>
      <c r="E871" t="s">
        <v>117</v>
      </c>
      <c r="F871" s="51" t="str">
        <f>IFERROR(VLOOKUP(D871,'Tabelas auxiliares'!$A$3:$B$61,2,FALSE),"")</f>
        <v>PU - PREFEITURA UNIVERSITÁRIA</v>
      </c>
      <c r="G871" s="51" t="str">
        <f>IFERROR(VLOOKUP($B871,'Tabelas auxiliares'!$A$65:$C$102,2,FALSE),"")</f>
        <v>Limpeza e copeiragem</v>
      </c>
      <c r="H871" s="51" t="str">
        <f>IFERROR(VLOOKUP($B871,'Tabelas auxiliares'!$A$65:$C$102,3,FALSE),"")</f>
        <v>LIMPEZA / COPEIRAGEM / COLETA DE LIXO INFECTANTE /MATERIAIS DE LIMPEZA E COPA (PAPEL TOALHA, HIGIÊNICO) / BOMBONAS RESÍDUOS QUÍMICOS</v>
      </c>
      <c r="I871" t="s">
        <v>2733</v>
      </c>
      <c r="J871" t="s">
        <v>2831</v>
      </c>
      <c r="K871" t="s">
        <v>2835</v>
      </c>
      <c r="L871" t="s">
        <v>2792</v>
      </c>
      <c r="M871" t="s">
        <v>2793</v>
      </c>
      <c r="N871" t="s">
        <v>166</v>
      </c>
      <c r="O871" t="s">
        <v>167</v>
      </c>
      <c r="P871" t="s">
        <v>200</v>
      </c>
      <c r="Q871" t="s">
        <v>168</v>
      </c>
      <c r="R871" t="s">
        <v>165</v>
      </c>
      <c r="S871" t="s">
        <v>597</v>
      </c>
      <c r="T871" t="s">
        <v>164</v>
      </c>
      <c r="U871" t="s">
        <v>118</v>
      </c>
      <c r="V871" t="s">
        <v>2766</v>
      </c>
      <c r="W871" t="s">
        <v>2767</v>
      </c>
      <c r="X871" s="51" t="str">
        <f t="shared" si="26"/>
        <v>3</v>
      </c>
      <c r="Y871" s="51" t="str">
        <f>IF(T871="","",IF(AND(T871&lt;&gt;'Tabelas auxiliares'!$B$236,T871&lt;&gt;'Tabelas auxiliares'!$B$237,T871&lt;&gt;'Tabelas auxiliares'!$C$236,T871&lt;&gt;'Tabelas auxiliares'!$C$237,T871&lt;&gt;'Tabelas auxiliares'!$D$236),"FOLHA DE PESSOAL",IF(X871='Tabelas auxiliares'!$A$237,"CUSTEIO",IF(X871='Tabelas auxiliares'!$A$236,"INVESTIMENTO","ERRO - VERIFICAR"))))</f>
        <v>CUSTEIO</v>
      </c>
      <c r="Z871" s="64">
        <f t="shared" si="27"/>
        <v>134.30000000000001</v>
      </c>
      <c r="AC871" s="44">
        <v>134.30000000000001</v>
      </c>
    </row>
    <row r="872" spans="1:29" x14ac:dyDescent="0.25">
      <c r="A872" t="s">
        <v>594</v>
      </c>
      <c r="B872" t="s">
        <v>309</v>
      </c>
      <c r="C872" t="s">
        <v>595</v>
      </c>
      <c r="D872" t="s">
        <v>35</v>
      </c>
      <c r="E872" t="s">
        <v>117</v>
      </c>
      <c r="F872" s="51" t="str">
        <f>IFERROR(VLOOKUP(D872,'Tabelas auxiliares'!$A$3:$B$61,2,FALSE),"")</f>
        <v>PU - PREFEITURA UNIVERSITÁRIA</v>
      </c>
      <c r="G872" s="51" t="str">
        <f>IFERROR(VLOOKUP($B872,'Tabelas auxiliares'!$A$65:$C$102,2,FALSE),"")</f>
        <v>Limpeza e copeiragem</v>
      </c>
      <c r="H872" s="51" t="str">
        <f>IFERROR(VLOOKUP($B872,'Tabelas auxiliares'!$A$65:$C$102,3,FALSE),"")</f>
        <v>LIMPEZA / COPEIRAGEM / COLETA DE LIXO INFECTANTE /MATERIAIS DE LIMPEZA E COPA (PAPEL TOALHA, HIGIÊNICO) / BOMBONAS RESÍDUOS QUÍMICOS</v>
      </c>
      <c r="I872" t="s">
        <v>2733</v>
      </c>
      <c r="J872" t="s">
        <v>2831</v>
      </c>
      <c r="K872" t="s">
        <v>2836</v>
      </c>
      <c r="L872" t="s">
        <v>2792</v>
      </c>
      <c r="M872" t="s">
        <v>2837</v>
      </c>
      <c r="N872" t="s">
        <v>166</v>
      </c>
      <c r="O872" t="s">
        <v>167</v>
      </c>
      <c r="P872" t="s">
        <v>200</v>
      </c>
      <c r="Q872" t="s">
        <v>168</v>
      </c>
      <c r="R872" t="s">
        <v>165</v>
      </c>
      <c r="S872" t="s">
        <v>597</v>
      </c>
      <c r="T872" t="s">
        <v>164</v>
      </c>
      <c r="U872" t="s">
        <v>118</v>
      </c>
      <c r="V872" t="s">
        <v>2766</v>
      </c>
      <c r="W872" t="s">
        <v>2767</v>
      </c>
      <c r="X872" s="51" t="str">
        <f t="shared" si="26"/>
        <v>3</v>
      </c>
      <c r="Y872" s="51" t="str">
        <f>IF(T872="","",IF(AND(T872&lt;&gt;'Tabelas auxiliares'!$B$236,T872&lt;&gt;'Tabelas auxiliares'!$B$237,T872&lt;&gt;'Tabelas auxiliares'!$C$236,T872&lt;&gt;'Tabelas auxiliares'!$C$237,T872&lt;&gt;'Tabelas auxiliares'!$D$236),"FOLHA DE PESSOAL",IF(X872='Tabelas auxiliares'!$A$237,"CUSTEIO",IF(X872='Tabelas auxiliares'!$A$236,"INVESTIMENTO","ERRO - VERIFICAR"))))</f>
        <v>CUSTEIO</v>
      </c>
      <c r="Z872" s="64">
        <f t="shared" si="27"/>
        <v>10800</v>
      </c>
      <c r="AC872" s="44">
        <v>10800</v>
      </c>
    </row>
    <row r="873" spans="1:29" x14ac:dyDescent="0.25">
      <c r="A873" t="s">
        <v>594</v>
      </c>
      <c r="B873" t="s">
        <v>309</v>
      </c>
      <c r="C873" t="s">
        <v>595</v>
      </c>
      <c r="D873" t="s">
        <v>35</v>
      </c>
      <c r="E873" t="s">
        <v>117</v>
      </c>
      <c r="F873" s="51" t="str">
        <f>IFERROR(VLOOKUP(D873,'Tabelas auxiliares'!$A$3:$B$61,2,FALSE),"")</f>
        <v>PU - PREFEITURA UNIVERSITÁRIA</v>
      </c>
      <c r="G873" s="51" t="str">
        <f>IFERROR(VLOOKUP($B873,'Tabelas auxiliares'!$A$65:$C$102,2,FALSE),"")</f>
        <v>Limpeza e copeiragem</v>
      </c>
      <c r="H873" s="51" t="str">
        <f>IFERROR(VLOOKUP($B873,'Tabelas auxiliares'!$A$65:$C$102,3,FALSE),"")</f>
        <v>LIMPEZA / COPEIRAGEM / COLETA DE LIXO INFECTANTE /MATERIAIS DE LIMPEZA E COPA (PAPEL TOALHA, HIGIÊNICO) / BOMBONAS RESÍDUOS QUÍMICOS</v>
      </c>
      <c r="I873" t="s">
        <v>1490</v>
      </c>
      <c r="J873" t="s">
        <v>2813</v>
      </c>
      <c r="K873" t="s">
        <v>2838</v>
      </c>
      <c r="L873" t="s">
        <v>2826</v>
      </c>
      <c r="M873" t="s">
        <v>2816</v>
      </c>
      <c r="N873" t="s">
        <v>166</v>
      </c>
      <c r="O873" t="s">
        <v>167</v>
      </c>
      <c r="P873" t="s">
        <v>200</v>
      </c>
      <c r="Q873" t="s">
        <v>168</v>
      </c>
      <c r="R873" t="s">
        <v>165</v>
      </c>
      <c r="S873" t="s">
        <v>597</v>
      </c>
      <c r="T873" t="s">
        <v>164</v>
      </c>
      <c r="U873" t="s">
        <v>118</v>
      </c>
      <c r="V873" t="s">
        <v>2772</v>
      </c>
      <c r="W873" t="s">
        <v>2773</v>
      </c>
      <c r="X873" s="51" t="str">
        <f t="shared" si="26"/>
        <v>3</v>
      </c>
      <c r="Y873" s="51" t="str">
        <f>IF(T873="","",IF(AND(T873&lt;&gt;'Tabelas auxiliares'!$B$236,T873&lt;&gt;'Tabelas auxiliares'!$B$237,T873&lt;&gt;'Tabelas auxiliares'!$C$236,T873&lt;&gt;'Tabelas auxiliares'!$C$237,T873&lt;&gt;'Tabelas auxiliares'!$D$236),"FOLHA DE PESSOAL",IF(X873='Tabelas auxiliares'!$A$237,"CUSTEIO",IF(X873='Tabelas auxiliares'!$A$236,"INVESTIMENTO","ERRO - VERIFICAR"))))</f>
        <v>CUSTEIO</v>
      </c>
      <c r="Z873" s="64">
        <f t="shared" si="27"/>
        <v>2340</v>
      </c>
      <c r="AC873" s="44">
        <v>2340</v>
      </c>
    </row>
    <row r="874" spans="1:29" x14ac:dyDescent="0.25">
      <c r="A874" t="s">
        <v>594</v>
      </c>
      <c r="B874" t="s">
        <v>309</v>
      </c>
      <c r="C874" t="s">
        <v>595</v>
      </c>
      <c r="D874" t="s">
        <v>35</v>
      </c>
      <c r="E874" t="s">
        <v>117</v>
      </c>
      <c r="F874" s="51" t="str">
        <f>IFERROR(VLOOKUP(D874,'Tabelas auxiliares'!$A$3:$B$61,2,FALSE),"")</f>
        <v>PU - PREFEITURA UNIVERSITÁRIA</v>
      </c>
      <c r="G874" s="51" t="str">
        <f>IFERROR(VLOOKUP($B874,'Tabelas auxiliares'!$A$65:$C$102,2,FALSE),"")</f>
        <v>Limpeza e copeiragem</v>
      </c>
      <c r="H874" s="51" t="str">
        <f>IFERROR(VLOOKUP($B874,'Tabelas auxiliares'!$A$65:$C$102,3,FALSE),"")</f>
        <v>LIMPEZA / COPEIRAGEM / COLETA DE LIXO INFECTANTE /MATERIAIS DE LIMPEZA E COPA (PAPEL TOALHA, HIGIÊNICO) / BOMBONAS RESÍDUOS QUÍMICOS</v>
      </c>
      <c r="I874" t="s">
        <v>968</v>
      </c>
      <c r="J874" t="s">
        <v>2752</v>
      </c>
      <c r="K874" t="s">
        <v>2839</v>
      </c>
      <c r="L874" t="s">
        <v>2754</v>
      </c>
      <c r="M874" t="s">
        <v>2755</v>
      </c>
      <c r="N874" t="s">
        <v>166</v>
      </c>
      <c r="O874" t="s">
        <v>167</v>
      </c>
      <c r="P874" t="s">
        <v>200</v>
      </c>
      <c r="Q874" t="s">
        <v>168</v>
      </c>
      <c r="R874" t="s">
        <v>165</v>
      </c>
      <c r="S874" t="s">
        <v>597</v>
      </c>
      <c r="T874" t="s">
        <v>164</v>
      </c>
      <c r="U874" t="s">
        <v>118</v>
      </c>
      <c r="V874" t="s">
        <v>2756</v>
      </c>
      <c r="W874" t="s">
        <v>2757</v>
      </c>
      <c r="X874" s="51" t="str">
        <f t="shared" si="26"/>
        <v>3</v>
      </c>
      <c r="Y874" s="51" t="str">
        <f>IF(T874="","",IF(AND(T874&lt;&gt;'Tabelas auxiliares'!$B$236,T874&lt;&gt;'Tabelas auxiliares'!$B$237,T874&lt;&gt;'Tabelas auxiliares'!$C$236,T874&lt;&gt;'Tabelas auxiliares'!$C$237,T874&lt;&gt;'Tabelas auxiliares'!$D$236),"FOLHA DE PESSOAL",IF(X874='Tabelas auxiliares'!$A$237,"CUSTEIO",IF(X874='Tabelas auxiliares'!$A$236,"INVESTIMENTO","ERRO - VERIFICAR"))))</f>
        <v>CUSTEIO</v>
      </c>
      <c r="Z874" s="64">
        <f t="shared" si="27"/>
        <v>59600</v>
      </c>
      <c r="AC874" s="44">
        <v>59600</v>
      </c>
    </row>
    <row r="875" spans="1:29" x14ac:dyDescent="0.25">
      <c r="A875" t="s">
        <v>594</v>
      </c>
      <c r="B875" t="s">
        <v>309</v>
      </c>
      <c r="C875" t="s">
        <v>595</v>
      </c>
      <c r="D875" t="s">
        <v>35</v>
      </c>
      <c r="E875" t="s">
        <v>117</v>
      </c>
      <c r="F875" s="51" t="str">
        <f>IFERROR(VLOOKUP(D875,'Tabelas auxiliares'!$A$3:$B$61,2,FALSE),"")</f>
        <v>PU - PREFEITURA UNIVERSITÁRIA</v>
      </c>
      <c r="G875" s="51" t="str">
        <f>IFERROR(VLOOKUP($B875,'Tabelas auxiliares'!$A$65:$C$102,2,FALSE),"")</f>
        <v>Limpeza e copeiragem</v>
      </c>
      <c r="H875" s="51" t="str">
        <f>IFERROR(VLOOKUP($B875,'Tabelas auxiliares'!$A$65:$C$102,3,FALSE),"")</f>
        <v>LIMPEZA / COPEIRAGEM / COLETA DE LIXO INFECTANTE /MATERIAIS DE LIMPEZA E COPA (PAPEL TOALHA, HIGIÊNICO) / BOMBONAS RESÍDUOS QUÍMICOS</v>
      </c>
      <c r="I875" t="s">
        <v>1501</v>
      </c>
      <c r="J875" t="s">
        <v>2840</v>
      </c>
      <c r="K875" t="s">
        <v>2841</v>
      </c>
      <c r="L875" t="s">
        <v>2842</v>
      </c>
      <c r="M875" t="s">
        <v>2843</v>
      </c>
      <c r="N875" t="s">
        <v>166</v>
      </c>
      <c r="O875" t="s">
        <v>167</v>
      </c>
      <c r="P875" t="s">
        <v>200</v>
      </c>
      <c r="Q875" t="s">
        <v>168</v>
      </c>
      <c r="R875" t="s">
        <v>165</v>
      </c>
      <c r="S875" t="s">
        <v>597</v>
      </c>
      <c r="T875" t="s">
        <v>164</v>
      </c>
      <c r="U875" t="s">
        <v>118</v>
      </c>
      <c r="V875" t="s">
        <v>2756</v>
      </c>
      <c r="W875" t="s">
        <v>2757</v>
      </c>
      <c r="X875" s="51" t="str">
        <f t="shared" si="26"/>
        <v>3</v>
      </c>
      <c r="Y875" s="51" t="str">
        <f>IF(T875="","",IF(AND(T875&lt;&gt;'Tabelas auxiliares'!$B$236,T875&lt;&gt;'Tabelas auxiliares'!$B$237,T875&lt;&gt;'Tabelas auxiliares'!$C$236,T875&lt;&gt;'Tabelas auxiliares'!$C$237,T875&lt;&gt;'Tabelas auxiliares'!$D$236),"FOLHA DE PESSOAL",IF(X875='Tabelas auxiliares'!$A$237,"CUSTEIO",IF(X875='Tabelas auxiliares'!$A$236,"INVESTIMENTO","ERRO - VERIFICAR"))))</f>
        <v>CUSTEIO</v>
      </c>
      <c r="Z875" s="64">
        <f t="shared" si="27"/>
        <v>3250</v>
      </c>
      <c r="AC875" s="44">
        <v>3250</v>
      </c>
    </row>
    <row r="876" spans="1:29" x14ac:dyDescent="0.25">
      <c r="A876" t="s">
        <v>594</v>
      </c>
      <c r="B876" t="s">
        <v>309</v>
      </c>
      <c r="C876" t="s">
        <v>595</v>
      </c>
      <c r="D876" t="s">
        <v>35</v>
      </c>
      <c r="E876" t="s">
        <v>117</v>
      </c>
      <c r="F876" s="51" t="str">
        <f>IFERROR(VLOOKUP(D876,'Tabelas auxiliares'!$A$3:$B$61,2,FALSE),"")</f>
        <v>PU - PREFEITURA UNIVERSITÁRIA</v>
      </c>
      <c r="G876" s="51" t="str">
        <f>IFERROR(VLOOKUP($B876,'Tabelas auxiliares'!$A$65:$C$102,2,FALSE),"")</f>
        <v>Limpeza e copeiragem</v>
      </c>
      <c r="H876" s="51" t="str">
        <f>IFERROR(VLOOKUP($B876,'Tabelas auxiliares'!$A$65:$C$102,3,FALSE),"")</f>
        <v>LIMPEZA / COPEIRAGEM / COLETA DE LIXO INFECTANTE /MATERIAIS DE LIMPEZA E COPA (PAPEL TOALHA, HIGIÊNICO) / BOMBONAS RESÍDUOS QUÍMICOS</v>
      </c>
      <c r="I876" t="s">
        <v>1501</v>
      </c>
      <c r="J876" t="s">
        <v>2840</v>
      </c>
      <c r="K876" t="s">
        <v>2844</v>
      </c>
      <c r="L876" t="s">
        <v>2842</v>
      </c>
      <c r="M876" t="s">
        <v>2776</v>
      </c>
      <c r="N876" t="s">
        <v>166</v>
      </c>
      <c r="O876" t="s">
        <v>167</v>
      </c>
      <c r="P876" t="s">
        <v>200</v>
      </c>
      <c r="Q876" t="s">
        <v>168</v>
      </c>
      <c r="R876" t="s">
        <v>165</v>
      </c>
      <c r="S876" t="s">
        <v>597</v>
      </c>
      <c r="T876" t="s">
        <v>164</v>
      </c>
      <c r="U876" t="s">
        <v>118</v>
      </c>
      <c r="V876" t="s">
        <v>2756</v>
      </c>
      <c r="W876" t="s">
        <v>2757</v>
      </c>
      <c r="X876" s="51" t="str">
        <f t="shared" si="26"/>
        <v>3</v>
      </c>
      <c r="Y876" s="51" t="str">
        <f>IF(T876="","",IF(AND(T876&lt;&gt;'Tabelas auxiliares'!$B$236,T876&lt;&gt;'Tabelas auxiliares'!$B$237,T876&lt;&gt;'Tabelas auxiliares'!$C$236,T876&lt;&gt;'Tabelas auxiliares'!$C$237,T876&lt;&gt;'Tabelas auxiliares'!$D$236),"FOLHA DE PESSOAL",IF(X876='Tabelas auxiliares'!$A$237,"CUSTEIO",IF(X876='Tabelas auxiliares'!$A$236,"INVESTIMENTO","ERRO - VERIFICAR"))))</f>
        <v>CUSTEIO</v>
      </c>
      <c r="Z876" s="64">
        <f t="shared" si="27"/>
        <v>665</v>
      </c>
      <c r="AA876" s="44">
        <v>665</v>
      </c>
    </row>
    <row r="877" spans="1:29" x14ac:dyDescent="0.25">
      <c r="A877" t="s">
        <v>594</v>
      </c>
      <c r="B877" t="s">
        <v>309</v>
      </c>
      <c r="C877" t="s">
        <v>595</v>
      </c>
      <c r="D877" t="s">
        <v>35</v>
      </c>
      <c r="E877" t="s">
        <v>117</v>
      </c>
      <c r="F877" s="51" t="str">
        <f>IFERROR(VLOOKUP(D877,'Tabelas auxiliares'!$A$3:$B$61,2,FALSE),"")</f>
        <v>PU - PREFEITURA UNIVERSITÁRIA</v>
      </c>
      <c r="G877" s="51" t="str">
        <f>IFERROR(VLOOKUP($B877,'Tabelas auxiliares'!$A$65:$C$102,2,FALSE),"")</f>
        <v>Limpeza e copeiragem</v>
      </c>
      <c r="H877" s="51" t="str">
        <f>IFERROR(VLOOKUP($B877,'Tabelas auxiliares'!$A$65:$C$102,3,FALSE),"")</f>
        <v>LIMPEZA / COPEIRAGEM / COLETA DE LIXO INFECTANTE /MATERIAIS DE LIMPEZA E COPA (PAPEL TOALHA, HIGIÊNICO) / BOMBONAS RESÍDUOS QUÍMICOS</v>
      </c>
      <c r="I877" t="s">
        <v>1501</v>
      </c>
      <c r="J877" t="s">
        <v>2840</v>
      </c>
      <c r="K877" t="s">
        <v>2845</v>
      </c>
      <c r="L877" t="s">
        <v>2842</v>
      </c>
      <c r="M877" t="s">
        <v>2846</v>
      </c>
      <c r="N877" t="s">
        <v>166</v>
      </c>
      <c r="O877" t="s">
        <v>167</v>
      </c>
      <c r="P877" t="s">
        <v>200</v>
      </c>
      <c r="Q877" t="s">
        <v>168</v>
      </c>
      <c r="R877" t="s">
        <v>165</v>
      </c>
      <c r="S877" t="s">
        <v>597</v>
      </c>
      <c r="T877" t="s">
        <v>164</v>
      </c>
      <c r="U877" t="s">
        <v>118</v>
      </c>
      <c r="V877" t="s">
        <v>2756</v>
      </c>
      <c r="W877" t="s">
        <v>2757</v>
      </c>
      <c r="X877" s="51" t="str">
        <f t="shared" si="26"/>
        <v>3</v>
      </c>
      <c r="Y877" s="51" t="str">
        <f>IF(T877="","",IF(AND(T877&lt;&gt;'Tabelas auxiliares'!$B$236,T877&lt;&gt;'Tabelas auxiliares'!$B$237,T877&lt;&gt;'Tabelas auxiliares'!$C$236,T877&lt;&gt;'Tabelas auxiliares'!$C$237,T877&lt;&gt;'Tabelas auxiliares'!$D$236),"FOLHA DE PESSOAL",IF(X877='Tabelas auxiliares'!$A$237,"CUSTEIO",IF(X877='Tabelas auxiliares'!$A$236,"INVESTIMENTO","ERRO - VERIFICAR"))))</f>
        <v>CUSTEIO</v>
      </c>
      <c r="Z877" s="64">
        <f t="shared" si="27"/>
        <v>12320</v>
      </c>
      <c r="AB877" s="44">
        <v>12320</v>
      </c>
    </row>
    <row r="878" spans="1:29" x14ac:dyDescent="0.25">
      <c r="A878" t="s">
        <v>594</v>
      </c>
      <c r="B878" t="s">
        <v>309</v>
      </c>
      <c r="C878" t="s">
        <v>595</v>
      </c>
      <c r="D878" t="s">
        <v>35</v>
      </c>
      <c r="E878" t="s">
        <v>117</v>
      </c>
      <c r="F878" s="51" t="str">
        <f>IFERROR(VLOOKUP(D878,'Tabelas auxiliares'!$A$3:$B$61,2,FALSE),"")</f>
        <v>PU - PREFEITURA UNIVERSITÁRIA</v>
      </c>
      <c r="G878" s="51" t="str">
        <f>IFERROR(VLOOKUP($B878,'Tabelas auxiliares'!$A$65:$C$102,2,FALSE),"")</f>
        <v>Limpeza e copeiragem</v>
      </c>
      <c r="H878" s="51" t="str">
        <f>IFERROR(VLOOKUP($B878,'Tabelas auxiliares'!$A$65:$C$102,3,FALSE),"")</f>
        <v>LIMPEZA / COPEIRAGEM / COLETA DE LIXO INFECTANTE /MATERIAIS DE LIMPEZA E COPA (PAPEL TOALHA, HIGIÊNICO) / BOMBONAS RESÍDUOS QUÍMICOS</v>
      </c>
      <c r="I878" t="s">
        <v>1501</v>
      </c>
      <c r="J878" t="s">
        <v>2840</v>
      </c>
      <c r="K878" t="s">
        <v>2847</v>
      </c>
      <c r="L878" t="s">
        <v>2842</v>
      </c>
      <c r="M878" t="s">
        <v>2848</v>
      </c>
      <c r="N878" t="s">
        <v>166</v>
      </c>
      <c r="O878" t="s">
        <v>167</v>
      </c>
      <c r="P878" t="s">
        <v>200</v>
      </c>
      <c r="Q878" t="s">
        <v>168</v>
      </c>
      <c r="R878" t="s">
        <v>165</v>
      </c>
      <c r="S878" t="s">
        <v>597</v>
      </c>
      <c r="T878" t="s">
        <v>164</v>
      </c>
      <c r="U878" t="s">
        <v>118</v>
      </c>
      <c r="V878" t="s">
        <v>2756</v>
      </c>
      <c r="W878" t="s">
        <v>2757</v>
      </c>
      <c r="X878" s="51" t="str">
        <f t="shared" si="26"/>
        <v>3</v>
      </c>
      <c r="Y878" s="51" t="str">
        <f>IF(T878="","",IF(AND(T878&lt;&gt;'Tabelas auxiliares'!$B$236,T878&lt;&gt;'Tabelas auxiliares'!$B$237,T878&lt;&gt;'Tabelas auxiliares'!$C$236,T878&lt;&gt;'Tabelas auxiliares'!$C$237,T878&lt;&gt;'Tabelas auxiliares'!$D$236),"FOLHA DE PESSOAL",IF(X878='Tabelas auxiliares'!$A$237,"CUSTEIO",IF(X878='Tabelas auxiliares'!$A$236,"INVESTIMENTO","ERRO - VERIFICAR"))))</f>
        <v>CUSTEIO</v>
      </c>
      <c r="Z878" s="64">
        <f t="shared" si="27"/>
        <v>3125</v>
      </c>
      <c r="AB878" s="44">
        <v>3125</v>
      </c>
    </row>
    <row r="879" spans="1:29" x14ac:dyDescent="0.25">
      <c r="A879" t="s">
        <v>594</v>
      </c>
      <c r="B879" t="s">
        <v>309</v>
      </c>
      <c r="C879" t="s">
        <v>595</v>
      </c>
      <c r="D879" t="s">
        <v>35</v>
      </c>
      <c r="E879" t="s">
        <v>117</v>
      </c>
      <c r="F879" s="51" t="str">
        <f>IFERROR(VLOOKUP(D879,'Tabelas auxiliares'!$A$3:$B$61,2,FALSE),"")</f>
        <v>PU - PREFEITURA UNIVERSITÁRIA</v>
      </c>
      <c r="G879" s="51" t="str">
        <f>IFERROR(VLOOKUP($B879,'Tabelas auxiliares'!$A$65:$C$102,2,FALSE),"")</f>
        <v>Limpeza e copeiragem</v>
      </c>
      <c r="H879" s="51" t="str">
        <f>IFERROR(VLOOKUP($B879,'Tabelas auxiliares'!$A$65:$C$102,3,FALSE),"")</f>
        <v>LIMPEZA / COPEIRAGEM / COLETA DE LIXO INFECTANTE /MATERIAIS DE LIMPEZA E COPA (PAPEL TOALHA, HIGIÊNICO) / BOMBONAS RESÍDUOS QUÍMICOS</v>
      </c>
      <c r="I879" t="s">
        <v>1501</v>
      </c>
      <c r="J879" t="s">
        <v>2840</v>
      </c>
      <c r="K879" t="s">
        <v>2849</v>
      </c>
      <c r="L879" t="s">
        <v>2842</v>
      </c>
      <c r="M879" t="s">
        <v>2850</v>
      </c>
      <c r="N879" t="s">
        <v>166</v>
      </c>
      <c r="O879" t="s">
        <v>167</v>
      </c>
      <c r="P879" t="s">
        <v>200</v>
      </c>
      <c r="Q879" t="s">
        <v>168</v>
      </c>
      <c r="R879" t="s">
        <v>165</v>
      </c>
      <c r="S879" t="s">
        <v>597</v>
      </c>
      <c r="T879" t="s">
        <v>164</v>
      </c>
      <c r="U879" t="s">
        <v>118</v>
      </c>
      <c r="V879" t="s">
        <v>2756</v>
      </c>
      <c r="W879" t="s">
        <v>2757</v>
      </c>
      <c r="X879" s="51" t="str">
        <f t="shared" si="26"/>
        <v>3</v>
      </c>
      <c r="Y879" s="51" t="str">
        <f>IF(T879="","",IF(AND(T879&lt;&gt;'Tabelas auxiliares'!$B$236,T879&lt;&gt;'Tabelas auxiliares'!$B$237,T879&lt;&gt;'Tabelas auxiliares'!$C$236,T879&lt;&gt;'Tabelas auxiliares'!$C$237,T879&lt;&gt;'Tabelas auxiliares'!$D$236),"FOLHA DE PESSOAL",IF(X879='Tabelas auxiliares'!$A$237,"CUSTEIO",IF(X879='Tabelas auxiliares'!$A$236,"INVESTIMENTO","ERRO - VERIFICAR"))))</f>
        <v>CUSTEIO</v>
      </c>
      <c r="Z879" s="64">
        <f t="shared" si="27"/>
        <v>120</v>
      </c>
      <c r="AA879" s="44">
        <v>120</v>
      </c>
    </row>
    <row r="880" spans="1:29" x14ac:dyDescent="0.25">
      <c r="A880" t="s">
        <v>594</v>
      </c>
      <c r="B880" t="s">
        <v>309</v>
      </c>
      <c r="C880" t="s">
        <v>595</v>
      </c>
      <c r="D880" t="s">
        <v>35</v>
      </c>
      <c r="E880" t="s">
        <v>117</v>
      </c>
      <c r="F880" s="51" t="str">
        <f>IFERROR(VLOOKUP(D880,'Tabelas auxiliares'!$A$3:$B$61,2,FALSE),"")</f>
        <v>PU - PREFEITURA UNIVERSITÁRIA</v>
      </c>
      <c r="G880" s="51" t="str">
        <f>IFERROR(VLOOKUP($B880,'Tabelas auxiliares'!$A$65:$C$102,2,FALSE),"")</f>
        <v>Limpeza e copeiragem</v>
      </c>
      <c r="H880" s="51" t="str">
        <f>IFERROR(VLOOKUP($B880,'Tabelas auxiliares'!$A$65:$C$102,3,FALSE),"")</f>
        <v>LIMPEZA / COPEIRAGEM / COLETA DE LIXO INFECTANTE /MATERIAIS DE LIMPEZA E COPA (PAPEL TOALHA, HIGIÊNICO) / BOMBONAS RESÍDUOS QUÍMICOS</v>
      </c>
      <c r="I880" t="s">
        <v>1501</v>
      </c>
      <c r="J880" t="s">
        <v>2840</v>
      </c>
      <c r="K880" t="s">
        <v>2851</v>
      </c>
      <c r="L880" t="s">
        <v>2842</v>
      </c>
      <c r="M880" t="s">
        <v>2852</v>
      </c>
      <c r="N880" t="s">
        <v>166</v>
      </c>
      <c r="O880" t="s">
        <v>167</v>
      </c>
      <c r="P880" t="s">
        <v>200</v>
      </c>
      <c r="Q880" t="s">
        <v>168</v>
      </c>
      <c r="R880" t="s">
        <v>165</v>
      </c>
      <c r="S880" t="s">
        <v>597</v>
      </c>
      <c r="T880" t="s">
        <v>164</v>
      </c>
      <c r="U880" t="s">
        <v>118</v>
      </c>
      <c r="V880" t="s">
        <v>2756</v>
      </c>
      <c r="W880" t="s">
        <v>2757</v>
      </c>
      <c r="X880" s="51" t="str">
        <f t="shared" si="26"/>
        <v>3</v>
      </c>
      <c r="Y880" s="51" t="str">
        <f>IF(T880="","",IF(AND(T880&lt;&gt;'Tabelas auxiliares'!$B$236,T880&lt;&gt;'Tabelas auxiliares'!$B$237,T880&lt;&gt;'Tabelas auxiliares'!$C$236,T880&lt;&gt;'Tabelas auxiliares'!$C$237,T880&lt;&gt;'Tabelas auxiliares'!$D$236),"FOLHA DE PESSOAL",IF(X880='Tabelas auxiliares'!$A$237,"CUSTEIO",IF(X880='Tabelas auxiliares'!$A$236,"INVESTIMENTO","ERRO - VERIFICAR"))))</f>
        <v>CUSTEIO</v>
      </c>
      <c r="Z880" s="64">
        <f t="shared" si="27"/>
        <v>211</v>
      </c>
      <c r="AA880" s="44">
        <v>211</v>
      </c>
    </row>
    <row r="881" spans="1:29" x14ac:dyDescent="0.25">
      <c r="A881" t="s">
        <v>594</v>
      </c>
      <c r="B881" t="s">
        <v>309</v>
      </c>
      <c r="C881" t="s">
        <v>595</v>
      </c>
      <c r="D881" t="s">
        <v>35</v>
      </c>
      <c r="E881" t="s">
        <v>117</v>
      </c>
      <c r="F881" s="51" t="str">
        <f>IFERROR(VLOOKUP(D881,'Tabelas auxiliares'!$A$3:$B$61,2,FALSE),"")</f>
        <v>PU - PREFEITURA UNIVERSITÁRIA</v>
      </c>
      <c r="G881" s="51" t="str">
        <f>IFERROR(VLOOKUP($B881,'Tabelas auxiliares'!$A$65:$C$102,2,FALSE),"")</f>
        <v>Limpeza e copeiragem</v>
      </c>
      <c r="H881" s="51" t="str">
        <f>IFERROR(VLOOKUP($B881,'Tabelas auxiliares'!$A$65:$C$102,3,FALSE),"")</f>
        <v>LIMPEZA / COPEIRAGEM / COLETA DE LIXO INFECTANTE /MATERIAIS DE LIMPEZA E COPA (PAPEL TOALHA, HIGIÊNICO) / BOMBONAS RESÍDUOS QUÍMICOS</v>
      </c>
      <c r="I881" t="s">
        <v>1501</v>
      </c>
      <c r="J881" t="s">
        <v>2840</v>
      </c>
      <c r="K881" t="s">
        <v>2853</v>
      </c>
      <c r="L881" t="s">
        <v>2842</v>
      </c>
      <c r="M881" t="s">
        <v>2854</v>
      </c>
      <c r="N881" t="s">
        <v>166</v>
      </c>
      <c r="O881" t="s">
        <v>167</v>
      </c>
      <c r="P881" t="s">
        <v>200</v>
      </c>
      <c r="Q881" t="s">
        <v>168</v>
      </c>
      <c r="R881" t="s">
        <v>165</v>
      </c>
      <c r="S881" t="s">
        <v>597</v>
      </c>
      <c r="T881" t="s">
        <v>164</v>
      </c>
      <c r="U881" t="s">
        <v>118</v>
      </c>
      <c r="V881" t="s">
        <v>2756</v>
      </c>
      <c r="W881" t="s">
        <v>2757</v>
      </c>
      <c r="X881" s="51" t="str">
        <f t="shared" si="26"/>
        <v>3</v>
      </c>
      <c r="Y881" s="51" t="str">
        <f>IF(T881="","",IF(AND(T881&lt;&gt;'Tabelas auxiliares'!$B$236,T881&lt;&gt;'Tabelas auxiliares'!$B$237,T881&lt;&gt;'Tabelas auxiliares'!$C$236,T881&lt;&gt;'Tabelas auxiliares'!$C$237,T881&lt;&gt;'Tabelas auxiliares'!$D$236),"FOLHA DE PESSOAL",IF(X881='Tabelas auxiliares'!$A$237,"CUSTEIO",IF(X881='Tabelas auxiliares'!$A$236,"INVESTIMENTO","ERRO - VERIFICAR"))))</f>
        <v>CUSTEIO</v>
      </c>
      <c r="Z881" s="64">
        <f t="shared" si="27"/>
        <v>520</v>
      </c>
      <c r="AA881" s="44">
        <v>520</v>
      </c>
    </row>
    <row r="882" spans="1:29" x14ac:dyDescent="0.25">
      <c r="A882" t="s">
        <v>594</v>
      </c>
      <c r="B882" t="s">
        <v>309</v>
      </c>
      <c r="C882" t="s">
        <v>595</v>
      </c>
      <c r="D882" t="s">
        <v>35</v>
      </c>
      <c r="E882" t="s">
        <v>117</v>
      </c>
      <c r="F882" s="51" t="str">
        <f>IFERROR(VLOOKUP(D882,'Tabelas auxiliares'!$A$3:$B$61,2,FALSE),"")</f>
        <v>PU - PREFEITURA UNIVERSITÁRIA</v>
      </c>
      <c r="G882" s="51" t="str">
        <f>IFERROR(VLOOKUP($B882,'Tabelas auxiliares'!$A$65:$C$102,2,FALSE),"")</f>
        <v>Limpeza e copeiragem</v>
      </c>
      <c r="H882" s="51" t="str">
        <f>IFERROR(VLOOKUP($B882,'Tabelas auxiliares'!$A$65:$C$102,3,FALSE),"")</f>
        <v>LIMPEZA / COPEIRAGEM / COLETA DE LIXO INFECTANTE /MATERIAIS DE LIMPEZA E COPA (PAPEL TOALHA, HIGIÊNICO) / BOMBONAS RESÍDUOS QUÍMICOS</v>
      </c>
      <c r="I882" t="s">
        <v>1501</v>
      </c>
      <c r="J882" t="s">
        <v>2840</v>
      </c>
      <c r="K882" t="s">
        <v>2855</v>
      </c>
      <c r="L882" t="s">
        <v>2842</v>
      </c>
      <c r="M882" t="s">
        <v>2856</v>
      </c>
      <c r="N882" t="s">
        <v>166</v>
      </c>
      <c r="O882" t="s">
        <v>167</v>
      </c>
      <c r="P882" t="s">
        <v>200</v>
      </c>
      <c r="Q882" t="s">
        <v>168</v>
      </c>
      <c r="R882" t="s">
        <v>165</v>
      </c>
      <c r="S882" t="s">
        <v>597</v>
      </c>
      <c r="T882" t="s">
        <v>164</v>
      </c>
      <c r="U882" t="s">
        <v>118</v>
      </c>
      <c r="V882" t="s">
        <v>2756</v>
      </c>
      <c r="W882" t="s">
        <v>2757</v>
      </c>
      <c r="X882" s="51" t="str">
        <f t="shared" si="26"/>
        <v>3</v>
      </c>
      <c r="Y882" s="51" t="str">
        <f>IF(T882="","",IF(AND(T882&lt;&gt;'Tabelas auxiliares'!$B$236,T882&lt;&gt;'Tabelas auxiliares'!$B$237,T882&lt;&gt;'Tabelas auxiliares'!$C$236,T882&lt;&gt;'Tabelas auxiliares'!$C$237,T882&lt;&gt;'Tabelas auxiliares'!$D$236),"FOLHA DE PESSOAL",IF(X882='Tabelas auxiliares'!$A$237,"CUSTEIO",IF(X882='Tabelas auxiliares'!$A$236,"INVESTIMENTO","ERRO - VERIFICAR"))))</f>
        <v>CUSTEIO</v>
      </c>
      <c r="Z882" s="64">
        <f t="shared" si="27"/>
        <v>2270</v>
      </c>
      <c r="AB882" s="44">
        <v>2270</v>
      </c>
    </row>
    <row r="883" spans="1:29" x14ac:dyDescent="0.25">
      <c r="A883" t="s">
        <v>594</v>
      </c>
      <c r="B883" t="s">
        <v>309</v>
      </c>
      <c r="C883" t="s">
        <v>595</v>
      </c>
      <c r="D883" t="s">
        <v>35</v>
      </c>
      <c r="E883" t="s">
        <v>117</v>
      </c>
      <c r="F883" s="51" t="str">
        <f>IFERROR(VLOOKUP(D883,'Tabelas auxiliares'!$A$3:$B$61,2,FALSE),"")</f>
        <v>PU - PREFEITURA UNIVERSITÁRIA</v>
      </c>
      <c r="G883" s="51" t="str">
        <f>IFERROR(VLOOKUP($B883,'Tabelas auxiliares'!$A$65:$C$102,2,FALSE),"")</f>
        <v>Limpeza e copeiragem</v>
      </c>
      <c r="H883" s="51" t="str">
        <f>IFERROR(VLOOKUP($B883,'Tabelas auxiliares'!$A$65:$C$102,3,FALSE),"")</f>
        <v>LIMPEZA / COPEIRAGEM / COLETA DE LIXO INFECTANTE /MATERIAIS DE LIMPEZA E COPA (PAPEL TOALHA, HIGIÊNICO) / BOMBONAS RESÍDUOS QUÍMICOS</v>
      </c>
      <c r="I883" t="s">
        <v>1501</v>
      </c>
      <c r="J883" t="s">
        <v>2840</v>
      </c>
      <c r="K883" t="s">
        <v>2857</v>
      </c>
      <c r="L883" t="s">
        <v>2842</v>
      </c>
      <c r="M883" t="s">
        <v>2858</v>
      </c>
      <c r="N883" t="s">
        <v>166</v>
      </c>
      <c r="O883" t="s">
        <v>167</v>
      </c>
      <c r="P883" t="s">
        <v>200</v>
      </c>
      <c r="Q883" t="s">
        <v>168</v>
      </c>
      <c r="R883" t="s">
        <v>165</v>
      </c>
      <c r="S883" t="s">
        <v>597</v>
      </c>
      <c r="T883" t="s">
        <v>164</v>
      </c>
      <c r="U883" t="s">
        <v>118</v>
      </c>
      <c r="V883" t="s">
        <v>2756</v>
      </c>
      <c r="W883" t="s">
        <v>2757</v>
      </c>
      <c r="X883" s="51" t="str">
        <f t="shared" si="26"/>
        <v>3</v>
      </c>
      <c r="Y883" s="51" t="str">
        <f>IF(T883="","",IF(AND(T883&lt;&gt;'Tabelas auxiliares'!$B$236,T883&lt;&gt;'Tabelas auxiliares'!$B$237,T883&lt;&gt;'Tabelas auxiliares'!$C$236,T883&lt;&gt;'Tabelas auxiliares'!$C$237,T883&lt;&gt;'Tabelas auxiliares'!$D$236),"FOLHA DE PESSOAL",IF(X883='Tabelas auxiliares'!$A$237,"CUSTEIO",IF(X883='Tabelas auxiliares'!$A$236,"INVESTIMENTO","ERRO - VERIFICAR"))))</f>
        <v>CUSTEIO</v>
      </c>
      <c r="Z883" s="64">
        <f t="shared" si="27"/>
        <v>147.5</v>
      </c>
      <c r="AC883" s="44">
        <v>147.5</v>
      </c>
    </row>
    <row r="884" spans="1:29" x14ac:dyDescent="0.25">
      <c r="A884" t="s">
        <v>594</v>
      </c>
      <c r="B884" t="s">
        <v>309</v>
      </c>
      <c r="C884" t="s">
        <v>595</v>
      </c>
      <c r="D884" t="s">
        <v>35</v>
      </c>
      <c r="E884" t="s">
        <v>117</v>
      </c>
      <c r="F884" s="51" t="str">
        <f>IFERROR(VLOOKUP(D884,'Tabelas auxiliares'!$A$3:$B$61,2,FALSE),"")</f>
        <v>PU - PREFEITURA UNIVERSITÁRIA</v>
      </c>
      <c r="G884" s="51" t="str">
        <f>IFERROR(VLOOKUP($B884,'Tabelas auxiliares'!$A$65:$C$102,2,FALSE),"")</f>
        <v>Limpeza e copeiragem</v>
      </c>
      <c r="H884" s="51" t="str">
        <f>IFERROR(VLOOKUP($B884,'Tabelas auxiliares'!$A$65:$C$102,3,FALSE),"")</f>
        <v>LIMPEZA / COPEIRAGEM / COLETA DE LIXO INFECTANTE /MATERIAIS DE LIMPEZA E COPA (PAPEL TOALHA, HIGIÊNICO) / BOMBONAS RESÍDUOS QUÍMICOS</v>
      </c>
      <c r="I884" t="s">
        <v>2169</v>
      </c>
      <c r="J884" t="s">
        <v>2859</v>
      </c>
      <c r="K884" t="s">
        <v>2860</v>
      </c>
      <c r="L884" t="s">
        <v>2861</v>
      </c>
      <c r="M884" t="s">
        <v>2862</v>
      </c>
      <c r="N884" t="s">
        <v>166</v>
      </c>
      <c r="O884" t="s">
        <v>167</v>
      </c>
      <c r="P884" t="s">
        <v>200</v>
      </c>
      <c r="Q884" t="s">
        <v>168</v>
      </c>
      <c r="R884" t="s">
        <v>165</v>
      </c>
      <c r="S884" t="s">
        <v>597</v>
      </c>
      <c r="T884" t="s">
        <v>164</v>
      </c>
      <c r="U884" t="s">
        <v>118</v>
      </c>
      <c r="V884" t="s">
        <v>2762</v>
      </c>
      <c r="W884" t="s">
        <v>2763</v>
      </c>
      <c r="X884" s="51" t="str">
        <f t="shared" si="26"/>
        <v>3</v>
      </c>
      <c r="Y884" s="51" t="str">
        <f>IF(T884="","",IF(AND(T884&lt;&gt;'Tabelas auxiliares'!$B$236,T884&lt;&gt;'Tabelas auxiliares'!$B$237,T884&lt;&gt;'Tabelas auxiliares'!$C$236,T884&lt;&gt;'Tabelas auxiliares'!$C$237,T884&lt;&gt;'Tabelas auxiliares'!$D$236),"FOLHA DE PESSOAL",IF(X884='Tabelas auxiliares'!$A$237,"CUSTEIO",IF(X884='Tabelas auxiliares'!$A$236,"INVESTIMENTO","ERRO - VERIFICAR"))))</f>
        <v>CUSTEIO</v>
      </c>
      <c r="Z884" s="64">
        <f t="shared" si="27"/>
        <v>581.25</v>
      </c>
      <c r="AA884" s="44">
        <v>581.25</v>
      </c>
    </row>
    <row r="885" spans="1:29" x14ac:dyDescent="0.25">
      <c r="A885" t="s">
        <v>594</v>
      </c>
      <c r="B885" t="s">
        <v>309</v>
      </c>
      <c r="C885" t="s">
        <v>595</v>
      </c>
      <c r="D885" t="s">
        <v>35</v>
      </c>
      <c r="E885" t="s">
        <v>117</v>
      </c>
      <c r="F885" s="51" t="str">
        <f>IFERROR(VLOOKUP(D885,'Tabelas auxiliares'!$A$3:$B$61,2,FALSE),"")</f>
        <v>PU - PREFEITURA UNIVERSITÁRIA</v>
      </c>
      <c r="G885" s="51" t="str">
        <f>IFERROR(VLOOKUP($B885,'Tabelas auxiliares'!$A$65:$C$102,2,FALSE),"")</f>
        <v>Limpeza e copeiragem</v>
      </c>
      <c r="H885" s="51" t="str">
        <f>IFERROR(VLOOKUP($B885,'Tabelas auxiliares'!$A$65:$C$102,3,FALSE),"")</f>
        <v>LIMPEZA / COPEIRAGEM / COLETA DE LIXO INFECTANTE /MATERIAIS DE LIMPEZA E COPA (PAPEL TOALHA, HIGIÊNICO) / BOMBONAS RESÍDUOS QUÍMICOS</v>
      </c>
      <c r="I885" t="s">
        <v>2169</v>
      </c>
      <c r="J885" t="s">
        <v>2859</v>
      </c>
      <c r="K885" t="s">
        <v>2863</v>
      </c>
      <c r="L885" t="s">
        <v>2861</v>
      </c>
      <c r="M885" t="s">
        <v>2864</v>
      </c>
      <c r="N885" t="s">
        <v>166</v>
      </c>
      <c r="O885" t="s">
        <v>167</v>
      </c>
      <c r="P885" t="s">
        <v>200</v>
      </c>
      <c r="Q885" t="s">
        <v>168</v>
      </c>
      <c r="R885" t="s">
        <v>165</v>
      </c>
      <c r="S885" t="s">
        <v>597</v>
      </c>
      <c r="T885" t="s">
        <v>164</v>
      </c>
      <c r="U885" t="s">
        <v>118</v>
      </c>
      <c r="V885" t="s">
        <v>2762</v>
      </c>
      <c r="W885" t="s">
        <v>2763</v>
      </c>
      <c r="X885" s="51" t="str">
        <f t="shared" si="26"/>
        <v>3</v>
      </c>
      <c r="Y885" s="51" t="str">
        <f>IF(T885="","",IF(AND(T885&lt;&gt;'Tabelas auxiliares'!$B$236,T885&lt;&gt;'Tabelas auxiliares'!$B$237,T885&lt;&gt;'Tabelas auxiliares'!$C$236,T885&lt;&gt;'Tabelas auxiliares'!$C$237,T885&lt;&gt;'Tabelas auxiliares'!$D$236),"FOLHA DE PESSOAL",IF(X885='Tabelas auxiliares'!$A$237,"CUSTEIO",IF(X885='Tabelas auxiliares'!$A$236,"INVESTIMENTO","ERRO - VERIFICAR"))))</f>
        <v>CUSTEIO</v>
      </c>
      <c r="Z885" s="64">
        <f t="shared" si="27"/>
        <v>650</v>
      </c>
      <c r="AA885" s="44">
        <v>650</v>
      </c>
    </row>
    <row r="886" spans="1:29" x14ac:dyDescent="0.25">
      <c r="A886" t="s">
        <v>594</v>
      </c>
      <c r="B886" t="s">
        <v>309</v>
      </c>
      <c r="C886" t="s">
        <v>595</v>
      </c>
      <c r="D886" t="s">
        <v>35</v>
      </c>
      <c r="E886" t="s">
        <v>117</v>
      </c>
      <c r="F886" s="51" t="str">
        <f>IFERROR(VLOOKUP(D886,'Tabelas auxiliares'!$A$3:$B$61,2,FALSE),"")</f>
        <v>PU - PREFEITURA UNIVERSITÁRIA</v>
      </c>
      <c r="G886" s="51" t="str">
        <f>IFERROR(VLOOKUP($B886,'Tabelas auxiliares'!$A$65:$C$102,2,FALSE),"")</f>
        <v>Limpeza e copeiragem</v>
      </c>
      <c r="H886" s="51" t="str">
        <f>IFERROR(VLOOKUP($B886,'Tabelas auxiliares'!$A$65:$C$102,3,FALSE),"")</f>
        <v>LIMPEZA / COPEIRAGEM / COLETA DE LIXO INFECTANTE /MATERIAIS DE LIMPEZA E COPA (PAPEL TOALHA, HIGIÊNICO) / BOMBONAS RESÍDUOS QUÍMICOS</v>
      </c>
      <c r="I886" t="s">
        <v>2169</v>
      </c>
      <c r="J886" t="s">
        <v>2859</v>
      </c>
      <c r="K886" t="s">
        <v>2865</v>
      </c>
      <c r="L886" t="s">
        <v>2861</v>
      </c>
      <c r="M886" t="s">
        <v>2866</v>
      </c>
      <c r="N886" t="s">
        <v>166</v>
      </c>
      <c r="O886" t="s">
        <v>167</v>
      </c>
      <c r="P886" t="s">
        <v>200</v>
      </c>
      <c r="Q886" t="s">
        <v>168</v>
      </c>
      <c r="R886" t="s">
        <v>165</v>
      </c>
      <c r="S886" t="s">
        <v>597</v>
      </c>
      <c r="T886" t="s">
        <v>164</v>
      </c>
      <c r="U886" t="s">
        <v>118</v>
      </c>
      <c r="V886" t="s">
        <v>2762</v>
      </c>
      <c r="W886" t="s">
        <v>2763</v>
      </c>
      <c r="X886" s="51" t="str">
        <f t="shared" si="26"/>
        <v>3</v>
      </c>
      <c r="Y886" s="51" t="str">
        <f>IF(T886="","",IF(AND(T886&lt;&gt;'Tabelas auxiliares'!$B$236,T886&lt;&gt;'Tabelas auxiliares'!$B$237,T886&lt;&gt;'Tabelas auxiliares'!$C$236,T886&lt;&gt;'Tabelas auxiliares'!$C$237,T886&lt;&gt;'Tabelas auxiliares'!$D$236),"FOLHA DE PESSOAL",IF(X886='Tabelas auxiliares'!$A$237,"CUSTEIO",IF(X886='Tabelas auxiliares'!$A$236,"INVESTIMENTO","ERRO - VERIFICAR"))))</f>
        <v>CUSTEIO</v>
      </c>
      <c r="Z886" s="64">
        <f t="shared" si="27"/>
        <v>2450</v>
      </c>
      <c r="AA886" s="44">
        <v>2450</v>
      </c>
    </row>
    <row r="887" spans="1:29" x14ac:dyDescent="0.25">
      <c r="A887" t="s">
        <v>594</v>
      </c>
      <c r="B887" t="s">
        <v>309</v>
      </c>
      <c r="C887" t="s">
        <v>595</v>
      </c>
      <c r="D887" t="s">
        <v>35</v>
      </c>
      <c r="E887" t="s">
        <v>117</v>
      </c>
      <c r="F887" s="51" t="str">
        <f>IFERROR(VLOOKUP(D887,'Tabelas auxiliares'!$A$3:$B$61,2,FALSE),"")</f>
        <v>PU - PREFEITURA UNIVERSITÁRIA</v>
      </c>
      <c r="G887" s="51" t="str">
        <f>IFERROR(VLOOKUP($B887,'Tabelas auxiliares'!$A$65:$C$102,2,FALSE),"")</f>
        <v>Limpeza e copeiragem</v>
      </c>
      <c r="H887" s="51" t="str">
        <f>IFERROR(VLOOKUP($B887,'Tabelas auxiliares'!$A$65:$C$102,3,FALSE),"")</f>
        <v>LIMPEZA / COPEIRAGEM / COLETA DE LIXO INFECTANTE /MATERIAIS DE LIMPEZA E COPA (PAPEL TOALHA, HIGIÊNICO) / BOMBONAS RESÍDUOS QUÍMICOS</v>
      </c>
      <c r="I887" t="s">
        <v>598</v>
      </c>
      <c r="J887" t="s">
        <v>2831</v>
      </c>
      <c r="K887" t="s">
        <v>2867</v>
      </c>
      <c r="L887" t="s">
        <v>2792</v>
      </c>
      <c r="M887" t="s">
        <v>2833</v>
      </c>
      <c r="N887" t="s">
        <v>166</v>
      </c>
      <c r="O887" t="s">
        <v>167</v>
      </c>
      <c r="P887" t="s">
        <v>200</v>
      </c>
      <c r="Q887" t="s">
        <v>168</v>
      </c>
      <c r="R887" t="s">
        <v>165</v>
      </c>
      <c r="S887" t="s">
        <v>597</v>
      </c>
      <c r="T887" t="s">
        <v>164</v>
      </c>
      <c r="U887" t="s">
        <v>118</v>
      </c>
      <c r="V887" t="s">
        <v>2762</v>
      </c>
      <c r="W887" t="s">
        <v>2763</v>
      </c>
      <c r="X887" s="51" t="str">
        <f t="shared" si="26"/>
        <v>3</v>
      </c>
      <c r="Y887" s="51" t="str">
        <f>IF(T887="","",IF(AND(T887&lt;&gt;'Tabelas auxiliares'!$B$236,T887&lt;&gt;'Tabelas auxiliares'!$B$237,T887&lt;&gt;'Tabelas auxiliares'!$C$236,T887&lt;&gt;'Tabelas auxiliares'!$C$237,T887&lt;&gt;'Tabelas auxiliares'!$D$236),"FOLHA DE PESSOAL",IF(X887='Tabelas auxiliares'!$A$237,"CUSTEIO",IF(X887='Tabelas auxiliares'!$A$236,"INVESTIMENTO","ERRO - VERIFICAR"))))</f>
        <v>CUSTEIO</v>
      </c>
      <c r="Z887" s="64">
        <f t="shared" si="27"/>
        <v>10285</v>
      </c>
      <c r="AA887" s="44">
        <v>10285</v>
      </c>
    </row>
    <row r="888" spans="1:29" x14ac:dyDescent="0.25">
      <c r="A888" t="s">
        <v>594</v>
      </c>
      <c r="B888" t="s">
        <v>309</v>
      </c>
      <c r="C888" t="s">
        <v>595</v>
      </c>
      <c r="D888" t="s">
        <v>35</v>
      </c>
      <c r="E888" t="s">
        <v>117</v>
      </c>
      <c r="F888" s="51" t="str">
        <f>IFERROR(VLOOKUP(D888,'Tabelas auxiliares'!$A$3:$B$61,2,FALSE),"")</f>
        <v>PU - PREFEITURA UNIVERSITÁRIA</v>
      </c>
      <c r="G888" s="51" t="str">
        <f>IFERROR(VLOOKUP($B888,'Tabelas auxiliares'!$A$65:$C$102,2,FALSE),"")</f>
        <v>Limpeza e copeiragem</v>
      </c>
      <c r="H888" s="51" t="str">
        <f>IFERROR(VLOOKUP($B888,'Tabelas auxiliares'!$A$65:$C$102,3,FALSE),"")</f>
        <v>LIMPEZA / COPEIRAGEM / COLETA DE LIXO INFECTANTE /MATERIAIS DE LIMPEZA E COPA (PAPEL TOALHA, HIGIÊNICO) / BOMBONAS RESÍDUOS QUÍMICOS</v>
      </c>
      <c r="I888" t="s">
        <v>1433</v>
      </c>
      <c r="J888" t="s">
        <v>2868</v>
      </c>
      <c r="K888" t="s">
        <v>2869</v>
      </c>
      <c r="L888" t="s">
        <v>2007</v>
      </c>
      <c r="M888" t="s">
        <v>2769</v>
      </c>
      <c r="N888" t="s">
        <v>166</v>
      </c>
      <c r="O888" t="s">
        <v>167</v>
      </c>
      <c r="P888" t="s">
        <v>200</v>
      </c>
      <c r="Q888" t="s">
        <v>168</v>
      </c>
      <c r="R888" t="s">
        <v>165</v>
      </c>
      <c r="S888" t="s">
        <v>597</v>
      </c>
      <c r="T888" t="s">
        <v>164</v>
      </c>
      <c r="U888" t="s">
        <v>118</v>
      </c>
      <c r="V888" t="s">
        <v>2756</v>
      </c>
      <c r="W888" t="s">
        <v>2757</v>
      </c>
      <c r="X888" s="51" t="str">
        <f t="shared" si="26"/>
        <v>3</v>
      </c>
      <c r="Y888" s="51" t="str">
        <f>IF(T888="","",IF(AND(T888&lt;&gt;'Tabelas auxiliares'!$B$236,T888&lt;&gt;'Tabelas auxiliares'!$B$237,T888&lt;&gt;'Tabelas auxiliares'!$C$236,T888&lt;&gt;'Tabelas auxiliares'!$C$237,T888&lt;&gt;'Tabelas auxiliares'!$D$236),"FOLHA DE PESSOAL",IF(X888='Tabelas auxiliares'!$A$237,"CUSTEIO",IF(X888='Tabelas auxiliares'!$A$236,"INVESTIMENTO","ERRO - VERIFICAR"))))</f>
        <v>CUSTEIO</v>
      </c>
      <c r="Z888" s="64">
        <f t="shared" si="27"/>
        <v>3321.4</v>
      </c>
      <c r="AA888" s="44">
        <v>3321.4</v>
      </c>
    </row>
    <row r="889" spans="1:29" x14ac:dyDescent="0.25">
      <c r="A889" t="s">
        <v>594</v>
      </c>
      <c r="B889" t="s">
        <v>309</v>
      </c>
      <c r="C889" t="s">
        <v>595</v>
      </c>
      <c r="D889" t="s">
        <v>35</v>
      </c>
      <c r="E889" t="s">
        <v>117</v>
      </c>
      <c r="F889" s="51" t="str">
        <f>IFERROR(VLOOKUP(D889,'Tabelas auxiliares'!$A$3:$B$61,2,FALSE),"")</f>
        <v>PU - PREFEITURA UNIVERSITÁRIA</v>
      </c>
      <c r="G889" s="51" t="str">
        <f>IFERROR(VLOOKUP($B889,'Tabelas auxiliares'!$A$65:$C$102,2,FALSE),"")</f>
        <v>Limpeza e copeiragem</v>
      </c>
      <c r="H889" s="51" t="str">
        <f>IFERROR(VLOOKUP($B889,'Tabelas auxiliares'!$A$65:$C$102,3,FALSE),"")</f>
        <v>LIMPEZA / COPEIRAGEM / COLETA DE LIXO INFECTANTE /MATERIAIS DE LIMPEZA E COPA (PAPEL TOALHA, HIGIÊNICO) / BOMBONAS RESÍDUOS QUÍMICOS</v>
      </c>
      <c r="I889" t="s">
        <v>1433</v>
      </c>
      <c r="J889" t="s">
        <v>2868</v>
      </c>
      <c r="K889" t="s">
        <v>2870</v>
      </c>
      <c r="L889" t="s">
        <v>2007</v>
      </c>
      <c r="M889" t="s">
        <v>2871</v>
      </c>
      <c r="N889" t="s">
        <v>166</v>
      </c>
      <c r="O889" t="s">
        <v>167</v>
      </c>
      <c r="P889" t="s">
        <v>200</v>
      </c>
      <c r="Q889" t="s">
        <v>168</v>
      </c>
      <c r="R889" t="s">
        <v>165</v>
      </c>
      <c r="S889" t="s">
        <v>597</v>
      </c>
      <c r="T889" t="s">
        <v>164</v>
      </c>
      <c r="U889" t="s">
        <v>118</v>
      </c>
      <c r="V889" t="s">
        <v>2756</v>
      </c>
      <c r="W889" t="s">
        <v>2757</v>
      </c>
      <c r="X889" s="51" t="str">
        <f t="shared" si="26"/>
        <v>3</v>
      </c>
      <c r="Y889" s="51" t="str">
        <f>IF(T889="","",IF(AND(T889&lt;&gt;'Tabelas auxiliares'!$B$236,T889&lt;&gt;'Tabelas auxiliares'!$B$237,T889&lt;&gt;'Tabelas auxiliares'!$C$236,T889&lt;&gt;'Tabelas auxiliares'!$C$237,T889&lt;&gt;'Tabelas auxiliares'!$D$236),"FOLHA DE PESSOAL",IF(X889='Tabelas auxiliares'!$A$237,"CUSTEIO",IF(X889='Tabelas auxiliares'!$A$236,"INVESTIMENTO","ERRO - VERIFICAR"))))</f>
        <v>CUSTEIO</v>
      </c>
      <c r="Z889" s="64">
        <f t="shared" si="27"/>
        <v>1478.4</v>
      </c>
      <c r="AA889" s="44">
        <v>1478.4</v>
      </c>
    </row>
    <row r="890" spans="1:29" x14ac:dyDescent="0.25">
      <c r="A890" t="s">
        <v>594</v>
      </c>
      <c r="B890" t="s">
        <v>309</v>
      </c>
      <c r="C890" t="s">
        <v>595</v>
      </c>
      <c r="D890" t="s">
        <v>35</v>
      </c>
      <c r="E890" t="s">
        <v>117</v>
      </c>
      <c r="F890" s="51" t="str">
        <f>IFERROR(VLOOKUP(D890,'Tabelas auxiliares'!$A$3:$B$61,2,FALSE),"")</f>
        <v>PU - PREFEITURA UNIVERSITÁRIA</v>
      </c>
      <c r="G890" s="51" t="str">
        <f>IFERROR(VLOOKUP($B890,'Tabelas auxiliares'!$A$65:$C$102,2,FALSE),"")</f>
        <v>Limpeza e copeiragem</v>
      </c>
      <c r="H890" s="51" t="str">
        <f>IFERROR(VLOOKUP($B890,'Tabelas auxiliares'!$A$65:$C$102,3,FALSE),"")</f>
        <v>LIMPEZA / COPEIRAGEM / COLETA DE LIXO INFECTANTE /MATERIAIS DE LIMPEZA E COPA (PAPEL TOALHA, HIGIÊNICO) / BOMBONAS RESÍDUOS QUÍMICOS</v>
      </c>
      <c r="I890" t="s">
        <v>1433</v>
      </c>
      <c r="J890" t="s">
        <v>2868</v>
      </c>
      <c r="K890" t="s">
        <v>2872</v>
      </c>
      <c r="L890" t="s">
        <v>2007</v>
      </c>
      <c r="M890" t="s">
        <v>2873</v>
      </c>
      <c r="N890" t="s">
        <v>166</v>
      </c>
      <c r="O890" t="s">
        <v>167</v>
      </c>
      <c r="P890" t="s">
        <v>200</v>
      </c>
      <c r="Q890" t="s">
        <v>168</v>
      </c>
      <c r="R890" t="s">
        <v>165</v>
      </c>
      <c r="S890" t="s">
        <v>597</v>
      </c>
      <c r="T890" t="s">
        <v>164</v>
      </c>
      <c r="U890" t="s">
        <v>118</v>
      </c>
      <c r="V890" t="s">
        <v>2772</v>
      </c>
      <c r="W890" t="s">
        <v>2773</v>
      </c>
      <c r="X890" s="51" t="str">
        <f t="shared" si="26"/>
        <v>3</v>
      </c>
      <c r="Y890" s="51" t="str">
        <f>IF(T890="","",IF(AND(T890&lt;&gt;'Tabelas auxiliares'!$B$236,T890&lt;&gt;'Tabelas auxiliares'!$B$237,T890&lt;&gt;'Tabelas auxiliares'!$C$236,T890&lt;&gt;'Tabelas auxiliares'!$C$237,T890&lt;&gt;'Tabelas auxiliares'!$D$236),"FOLHA DE PESSOAL",IF(X890='Tabelas auxiliares'!$A$237,"CUSTEIO",IF(X890='Tabelas auxiliares'!$A$236,"INVESTIMENTO","ERRO - VERIFICAR"))))</f>
        <v>CUSTEIO</v>
      </c>
      <c r="Z890" s="64">
        <f t="shared" si="27"/>
        <v>8075</v>
      </c>
      <c r="AA890" s="44">
        <v>8075</v>
      </c>
    </row>
    <row r="891" spans="1:29" x14ac:dyDescent="0.25">
      <c r="A891" t="s">
        <v>594</v>
      </c>
      <c r="B891" t="s">
        <v>309</v>
      </c>
      <c r="C891" t="s">
        <v>595</v>
      </c>
      <c r="D891" t="s">
        <v>35</v>
      </c>
      <c r="E891" t="s">
        <v>117</v>
      </c>
      <c r="F891" s="51" t="str">
        <f>IFERROR(VLOOKUP(D891,'Tabelas auxiliares'!$A$3:$B$61,2,FALSE),"")</f>
        <v>PU - PREFEITURA UNIVERSITÁRIA</v>
      </c>
      <c r="G891" s="51" t="str">
        <f>IFERROR(VLOOKUP($B891,'Tabelas auxiliares'!$A$65:$C$102,2,FALSE),"")</f>
        <v>Limpeza e copeiragem</v>
      </c>
      <c r="H891" s="51" t="str">
        <f>IFERROR(VLOOKUP($B891,'Tabelas auxiliares'!$A$65:$C$102,3,FALSE),"")</f>
        <v>LIMPEZA / COPEIRAGEM / COLETA DE LIXO INFECTANTE /MATERIAIS DE LIMPEZA E COPA (PAPEL TOALHA, HIGIÊNICO) / BOMBONAS RESÍDUOS QUÍMICOS</v>
      </c>
      <c r="I891" t="s">
        <v>1495</v>
      </c>
      <c r="J891" t="s">
        <v>2831</v>
      </c>
      <c r="K891" t="s">
        <v>2874</v>
      </c>
      <c r="L891" t="s">
        <v>2792</v>
      </c>
      <c r="M891" t="s">
        <v>2875</v>
      </c>
      <c r="N891" t="s">
        <v>166</v>
      </c>
      <c r="O891" t="s">
        <v>167</v>
      </c>
      <c r="P891" t="s">
        <v>200</v>
      </c>
      <c r="Q891" t="s">
        <v>168</v>
      </c>
      <c r="R891" t="s">
        <v>165</v>
      </c>
      <c r="S891" t="s">
        <v>597</v>
      </c>
      <c r="T891" t="s">
        <v>164</v>
      </c>
      <c r="U891" t="s">
        <v>118</v>
      </c>
      <c r="V891" t="s">
        <v>2766</v>
      </c>
      <c r="W891" t="s">
        <v>2767</v>
      </c>
      <c r="X891" s="51" t="str">
        <f t="shared" si="26"/>
        <v>3</v>
      </c>
      <c r="Y891" s="51" t="str">
        <f>IF(T891="","",IF(AND(T891&lt;&gt;'Tabelas auxiliares'!$B$236,T891&lt;&gt;'Tabelas auxiliares'!$B$237,T891&lt;&gt;'Tabelas auxiliares'!$C$236,T891&lt;&gt;'Tabelas auxiliares'!$C$237,T891&lt;&gt;'Tabelas auxiliares'!$D$236),"FOLHA DE PESSOAL",IF(X891='Tabelas auxiliares'!$A$237,"CUSTEIO",IF(X891='Tabelas auxiliares'!$A$236,"INVESTIMENTO","ERRO - VERIFICAR"))))</f>
        <v>CUSTEIO</v>
      </c>
      <c r="Z891" s="64">
        <f t="shared" si="27"/>
        <v>231.6</v>
      </c>
      <c r="AA891" s="44">
        <v>231.6</v>
      </c>
    </row>
    <row r="892" spans="1:29" x14ac:dyDescent="0.25">
      <c r="A892" t="s">
        <v>594</v>
      </c>
      <c r="B892" t="s">
        <v>309</v>
      </c>
      <c r="C892" t="s">
        <v>595</v>
      </c>
      <c r="D892" t="s">
        <v>35</v>
      </c>
      <c r="E892" t="s">
        <v>117</v>
      </c>
      <c r="F892" s="51" t="str">
        <f>IFERROR(VLOOKUP(D892,'Tabelas auxiliares'!$A$3:$B$61,2,FALSE),"")</f>
        <v>PU - PREFEITURA UNIVERSITÁRIA</v>
      </c>
      <c r="G892" s="51" t="str">
        <f>IFERROR(VLOOKUP($B892,'Tabelas auxiliares'!$A$65:$C$102,2,FALSE),"")</f>
        <v>Limpeza e copeiragem</v>
      </c>
      <c r="H892" s="51" t="str">
        <f>IFERROR(VLOOKUP($B892,'Tabelas auxiliares'!$A$65:$C$102,3,FALSE),"")</f>
        <v>LIMPEZA / COPEIRAGEM / COLETA DE LIXO INFECTANTE /MATERIAIS DE LIMPEZA E COPA (PAPEL TOALHA, HIGIÊNICO) / BOMBONAS RESÍDUOS QUÍMICOS</v>
      </c>
      <c r="I892" t="s">
        <v>1495</v>
      </c>
      <c r="J892" t="s">
        <v>2831</v>
      </c>
      <c r="K892" t="s">
        <v>2876</v>
      </c>
      <c r="L892" t="s">
        <v>2792</v>
      </c>
      <c r="M892" t="s">
        <v>2837</v>
      </c>
      <c r="N892" t="s">
        <v>166</v>
      </c>
      <c r="O892" t="s">
        <v>167</v>
      </c>
      <c r="P892" t="s">
        <v>200</v>
      </c>
      <c r="Q892" t="s">
        <v>168</v>
      </c>
      <c r="R892" t="s">
        <v>165</v>
      </c>
      <c r="S892" t="s">
        <v>597</v>
      </c>
      <c r="T892" t="s">
        <v>164</v>
      </c>
      <c r="U892" t="s">
        <v>118</v>
      </c>
      <c r="V892" t="s">
        <v>2766</v>
      </c>
      <c r="W892" t="s">
        <v>2767</v>
      </c>
      <c r="X892" s="51" t="str">
        <f t="shared" si="26"/>
        <v>3</v>
      </c>
      <c r="Y892" s="51" t="str">
        <f>IF(T892="","",IF(AND(T892&lt;&gt;'Tabelas auxiliares'!$B$236,T892&lt;&gt;'Tabelas auxiliares'!$B$237,T892&lt;&gt;'Tabelas auxiliares'!$C$236,T892&lt;&gt;'Tabelas auxiliares'!$C$237,T892&lt;&gt;'Tabelas auxiliares'!$D$236),"FOLHA DE PESSOAL",IF(X892='Tabelas auxiliares'!$A$237,"CUSTEIO",IF(X892='Tabelas auxiliares'!$A$236,"INVESTIMENTO","ERRO - VERIFICAR"))))</f>
        <v>CUSTEIO</v>
      </c>
      <c r="Z892" s="64">
        <f t="shared" si="27"/>
        <v>1620</v>
      </c>
      <c r="AA892" s="44">
        <v>1620</v>
      </c>
    </row>
    <row r="893" spans="1:29" x14ac:dyDescent="0.25">
      <c r="A893" t="s">
        <v>594</v>
      </c>
      <c r="B893" t="s">
        <v>309</v>
      </c>
      <c r="C893" t="s">
        <v>595</v>
      </c>
      <c r="D893" t="s">
        <v>35</v>
      </c>
      <c r="E893" t="s">
        <v>117</v>
      </c>
      <c r="F893" s="51" t="str">
        <f>IFERROR(VLOOKUP(D893,'Tabelas auxiliares'!$A$3:$B$61,2,FALSE),"")</f>
        <v>PU - PREFEITURA UNIVERSITÁRIA</v>
      </c>
      <c r="G893" s="51" t="str">
        <f>IFERROR(VLOOKUP($B893,'Tabelas auxiliares'!$A$65:$C$102,2,FALSE),"")</f>
        <v>Limpeza e copeiragem</v>
      </c>
      <c r="H893" s="51" t="str">
        <f>IFERROR(VLOOKUP($B893,'Tabelas auxiliares'!$A$65:$C$102,3,FALSE),"")</f>
        <v>LIMPEZA / COPEIRAGEM / COLETA DE LIXO INFECTANTE /MATERIAIS DE LIMPEZA E COPA (PAPEL TOALHA, HIGIÊNICO) / BOMBONAS RESÍDUOS QUÍMICOS</v>
      </c>
      <c r="I893" t="s">
        <v>995</v>
      </c>
      <c r="J893" t="s">
        <v>2859</v>
      </c>
      <c r="K893" t="s">
        <v>2877</v>
      </c>
      <c r="L893" t="s">
        <v>2861</v>
      </c>
      <c r="M893" t="s">
        <v>2878</v>
      </c>
      <c r="N893" t="s">
        <v>166</v>
      </c>
      <c r="O893" t="s">
        <v>167</v>
      </c>
      <c r="P893" t="s">
        <v>200</v>
      </c>
      <c r="Q893" t="s">
        <v>168</v>
      </c>
      <c r="R893" t="s">
        <v>165</v>
      </c>
      <c r="S893" t="s">
        <v>597</v>
      </c>
      <c r="T893" t="s">
        <v>164</v>
      </c>
      <c r="U893" t="s">
        <v>118</v>
      </c>
      <c r="V893" t="s">
        <v>2762</v>
      </c>
      <c r="W893" t="s">
        <v>2763</v>
      </c>
      <c r="X893" s="51" t="str">
        <f t="shared" si="26"/>
        <v>3</v>
      </c>
      <c r="Y893" s="51" t="str">
        <f>IF(T893="","",IF(AND(T893&lt;&gt;'Tabelas auxiliares'!$B$236,T893&lt;&gt;'Tabelas auxiliares'!$B$237,T893&lt;&gt;'Tabelas auxiliares'!$C$236,T893&lt;&gt;'Tabelas auxiliares'!$C$237,T893&lt;&gt;'Tabelas auxiliares'!$D$236),"FOLHA DE PESSOAL",IF(X893='Tabelas auxiliares'!$A$237,"CUSTEIO",IF(X893='Tabelas auxiliares'!$A$236,"INVESTIMENTO","ERRO - VERIFICAR"))))</f>
        <v>CUSTEIO</v>
      </c>
      <c r="Z893" s="64">
        <f t="shared" si="27"/>
        <v>384</v>
      </c>
      <c r="AA893" s="44">
        <v>384</v>
      </c>
    </row>
    <row r="894" spans="1:29" x14ac:dyDescent="0.25">
      <c r="A894" t="s">
        <v>594</v>
      </c>
      <c r="B894" t="s">
        <v>309</v>
      </c>
      <c r="C894" t="s">
        <v>595</v>
      </c>
      <c r="D894" t="s">
        <v>35</v>
      </c>
      <c r="E894" t="s">
        <v>117</v>
      </c>
      <c r="F894" s="51" t="str">
        <f>IFERROR(VLOOKUP(D894,'Tabelas auxiliares'!$A$3:$B$61,2,FALSE),"")</f>
        <v>PU - PREFEITURA UNIVERSITÁRIA</v>
      </c>
      <c r="G894" s="51" t="str">
        <f>IFERROR(VLOOKUP($B894,'Tabelas auxiliares'!$A$65:$C$102,2,FALSE),"")</f>
        <v>Limpeza e copeiragem</v>
      </c>
      <c r="H894" s="51" t="str">
        <f>IFERROR(VLOOKUP($B894,'Tabelas auxiliares'!$A$65:$C$102,3,FALSE),"")</f>
        <v>LIMPEZA / COPEIRAGEM / COLETA DE LIXO INFECTANTE /MATERIAIS DE LIMPEZA E COPA (PAPEL TOALHA, HIGIÊNICO) / BOMBONAS RESÍDUOS QUÍMICOS</v>
      </c>
      <c r="I894" t="s">
        <v>995</v>
      </c>
      <c r="J894" t="s">
        <v>2859</v>
      </c>
      <c r="K894" t="s">
        <v>2879</v>
      </c>
      <c r="L894" t="s">
        <v>2861</v>
      </c>
      <c r="M894" t="s">
        <v>2866</v>
      </c>
      <c r="N894" t="s">
        <v>166</v>
      </c>
      <c r="O894" t="s">
        <v>167</v>
      </c>
      <c r="P894" t="s">
        <v>200</v>
      </c>
      <c r="Q894" t="s">
        <v>168</v>
      </c>
      <c r="R894" t="s">
        <v>165</v>
      </c>
      <c r="S894" t="s">
        <v>597</v>
      </c>
      <c r="T894" t="s">
        <v>164</v>
      </c>
      <c r="U894" t="s">
        <v>118</v>
      </c>
      <c r="V894" t="s">
        <v>2762</v>
      </c>
      <c r="W894" t="s">
        <v>2763</v>
      </c>
      <c r="X894" s="51" t="str">
        <f t="shared" si="26"/>
        <v>3</v>
      </c>
      <c r="Y894" s="51" t="str">
        <f>IF(T894="","",IF(AND(T894&lt;&gt;'Tabelas auxiliares'!$B$236,T894&lt;&gt;'Tabelas auxiliares'!$B$237,T894&lt;&gt;'Tabelas auxiliares'!$C$236,T894&lt;&gt;'Tabelas auxiliares'!$C$237,T894&lt;&gt;'Tabelas auxiliares'!$D$236),"FOLHA DE PESSOAL",IF(X894='Tabelas auxiliares'!$A$237,"CUSTEIO",IF(X894='Tabelas auxiliares'!$A$236,"INVESTIMENTO","ERRO - VERIFICAR"))))</f>
        <v>CUSTEIO</v>
      </c>
      <c r="Z894" s="64">
        <f t="shared" si="27"/>
        <v>50</v>
      </c>
      <c r="AA894" s="44">
        <v>50</v>
      </c>
    </row>
    <row r="895" spans="1:29" x14ac:dyDescent="0.25">
      <c r="A895" t="s">
        <v>594</v>
      </c>
      <c r="B895" t="s">
        <v>309</v>
      </c>
      <c r="C895" t="s">
        <v>595</v>
      </c>
      <c r="D895" t="s">
        <v>35</v>
      </c>
      <c r="E895" t="s">
        <v>117</v>
      </c>
      <c r="F895" s="51" t="str">
        <f>IFERROR(VLOOKUP(D895,'Tabelas auxiliares'!$A$3:$B$61,2,FALSE),"")</f>
        <v>PU - PREFEITURA UNIVERSITÁRIA</v>
      </c>
      <c r="G895" s="51" t="str">
        <f>IFERROR(VLOOKUP($B895,'Tabelas auxiliares'!$A$65:$C$102,2,FALSE),"")</f>
        <v>Limpeza e copeiragem</v>
      </c>
      <c r="H895" s="51" t="str">
        <f>IFERROR(VLOOKUP($B895,'Tabelas auxiliares'!$A$65:$C$102,3,FALSE),"")</f>
        <v>LIMPEZA / COPEIRAGEM / COLETA DE LIXO INFECTANTE /MATERIAIS DE LIMPEZA E COPA (PAPEL TOALHA, HIGIÊNICO) / BOMBONAS RESÍDUOS QUÍMICOS</v>
      </c>
      <c r="I895" t="s">
        <v>835</v>
      </c>
      <c r="J895" t="s">
        <v>2859</v>
      </c>
      <c r="K895" t="s">
        <v>2880</v>
      </c>
      <c r="L895" t="s">
        <v>2861</v>
      </c>
      <c r="M895" t="s">
        <v>2881</v>
      </c>
      <c r="N895" t="s">
        <v>166</v>
      </c>
      <c r="O895" t="s">
        <v>167</v>
      </c>
      <c r="P895" t="s">
        <v>200</v>
      </c>
      <c r="Q895" t="s">
        <v>168</v>
      </c>
      <c r="R895" t="s">
        <v>165</v>
      </c>
      <c r="S895" t="s">
        <v>597</v>
      </c>
      <c r="T895" t="s">
        <v>164</v>
      </c>
      <c r="U895" t="s">
        <v>118</v>
      </c>
      <c r="V895" t="s">
        <v>2762</v>
      </c>
      <c r="W895" t="s">
        <v>2763</v>
      </c>
      <c r="X895" s="51" t="str">
        <f t="shared" si="26"/>
        <v>3</v>
      </c>
      <c r="Y895" s="51" t="str">
        <f>IF(T895="","",IF(AND(T895&lt;&gt;'Tabelas auxiliares'!$B$236,T895&lt;&gt;'Tabelas auxiliares'!$B$237,T895&lt;&gt;'Tabelas auxiliares'!$C$236,T895&lt;&gt;'Tabelas auxiliares'!$C$237,T895&lt;&gt;'Tabelas auxiliares'!$D$236),"FOLHA DE PESSOAL",IF(X895='Tabelas auxiliares'!$A$237,"CUSTEIO",IF(X895='Tabelas auxiliares'!$A$236,"INVESTIMENTO","ERRO - VERIFICAR"))))</f>
        <v>CUSTEIO</v>
      </c>
      <c r="Z895" s="64">
        <f t="shared" si="27"/>
        <v>659.5</v>
      </c>
      <c r="AA895" s="44">
        <v>659.5</v>
      </c>
    </row>
    <row r="896" spans="1:29" x14ac:dyDescent="0.25">
      <c r="A896" t="s">
        <v>594</v>
      </c>
      <c r="B896" t="s">
        <v>309</v>
      </c>
      <c r="C896" t="s">
        <v>595</v>
      </c>
      <c r="D896" t="s">
        <v>35</v>
      </c>
      <c r="E896" t="s">
        <v>117</v>
      </c>
      <c r="F896" s="51" t="str">
        <f>IFERROR(VLOOKUP(D896,'Tabelas auxiliares'!$A$3:$B$61,2,FALSE),"")</f>
        <v>PU - PREFEITURA UNIVERSITÁRIA</v>
      </c>
      <c r="G896" s="51" t="str">
        <f>IFERROR(VLOOKUP($B896,'Tabelas auxiliares'!$A$65:$C$102,2,FALSE),"")</f>
        <v>Limpeza e copeiragem</v>
      </c>
      <c r="H896" s="51" t="str">
        <f>IFERROR(VLOOKUP($B896,'Tabelas auxiliares'!$A$65:$C$102,3,FALSE),"")</f>
        <v>LIMPEZA / COPEIRAGEM / COLETA DE LIXO INFECTANTE /MATERIAIS DE LIMPEZA E COPA (PAPEL TOALHA, HIGIÊNICO) / BOMBONAS RESÍDUOS QUÍMICOS</v>
      </c>
      <c r="I896" t="s">
        <v>1668</v>
      </c>
      <c r="J896" t="s">
        <v>2882</v>
      </c>
      <c r="K896" t="s">
        <v>2883</v>
      </c>
      <c r="L896" t="s">
        <v>2754</v>
      </c>
      <c r="M896" t="s">
        <v>2884</v>
      </c>
      <c r="N896" t="s">
        <v>166</v>
      </c>
      <c r="O896" t="s">
        <v>167</v>
      </c>
      <c r="P896" t="s">
        <v>200</v>
      </c>
      <c r="Q896" t="s">
        <v>168</v>
      </c>
      <c r="R896" t="s">
        <v>165</v>
      </c>
      <c r="S896" t="s">
        <v>119</v>
      </c>
      <c r="T896" t="s">
        <v>228</v>
      </c>
      <c r="U896" t="s">
        <v>872</v>
      </c>
      <c r="V896" t="s">
        <v>2756</v>
      </c>
      <c r="W896" t="s">
        <v>2757</v>
      </c>
      <c r="X896" s="51" t="str">
        <f t="shared" si="26"/>
        <v>3</v>
      </c>
      <c r="Y896" s="51" t="str">
        <f>IF(T896="","",IF(AND(T896&lt;&gt;'Tabelas auxiliares'!$B$236,T896&lt;&gt;'Tabelas auxiliares'!$B$237,T896&lt;&gt;'Tabelas auxiliares'!$C$236,T896&lt;&gt;'Tabelas auxiliares'!$C$237,T896&lt;&gt;'Tabelas auxiliares'!$D$236),"FOLHA DE PESSOAL",IF(X896='Tabelas auxiliares'!$A$237,"CUSTEIO",IF(X896='Tabelas auxiliares'!$A$236,"INVESTIMENTO","ERRO - VERIFICAR"))))</f>
        <v>CUSTEIO</v>
      </c>
      <c r="Z896" s="64">
        <f t="shared" si="27"/>
        <v>22000</v>
      </c>
      <c r="AA896" s="44">
        <v>22000</v>
      </c>
    </row>
    <row r="897" spans="1:29" x14ac:dyDescent="0.25">
      <c r="A897" t="s">
        <v>594</v>
      </c>
      <c r="B897" t="s">
        <v>312</v>
      </c>
      <c r="C897" t="s">
        <v>595</v>
      </c>
      <c r="D897" t="s">
        <v>43</v>
      </c>
      <c r="E897" t="s">
        <v>117</v>
      </c>
      <c r="F897" s="51" t="str">
        <f>IFERROR(VLOOKUP(D897,'Tabelas auxiliares'!$A$3:$B$61,2,FALSE),"")</f>
        <v>CECS - COMPRAS COMPARTILHADAS</v>
      </c>
      <c r="G897" s="51" t="str">
        <f>IFERROR(VLOOKUP($B897,'Tabelas auxiliares'!$A$65:$C$102,2,FALSE),"")</f>
        <v>Materiais didáticos e serviços - Graduação</v>
      </c>
      <c r="H897" s="51" t="str">
        <f>IFERROR(VLOOKUP($B897,'Tabelas auxiliares'!$A$65:$C$102,3,FALSE),"")</f>
        <v xml:space="preserve">VIDRARIAS / MATERIAL DE CONSUMO / MANUTENÇÃO DE EQUIPAMENTOS / REAGENTES QUIMICOS / MATERIAIS E SERVIÇOS DIVERSOS PARA LABORATORIOS DIDÁTICOS E CURSOS DE GRADUAÇÃO / EPIS PARA LABORATÓRIOS </v>
      </c>
      <c r="I897" t="s">
        <v>614</v>
      </c>
      <c r="J897" t="s">
        <v>2885</v>
      </c>
      <c r="K897" t="s">
        <v>2886</v>
      </c>
      <c r="L897" t="s">
        <v>2887</v>
      </c>
      <c r="M897" t="s">
        <v>2888</v>
      </c>
      <c r="N897" t="s">
        <v>166</v>
      </c>
      <c r="O897" t="s">
        <v>167</v>
      </c>
      <c r="P897" t="s">
        <v>200</v>
      </c>
      <c r="Q897" t="s">
        <v>168</v>
      </c>
      <c r="R897" t="s">
        <v>165</v>
      </c>
      <c r="S897" t="s">
        <v>119</v>
      </c>
      <c r="T897" t="s">
        <v>164</v>
      </c>
      <c r="U897" t="s">
        <v>118</v>
      </c>
      <c r="V897" t="s">
        <v>2889</v>
      </c>
      <c r="W897" t="s">
        <v>2890</v>
      </c>
      <c r="X897" s="51" t="str">
        <f t="shared" si="26"/>
        <v>3</v>
      </c>
      <c r="Y897" s="51" t="str">
        <f>IF(T897="","",IF(AND(T897&lt;&gt;'Tabelas auxiliares'!$B$236,T897&lt;&gt;'Tabelas auxiliares'!$B$237,T897&lt;&gt;'Tabelas auxiliares'!$C$236,T897&lt;&gt;'Tabelas auxiliares'!$C$237,T897&lt;&gt;'Tabelas auxiliares'!$D$236),"FOLHA DE PESSOAL",IF(X897='Tabelas auxiliares'!$A$237,"CUSTEIO",IF(X897='Tabelas auxiliares'!$A$236,"INVESTIMENTO","ERRO - VERIFICAR"))))</f>
        <v>CUSTEIO</v>
      </c>
      <c r="Z897" s="64">
        <f t="shared" si="27"/>
        <v>1325.8</v>
      </c>
      <c r="AC897" s="44">
        <v>1325.8</v>
      </c>
    </row>
    <row r="898" spans="1:29" x14ac:dyDescent="0.25">
      <c r="A898" t="s">
        <v>594</v>
      </c>
      <c r="B898" t="s">
        <v>312</v>
      </c>
      <c r="C898" t="s">
        <v>595</v>
      </c>
      <c r="D898" t="s">
        <v>43</v>
      </c>
      <c r="E898" t="s">
        <v>117</v>
      </c>
      <c r="F898" s="51" t="str">
        <f>IFERROR(VLOOKUP(D898,'Tabelas auxiliares'!$A$3:$B$61,2,FALSE),"")</f>
        <v>CECS - COMPRAS COMPARTILHADAS</v>
      </c>
      <c r="G898" s="51" t="str">
        <f>IFERROR(VLOOKUP($B898,'Tabelas auxiliares'!$A$65:$C$102,2,FALSE),"")</f>
        <v>Materiais didáticos e serviços - Graduação</v>
      </c>
      <c r="H898" s="51" t="str">
        <f>IFERROR(VLOOKUP($B898,'Tabelas auxiliares'!$A$65:$C$102,3,FALSE),"")</f>
        <v xml:space="preserve">VIDRARIAS / MATERIAL DE CONSUMO / MANUTENÇÃO DE EQUIPAMENTOS / REAGENTES QUIMICOS / MATERIAIS E SERVIÇOS DIVERSOS PARA LABORATORIOS DIDÁTICOS E CURSOS DE GRADUAÇÃO / EPIS PARA LABORATÓRIOS </v>
      </c>
      <c r="I898" t="s">
        <v>614</v>
      </c>
      <c r="J898" t="s">
        <v>2885</v>
      </c>
      <c r="K898" t="s">
        <v>2891</v>
      </c>
      <c r="L898" t="s">
        <v>2887</v>
      </c>
      <c r="M898" t="s">
        <v>2892</v>
      </c>
      <c r="N898" t="s">
        <v>166</v>
      </c>
      <c r="O898" t="s">
        <v>167</v>
      </c>
      <c r="P898" t="s">
        <v>200</v>
      </c>
      <c r="Q898" t="s">
        <v>168</v>
      </c>
      <c r="R898" t="s">
        <v>165</v>
      </c>
      <c r="S898" t="s">
        <v>119</v>
      </c>
      <c r="T898" t="s">
        <v>164</v>
      </c>
      <c r="U898" t="s">
        <v>118</v>
      </c>
      <c r="V898" t="s">
        <v>2889</v>
      </c>
      <c r="W898" t="s">
        <v>2890</v>
      </c>
      <c r="X898" s="51" t="str">
        <f t="shared" si="26"/>
        <v>3</v>
      </c>
      <c r="Y898" s="51" t="str">
        <f>IF(T898="","",IF(AND(T898&lt;&gt;'Tabelas auxiliares'!$B$236,T898&lt;&gt;'Tabelas auxiliares'!$B$237,T898&lt;&gt;'Tabelas auxiliares'!$C$236,T898&lt;&gt;'Tabelas auxiliares'!$C$237,T898&lt;&gt;'Tabelas auxiliares'!$D$236),"FOLHA DE PESSOAL",IF(X898='Tabelas auxiliares'!$A$237,"CUSTEIO",IF(X898='Tabelas auxiliares'!$A$236,"INVESTIMENTO","ERRO - VERIFICAR"))))</f>
        <v>CUSTEIO</v>
      </c>
      <c r="Z898" s="64">
        <f t="shared" si="27"/>
        <v>6913</v>
      </c>
      <c r="AC898" s="44">
        <v>6913</v>
      </c>
    </row>
    <row r="899" spans="1:29" x14ac:dyDescent="0.25">
      <c r="A899" t="s">
        <v>594</v>
      </c>
      <c r="B899" t="s">
        <v>312</v>
      </c>
      <c r="C899" t="s">
        <v>595</v>
      </c>
      <c r="D899" t="s">
        <v>43</v>
      </c>
      <c r="E899" t="s">
        <v>117</v>
      </c>
      <c r="F899" s="51" t="str">
        <f>IFERROR(VLOOKUP(D899,'Tabelas auxiliares'!$A$3:$B$61,2,FALSE),"")</f>
        <v>CECS - COMPRAS COMPARTILHADAS</v>
      </c>
      <c r="G899" s="51" t="str">
        <f>IFERROR(VLOOKUP($B899,'Tabelas auxiliares'!$A$65:$C$102,2,FALSE),"")</f>
        <v>Materiais didáticos e serviços - Graduação</v>
      </c>
      <c r="H899" s="51" t="str">
        <f>IFERROR(VLOOKUP($B899,'Tabelas auxiliares'!$A$65:$C$102,3,FALSE),"")</f>
        <v xml:space="preserve">VIDRARIAS / MATERIAL DE CONSUMO / MANUTENÇÃO DE EQUIPAMENTOS / REAGENTES QUIMICOS / MATERIAIS E SERVIÇOS DIVERSOS PARA LABORATORIOS DIDÁTICOS E CURSOS DE GRADUAÇÃO / EPIS PARA LABORATÓRIOS </v>
      </c>
      <c r="I899" t="s">
        <v>614</v>
      </c>
      <c r="J899" t="s">
        <v>2885</v>
      </c>
      <c r="K899" t="s">
        <v>2893</v>
      </c>
      <c r="L899" t="s">
        <v>2887</v>
      </c>
      <c r="M899" t="s">
        <v>2894</v>
      </c>
      <c r="N899" t="s">
        <v>166</v>
      </c>
      <c r="O899" t="s">
        <v>167</v>
      </c>
      <c r="P899" t="s">
        <v>200</v>
      </c>
      <c r="Q899" t="s">
        <v>168</v>
      </c>
      <c r="R899" t="s">
        <v>165</v>
      </c>
      <c r="S899" t="s">
        <v>119</v>
      </c>
      <c r="T899" t="s">
        <v>164</v>
      </c>
      <c r="U899" t="s">
        <v>118</v>
      </c>
      <c r="V899" t="s">
        <v>2889</v>
      </c>
      <c r="W899" t="s">
        <v>2890</v>
      </c>
      <c r="X899" s="51" t="str">
        <f t="shared" si="26"/>
        <v>3</v>
      </c>
      <c r="Y899" s="51" t="str">
        <f>IF(T899="","",IF(AND(T899&lt;&gt;'Tabelas auxiliares'!$B$236,T899&lt;&gt;'Tabelas auxiliares'!$B$237,T899&lt;&gt;'Tabelas auxiliares'!$C$236,T899&lt;&gt;'Tabelas auxiliares'!$C$237,T899&lt;&gt;'Tabelas auxiliares'!$D$236),"FOLHA DE PESSOAL",IF(X899='Tabelas auxiliares'!$A$237,"CUSTEIO",IF(X899='Tabelas auxiliares'!$A$236,"INVESTIMENTO","ERRO - VERIFICAR"))))</f>
        <v>CUSTEIO</v>
      </c>
      <c r="Z899" s="64">
        <f t="shared" si="27"/>
        <v>16660</v>
      </c>
      <c r="AC899" s="44">
        <v>16660</v>
      </c>
    </row>
    <row r="900" spans="1:29" x14ac:dyDescent="0.25">
      <c r="A900" t="s">
        <v>594</v>
      </c>
      <c r="B900" t="s">
        <v>312</v>
      </c>
      <c r="C900" t="s">
        <v>595</v>
      </c>
      <c r="D900" t="s">
        <v>43</v>
      </c>
      <c r="E900" t="s">
        <v>117</v>
      </c>
      <c r="F900" s="51" t="str">
        <f>IFERROR(VLOOKUP(D900,'Tabelas auxiliares'!$A$3:$B$61,2,FALSE),"")</f>
        <v>CECS - COMPRAS COMPARTILHADAS</v>
      </c>
      <c r="G900" s="51" t="str">
        <f>IFERROR(VLOOKUP($B900,'Tabelas auxiliares'!$A$65:$C$102,2,FALSE),"")</f>
        <v>Materiais didáticos e serviços - Graduação</v>
      </c>
      <c r="H900" s="51" t="str">
        <f>IFERROR(VLOOKUP($B900,'Tabelas auxiliares'!$A$65:$C$102,3,FALSE),"")</f>
        <v xml:space="preserve">VIDRARIAS / MATERIAL DE CONSUMO / MANUTENÇÃO DE EQUIPAMENTOS / REAGENTES QUIMICOS / MATERIAIS E SERVIÇOS DIVERSOS PARA LABORATORIOS DIDÁTICOS E CURSOS DE GRADUAÇÃO / EPIS PARA LABORATÓRIOS </v>
      </c>
      <c r="I900" t="s">
        <v>614</v>
      </c>
      <c r="J900" t="s">
        <v>2885</v>
      </c>
      <c r="K900" t="s">
        <v>2895</v>
      </c>
      <c r="L900" t="s">
        <v>2887</v>
      </c>
      <c r="M900" t="s">
        <v>2896</v>
      </c>
      <c r="N900" t="s">
        <v>166</v>
      </c>
      <c r="O900" t="s">
        <v>167</v>
      </c>
      <c r="P900" t="s">
        <v>200</v>
      </c>
      <c r="Q900" t="s">
        <v>168</v>
      </c>
      <c r="R900" t="s">
        <v>165</v>
      </c>
      <c r="S900" t="s">
        <v>119</v>
      </c>
      <c r="T900" t="s">
        <v>164</v>
      </c>
      <c r="U900" t="s">
        <v>118</v>
      </c>
      <c r="V900" t="s">
        <v>2889</v>
      </c>
      <c r="W900" t="s">
        <v>2890</v>
      </c>
      <c r="X900" s="51" t="str">
        <f t="shared" ref="X900:X963" si="28">LEFT(V900,1)</f>
        <v>3</v>
      </c>
      <c r="Y900" s="51" t="str">
        <f>IF(T900="","",IF(AND(T900&lt;&gt;'Tabelas auxiliares'!$B$236,T900&lt;&gt;'Tabelas auxiliares'!$B$237,T900&lt;&gt;'Tabelas auxiliares'!$C$236,T900&lt;&gt;'Tabelas auxiliares'!$C$237,T900&lt;&gt;'Tabelas auxiliares'!$D$236),"FOLHA DE PESSOAL",IF(X900='Tabelas auxiliares'!$A$237,"CUSTEIO",IF(X900='Tabelas auxiliares'!$A$236,"INVESTIMENTO","ERRO - VERIFICAR"))))</f>
        <v>CUSTEIO</v>
      </c>
      <c r="Z900" s="64">
        <f t="shared" si="27"/>
        <v>993.4</v>
      </c>
      <c r="AC900" s="44">
        <v>993.4</v>
      </c>
    </row>
    <row r="901" spans="1:29" x14ac:dyDescent="0.25">
      <c r="A901" t="s">
        <v>594</v>
      </c>
      <c r="B901" t="s">
        <v>312</v>
      </c>
      <c r="C901" t="s">
        <v>595</v>
      </c>
      <c r="D901" t="s">
        <v>45</v>
      </c>
      <c r="E901" t="s">
        <v>117</v>
      </c>
      <c r="F901" s="51" t="str">
        <f>IFERROR(VLOOKUP(D901,'Tabelas auxiliares'!$A$3:$B$61,2,FALSE),"")</f>
        <v>CMCC - CENTRO DE MATEMÁTICA, COMPUTAÇÃO E COGNIÇÃO</v>
      </c>
      <c r="G901" s="51" t="str">
        <f>IFERROR(VLOOKUP($B901,'Tabelas auxiliares'!$A$65:$C$102,2,FALSE),"")</f>
        <v>Materiais didáticos e serviços - Graduação</v>
      </c>
      <c r="H901" s="51" t="str">
        <f>IFERROR(VLOOKUP($B901,'Tabelas auxiliares'!$A$65:$C$102,3,FALSE),"")</f>
        <v xml:space="preserve">VIDRARIAS / MATERIAL DE CONSUMO / MANUTENÇÃO DE EQUIPAMENTOS / REAGENTES QUIMICOS / MATERIAIS E SERVIÇOS DIVERSOS PARA LABORATORIOS DIDÁTICOS E CURSOS DE GRADUAÇÃO / EPIS PARA LABORATÓRIOS </v>
      </c>
      <c r="I901" t="s">
        <v>2705</v>
      </c>
      <c r="J901" t="s">
        <v>2897</v>
      </c>
      <c r="K901" t="s">
        <v>2898</v>
      </c>
      <c r="L901" t="s">
        <v>2899</v>
      </c>
      <c r="M901" t="s">
        <v>2107</v>
      </c>
      <c r="N901" t="s">
        <v>166</v>
      </c>
      <c r="O901" t="s">
        <v>167</v>
      </c>
      <c r="P901" t="s">
        <v>200</v>
      </c>
      <c r="Q901" t="s">
        <v>168</v>
      </c>
      <c r="R901" t="s">
        <v>165</v>
      </c>
      <c r="S901" t="s">
        <v>119</v>
      </c>
      <c r="T901" t="s">
        <v>164</v>
      </c>
      <c r="U901" t="s">
        <v>118</v>
      </c>
      <c r="V901" t="s">
        <v>2900</v>
      </c>
      <c r="W901" t="s">
        <v>2901</v>
      </c>
      <c r="X901" s="51" t="str">
        <f t="shared" si="28"/>
        <v>3</v>
      </c>
      <c r="Y901" s="51" t="str">
        <f>IF(T901="","",IF(AND(T901&lt;&gt;'Tabelas auxiliares'!$B$236,T901&lt;&gt;'Tabelas auxiliares'!$B$237,T901&lt;&gt;'Tabelas auxiliares'!$C$236,T901&lt;&gt;'Tabelas auxiliares'!$C$237,T901&lt;&gt;'Tabelas auxiliares'!$D$236),"FOLHA DE PESSOAL",IF(X901='Tabelas auxiliares'!$A$237,"CUSTEIO",IF(X901='Tabelas auxiliares'!$A$236,"INVESTIMENTO","ERRO - VERIFICAR"))))</f>
        <v>CUSTEIO</v>
      </c>
      <c r="Z901" s="64">
        <f t="shared" ref="Z901:Z964" si="29">IF(AA901+AB901+AC901&lt;&gt;0,AA901+AB901+AC901,"")</f>
        <v>7700</v>
      </c>
      <c r="AC901" s="44">
        <v>7700</v>
      </c>
    </row>
    <row r="902" spans="1:29" x14ac:dyDescent="0.25">
      <c r="A902" t="s">
        <v>594</v>
      </c>
      <c r="B902" t="s">
        <v>312</v>
      </c>
      <c r="C902" t="s">
        <v>595</v>
      </c>
      <c r="D902" t="s">
        <v>45</v>
      </c>
      <c r="E902" t="s">
        <v>117</v>
      </c>
      <c r="F902" s="51" t="str">
        <f>IFERROR(VLOOKUP(D902,'Tabelas auxiliares'!$A$3:$B$61,2,FALSE),"")</f>
        <v>CMCC - CENTRO DE MATEMÁTICA, COMPUTAÇÃO E COGNIÇÃO</v>
      </c>
      <c r="G902" s="51" t="str">
        <f>IFERROR(VLOOKUP($B902,'Tabelas auxiliares'!$A$65:$C$102,2,FALSE),"")</f>
        <v>Materiais didáticos e serviços - Graduação</v>
      </c>
      <c r="H902" s="51" t="str">
        <f>IFERROR(VLOOKUP($B902,'Tabelas auxiliares'!$A$65:$C$102,3,FALSE),"")</f>
        <v xml:space="preserve">VIDRARIAS / MATERIAL DE CONSUMO / MANUTENÇÃO DE EQUIPAMENTOS / REAGENTES QUIMICOS / MATERIAIS E SERVIÇOS DIVERSOS PARA LABORATORIOS DIDÁTICOS E CURSOS DE GRADUAÇÃO / EPIS PARA LABORATÓRIOS </v>
      </c>
      <c r="I902" t="s">
        <v>2902</v>
      </c>
      <c r="J902" t="s">
        <v>2903</v>
      </c>
      <c r="K902" t="s">
        <v>2904</v>
      </c>
      <c r="L902" t="s">
        <v>2905</v>
      </c>
      <c r="M902" t="s">
        <v>2906</v>
      </c>
      <c r="N902" t="s">
        <v>166</v>
      </c>
      <c r="O902" t="s">
        <v>167</v>
      </c>
      <c r="P902" t="s">
        <v>200</v>
      </c>
      <c r="Q902" t="s">
        <v>168</v>
      </c>
      <c r="R902" t="s">
        <v>165</v>
      </c>
      <c r="S902" t="s">
        <v>119</v>
      </c>
      <c r="T902" t="s">
        <v>164</v>
      </c>
      <c r="U902" t="s">
        <v>118</v>
      </c>
      <c r="V902" t="s">
        <v>2907</v>
      </c>
      <c r="W902" t="s">
        <v>2908</v>
      </c>
      <c r="X902" s="51" t="str">
        <f t="shared" si="28"/>
        <v>3</v>
      </c>
      <c r="Y902" s="51" t="str">
        <f>IF(T902="","",IF(AND(T902&lt;&gt;'Tabelas auxiliares'!$B$236,T902&lt;&gt;'Tabelas auxiliares'!$B$237,T902&lt;&gt;'Tabelas auxiliares'!$C$236,T902&lt;&gt;'Tabelas auxiliares'!$C$237,T902&lt;&gt;'Tabelas auxiliares'!$D$236),"FOLHA DE PESSOAL",IF(X902='Tabelas auxiliares'!$A$237,"CUSTEIO",IF(X902='Tabelas auxiliares'!$A$236,"INVESTIMENTO","ERRO - VERIFICAR"))))</f>
        <v>CUSTEIO</v>
      </c>
      <c r="Z902" s="64">
        <f t="shared" si="29"/>
        <v>4749.3500000000004</v>
      </c>
      <c r="AA902" s="44">
        <v>4749.3500000000004</v>
      </c>
    </row>
    <row r="903" spans="1:29" x14ac:dyDescent="0.25">
      <c r="A903" t="s">
        <v>594</v>
      </c>
      <c r="B903" t="s">
        <v>312</v>
      </c>
      <c r="C903" t="s">
        <v>595</v>
      </c>
      <c r="D903" t="s">
        <v>45</v>
      </c>
      <c r="E903" t="s">
        <v>117</v>
      </c>
      <c r="F903" s="51" t="str">
        <f>IFERROR(VLOOKUP(D903,'Tabelas auxiliares'!$A$3:$B$61,2,FALSE),"")</f>
        <v>CMCC - CENTRO DE MATEMÁTICA, COMPUTAÇÃO E COGNIÇÃO</v>
      </c>
      <c r="G903" s="51" t="str">
        <f>IFERROR(VLOOKUP($B903,'Tabelas auxiliares'!$A$65:$C$102,2,FALSE),"")</f>
        <v>Materiais didáticos e serviços - Graduação</v>
      </c>
      <c r="H903" s="51" t="str">
        <f>IFERROR(VLOOKUP($B903,'Tabelas auxiliares'!$A$65:$C$102,3,FALSE),"")</f>
        <v xml:space="preserve">VIDRARIAS / MATERIAL DE CONSUMO / MANUTENÇÃO DE EQUIPAMENTOS / REAGENTES QUIMICOS / MATERIAIS E SERVIÇOS DIVERSOS PARA LABORATORIOS DIDÁTICOS E CURSOS DE GRADUAÇÃO / EPIS PARA LABORATÓRIOS </v>
      </c>
      <c r="I903" t="s">
        <v>2902</v>
      </c>
      <c r="J903" t="s">
        <v>2909</v>
      </c>
      <c r="K903" t="s">
        <v>2910</v>
      </c>
      <c r="L903" t="s">
        <v>2905</v>
      </c>
      <c r="M903" t="s">
        <v>2906</v>
      </c>
      <c r="N903" t="s">
        <v>166</v>
      </c>
      <c r="O903" t="s">
        <v>167</v>
      </c>
      <c r="P903" t="s">
        <v>200</v>
      </c>
      <c r="Q903" t="s">
        <v>168</v>
      </c>
      <c r="R903" t="s">
        <v>165</v>
      </c>
      <c r="S903" t="s">
        <v>119</v>
      </c>
      <c r="T903" t="s">
        <v>164</v>
      </c>
      <c r="U903" t="s">
        <v>118</v>
      </c>
      <c r="V903" t="s">
        <v>2900</v>
      </c>
      <c r="W903" t="s">
        <v>2901</v>
      </c>
      <c r="X903" s="51" t="str">
        <f t="shared" si="28"/>
        <v>3</v>
      </c>
      <c r="Y903" s="51" t="str">
        <f>IF(T903="","",IF(AND(T903&lt;&gt;'Tabelas auxiliares'!$B$236,T903&lt;&gt;'Tabelas auxiliares'!$B$237,T903&lt;&gt;'Tabelas auxiliares'!$C$236,T903&lt;&gt;'Tabelas auxiliares'!$C$237,T903&lt;&gt;'Tabelas auxiliares'!$D$236),"FOLHA DE PESSOAL",IF(X903='Tabelas auxiliares'!$A$237,"CUSTEIO",IF(X903='Tabelas auxiliares'!$A$236,"INVESTIMENTO","ERRO - VERIFICAR"))))</f>
        <v>CUSTEIO</v>
      </c>
      <c r="Z903" s="64">
        <f t="shared" si="29"/>
        <v>1800</v>
      </c>
      <c r="AA903" s="44">
        <v>1800</v>
      </c>
    </row>
    <row r="904" spans="1:29" x14ac:dyDescent="0.25">
      <c r="A904" t="s">
        <v>594</v>
      </c>
      <c r="B904" t="s">
        <v>312</v>
      </c>
      <c r="C904" t="s">
        <v>595</v>
      </c>
      <c r="D904" t="s">
        <v>45</v>
      </c>
      <c r="E904" t="s">
        <v>117</v>
      </c>
      <c r="F904" s="51" t="str">
        <f>IFERROR(VLOOKUP(D904,'Tabelas auxiliares'!$A$3:$B$61,2,FALSE),"")</f>
        <v>CMCC - CENTRO DE MATEMÁTICA, COMPUTAÇÃO E COGNIÇÃO</v>
      </c>
      <c r="G904" s="51" t="str">
        <f>IFERROR(VLOOKUP($B904,'Tabelas auxiliares'!$A$65:$C$102,2,FALSE),"")</f>
        <v>Materiais didáticos e serviços - Graduação</v>
      </c>
      <c r="H904" s="51" t="str">
        <f>IFERROR(VLOOKUP($B904,'Tabelas auxiliares'!$A$65:$C$102,3,FALSE),"")</f>
        <v xml:space="preserve">VIDRARIAS / MATERIAL DE CONSUMO / MANUTENÇÃO DE EQUIPAMENTOS / REAGENTES QUIMICOS / MATERIAIS E SERVIÇOS DIVERSOS PARA LABORATORIOS DIDÁTICOS E CURSOS DE GRADUAÇÃO / EPIS PARA LABORATÓRIOS </v>
      </c>
      <c r="I904" t="s">
        <v>2902</v>
      </c>
      <c r="J904" t="s">
        <v>2911</v>
      </c>
      <c r="K904" t="s">
        <v>2912</v>
      </c>
      <c r="L904" t="s">
        <v>2913</v>
      </c>
      <c r="M904" t="s">
        <v>2914</v>
      </c>
      <c r="N904" t="s">
        <v>166</v>
      </c>
      <c r="O904" t="s">
        <v>167</v>
      </c>
      <c r="P904" t="s">
        <v>200</v>
      </c>
      <c r="Q904" t="s">
        <v>168</v>
      </c>
      <c r="R904" t="s">
        <v>165</v>
      </c>
      <c r="S904" t="s">
        <v>119</v>
      </c>
      <c r="T904" t="s">
        <v>164</v>
      </c>
      <c r="U904" t="s">
        <v>118</v>
      </c>
      <c r="V904" t="s">
        <v>2900</v>
      </c>
      <c r="W904" t="s">
        <v>2901</v>
      </c>
      <c r="X904" s="51" t="str">
        <f t="shared" si="28"/>
        <v>3</v>
      </c>
      <c r="Y904" s="51" t="str">
        <f>IF(T904="","",IF(AND(T904&lt;&gt;'Tabelas auxiliares'!$B$236,T904&lt;&gt;'Tabelas auxiliares'!$B$237,T904&lt;&gt;'Tabelas auxiliares'!$C$236,T904&lt;&gt;'Tabelas auxiliares'!$C$237,T904&lt;&gt;'Tabelas auxiliares'!$D$236),"FOLHA DE PESSOAL",IF(X904='Tabelas auxiliares'!$A$237,"CUSTEIO",IF(X904='Tabelas auxiliares'!$A$236,"INVESTIMENTO","ERRO - VERIFICAR"))))</f>
        <v>CUSTEIO</v>
      </c>
      <c r="Z904" s="64">
        <f t="shared" si="29"/>
        <v>5980</v>
      </c>
      <c r="AA904" s="44">
        <v>5980</v>
      </c>
    </row>
    <row r="905" spans="1:29" x14ac:dyDescent="0.25">
      <c r="A905" t="s">
        <v>594</v>
      </c>
      <c r="B905" t="s">
        <v>312</v>
      </c>
      <c r="C905" t="s">
        <v>595</v>
      </c>
      <c r="D905" t="s">
        <v>45</v>
      </c>
      <c r="E905" t="s">
        <v>117</v>
      </c>
      <c r="F905" s="51" t="str">
        <f>IFERROR(VLOOKUP(D905,'Tabelas auxiliares'!$A$3:$B$61,2,FALSE),"")</f>
        <v>CMCC - CENTRO DE MATEMÁTICA, COMPUTAÇÃO E COGNIÇÃO</v>
      </c>
      <c r="G905" s="51" t="str">
        <f>IFERROR(VLOOKUP($B905,'Tabelas auxiliares'!$A$65:$C$102,2,FALSE),"")</f>
        <v>Materiais didáticos e serviços - Graduação</v>
      </c>
      <c r="H905" s="51" t="str">
        <f>IFERROR(VLOOKUP($B905,'Tabelas auxiliares'!$A$65:$C$102,3,FALSE),"")</f>
        <v xml:space="preserve">VIDRARIAS / MATERIAL DE CONSUMO / MANUTENÇÃO DE EQUIPAMENTOS / REAGENTES QUIMICOS / MATERIAIS E SERVIÇOS DIVERSOS PARA LABORATORIOS DIDÁTICOS E CURSOS DE GRADUAÇÃO / EPIS PARA LABORATÓRIOS </v>
      </c>
      <c r="I905" t="s">
        <v>1279</v>
      </c>
      <c r="J905" t="s">
        <v>2915</v>
      </c>
      <c r="K905" t="s">
        <v>2916</v>
      </c>
      <c r="L905" t="s">
        <v>2917</v>
      </c>
      <c r="M905" t="s">
        <v>2918</v>
      </c>
      <c r="N905" t="s">
        <v>166</v>
      </c>
      <c r="O905" t="s">
        <v>167</v>
      </c>
      <c r="P905" t="s">
        <v>200</v>
      </c>
      <c r="Q905" t="s">
        <v>168</v>
      </c>
      <c r="R905" t="s">
        <v>165</v>
      </c>
      <c r="S905" t="s">
        <v>119</v>
      </c>
      <c r="T905" t="s">
        <v>164</v>
      </c>
      <c r="U905" t="s">
        <v>118</v>
      </c>
      <c r="V905" t="s">
        <v>2900</v>
      </c>
      <c r="W905" t="s">
        <v>2901</v>
      </c>
      <c r="X905" s="51" t="str">
        <f t="shared" si="28"/>
        <v>3</v>
      </c>
      <c r="Y905" s="51" t="str">
        <f>IF(T905="","",IF(AND(T905&lt;&gt;'Tabelas auxiliares'!$B$236,T905&lt;&gt;'Tabelas auxiliares'!$B$237,T905&lt;&gt;'Tabelas auxiliares'!$C$236,T905&lt;&gt;'Tabelas auxiliares'!$C$237,T905&lt;&gt;'Tabelas auxiliares'!$D$236),"FOLHA DE PESSOAL",IF(X905='Tabelas auxiliares'!$A$237,"CUSTEIO",IF(X905='Tabelas auxiliares'!$A$236,"INVESTIMENTO","ERRO - VERIFICAR"))))</f>
        <v>CUSTEIO</v>
      </c>
      <c r="Z905" s="64">
        <f t="shared" si="29"/>
        <v>4370</v>
      </c>
      <c r="AA905" s="44">
        <v>4370</v>
      </c>
    </row>
    <row r="906" spans="1:29" x14ac:dyDescent="0.25">
      <c r="A906" t="s">
        <v>594</v>
      </c>
      <c r="B906" t="s">
        <v>312</v>
      </c>
      <c r="C906" t="s">
        <v>595</v>
      </c>
      <c r="D906" t="s">
        <v>49</v>
      </c>
      <c r="E906" t="s">
        <v>117</v>
      </c>
      <c r="F906" s="51" t="str">
        <f>IFERROR(VLOOKUP(D906,'Tabelas auxiliares'!$A$3:$B$61,2,FALSE),"")</f>
        <v>CCNH - CENTRO DE CIÊNCIAS NATURAIS E HUMANAS</v>
      </c>
      <c r="G906" s="51" t="str">
        <f>IFERROR(VLOOKUP($B906,'Tabelas auxiliares'!$A$65:$C$102,2,FALSE),"")</f>
        <v>Materiais didáticos e serviços - Graduação</v>
      </c>
      <c r="H906" s="51" t="str">
        <f>IFERROR(VLOOKUP($B906,'Tabelas auxiliares'!$A$65:$C$102,3,FALSE),"")</f>
        <v xml:space="preserve">VIDRARIAS / MATERIAL DE CONSUMO / MANUTENÇÃO DE EQUIPAMENTOS / REAGENTES QUIMICOS / MATERIAIS E SERVIÇOS DIVERSOS PARA LABORATORIOS DIDÁTICOS E CURSOS DE GRADUAÇÃO / EPIS PARA LABORATÓRIOS </v>
      </c>
      <c r="I906" t="s">
        <v>1143</v>
      </c>
      <c r="J906" t="s">
        <v>2919</v>
      </c>
      <c r="K906" t="s">
        <v>2920</v>
      </c>
      <c r="L906" t="s">
        <v>2921</v>
      </c>
      <c r="M906" t="s">
        <v>2922</v>
      </c>
      <c r="N906" t="s">
        <v>166</v>
      </c>
      <c r="O906" t="s">
        <v>167</v>
      </c>
      <c r="P906" t="s">
        <v>200</v>
      </c>
      <c r="Q906" t="s">
        <v>168</v>
      </c>
      <c r="R906" t="s">
        <v>165</v>
      </c>
      <c r="S906" t="s">
        <v>119</v>
      </c>
      <c r="T906" t="s">
        <v>164</v>
      </c>
      <c r="U906" t="s">
        <v>118</v>
      </c>
      <c r="V906" t="s">
        <v>2923</v>
      </c>
      <c r="W906" t="s">
        <v>2924</v>
      </c>
      <c r="X906" s="51" t="str">
        <f t="shared" si="28"/>
        <v>3</v>
      </c>
      <c r="Y906" s="51" t="str">
        <f>IF(T906="","",IF(AND(T906&lt;&gt;'Tabelas auxiliares'!$B$236,T906&lt;&gt;'Tabelas auxiliares'!$B$237,T906&lt;&gt;'Tabelas auxiliares'!$C$236,T906&lt;&gt;'Tabelas auxiliares'!$C$237,T906&lt;&gt;'Tabelas auxiliares'!$D$236),"FOLHA DE PESSOAL",IF(X906='Tabelas auxiliares'!$A$237,"CUSTEIO",IF(X906='Tabelas auxiliares'!$A$236,"INVESTIMENTO","ERRO - VERIFICAR"))))</f>
        <v>CUSTEIO</v>
      </c>
      <c r="Z906" s="64">
        <f t="shared" si="29"/>
        <v>249.55</v>
      </c>
      <c r="AC906" s="44">
        <v>249.55</v>
      </c>
    </row>
    <row r="907" spans="1:29" x14ac:dyDescent="0.25">
      <c r="A907" t="s">
        <v>594</v>
      </c>
      <c r="B907" t="s">
        <v>312</v>
      </c>
      <c r="C907" t="s">
        <v>595</v>
      </c>
      <c r="D907" t="s">
        <v>49</v>
      </c>
      <c r="E907" t="s">
        <v>117</v>
      </c>
      <c r="F907" s="51" t="str">
        <f>IFERROR(VLOOKUP(D907,'Tabelas auxiliares'!$A$3:$B$61,2,FALSE),"")</f>
        <v>CCNH - CENTRO DE CIÊNCIAS NATURAIS E HUMANAS</v>
      </c>
      <c r="G907" s="51" t="str">
        <f>IFERROR(VLOOKUP($B907,'Tabelas auxiliares'!$A$65:$C$102,2,FALSE),"")</f>
        <v>Materiais didáticos e serviços - Graduação</v>
      </c>
      <c r="H907" s="51" t="str">
        <f>IFERROR(VLOOKUP($B907,'Tabelas auxiliares'!$A$65:$C$102,3,FALSE),"")</f>
        <v xml:space="preserve">VIDRARIAS / MATERIAL DE CONSUMO / MANUTENÇÃO DE EQUIPAMENTOS / REAGENTES QUIMICOS / MATERIAIS E SERVIÇOS DIVERSOS PARA LABORATORIOS DIDÁTICOS E CURSOS DE GRADUAÇÃO / EPIS PARA LABORATÓRIOS </v>
      </c>
      <c r="I907" t="s">
        <v>1143</v>
      </c>
      <c r="J907" t="s">
        <v>2919</v>
      </c>
      <c r="K907" t="s">
        <v>2925</v>
      </c>
      <c r="L907" t="s">
        <v>2921</v>
      </c>
      <c r="M907" t="s">
        <v>2926</v>
      </c>
      <c r="N907" t="s">
        <v>166</v>
      </c>
      <c r="O907" t="s">
        <v>167</v>
      </c>
      <c r="P907" t="s">
        <v>200</v>
      </c>
      <c r="Q907" t="s">
        <v>168</v>
      </c>
      <c r="R907" t="s">
        <v>165</v>
      </c>
      <c r="S907" t="s">
        <v>119</v>
      </c>
      <c r="T907" t="s">
        <v>164</v>
      </c>
      <c r="U907" t="s">
        <v>118</v>
      </c>
      <c r="V907" t="s">
        <v>2923</v>
      </c>
      <c r="W907" t="s">
        <v>2924</v>
      </c>
      <c r="X907" s="51" t="str">
        <f t="shared" si="28"/>
        <v>3</v>
      </c>
      <c r="Y907" s="51" t="str">
        <f>IF(T907="","",IF(AND(T907&lt;&gt;'Tabelas auxiliares'!$B$236,T907&lt;&gt;'Tabelas auxiliares'!$B$237,T907&lt;&gt;'Tabelas auxiliares'!$C$236,T907&lt;&gt;'Tabelas auxiliares'!$C$237,T907&lt;&gt;'Tabelas auxiliares'!$D$236),"FOLHA DE PESSOAL",IF(X907='Tabelas auxiliares'!$A$237,"CUSTEIO",IF(X907='Tabelas auxiliares'!$A$236,"INVESTIMENTO","ERRO - VERIFICAR"))))</f>
        <v>CUSTEIO</v>
      </c>
      <c r="Z907" s="64">
        <f t="shared" si="29"/>
        <v>1594.7</v>
      </c>
      <c r="AC907" s="44">
        <v>1594.7</v>
      </c>
    </row>
    <row r="908" spans="1:29" x14ac:dyDescent="0.25">
      <c r="A908" t="s">
        <v>594</v>
      </c>
      <c r="B908" t="s">
        <v>312</v>
      </c>
      <c r="C908" t="s">
        <v>595</v>
      </c>
      <c r="D908" t="s">
        <v>49</v>
      </c>
      <c r="E908" t="s">
        <v>117</v>
      </c>
      <c r="F908" s="51" t="str">
        <f>IFERROR(VLOOKUP(D908,'Tabelas auxiliares'!$A$3:$B$61,2,FALSE),"")</f>
        <v>CCNH - CENTRO DE CIÊNCIAS NATURAIS E HUMANAS</v>
      </c>
      <c r="G908" s="51" t="str">
        <f>IFERROR(VLOOKUP($B908,'Tabelas auxiliares'!$A$65:$C$102,2,FALSE),"")</f>
        <v>Materiais didáticos e serviços - Graduação</v>
      </c>
      <c r="H908" s="51" t="str">
        <f>IFERROR(VLOOKUP($B908,'Tabelas auxiliares'!$A$65:$C$102,3,FALSE),"")</f>
        <v xml:space="preserve">VIDRARIAS / MATERIAL DE CONSUMO / MANUTENÇÃO DE EQUIPAMENTOS / REAGENTES QUIMICOS / MATERIAIS E SERVIÇOS DIVERSOS PARA LABORATORIOS DIDÁTICOS E CURSOS DE GRADUAÇÃO / EPIS PARA LABORATÓRIOS </v>
      </c>
      <c r="I908" t="s">
        <v>1143</v>
      </c>
      <c r="J908" t="s">
        <v>2919</v>
      </c>
      <c r="K908" t="s">
        <v>2927</v>
      </c>
      <c r="L908" t="s">
        <v>2921</v>
      </c>
      <c r="M908" t="s">
        <v>2928</v>
      </c>
      <c r="N908" t="s">
        <v>166</v>
      </c>
      <c r="O908" t="s">
        <v>167</v>
      </c>
      <c r="P908" t="s">
        <v>200</v>
      </c>
      <c r="Q908" t="s">
        <v>168</v>
      </c>
      <c r="R908" t="s">
        <v>165</v>
      </c>
      <c r="S908" t="s">
        <v>119</v>
      </c>
      <c r="T908" t="s">
        <v>164</v>
      </c>
      <c r="U908" t="s">
        <v>118</v>
      </c>
      <c r="V908" t="s">
        <v>2923</v>
      </c>
      <c r="W908" t="s">
        <v>2924</v>
      </c>
      <c r="X908" s="51" t="str">
        <f t="shared" si="28"/>
        <v>3</v>
      </c>
      <c r="Y908" s="51" t="str">
        <f>IF(T908="","",IF(AND(T908&lt;&gt;'Tabelas auxiliares'!$B$236,T908&lt;&gt;'Tabelas auxiliares'!$B$237,T908&lt;&gt;'Tabelas auxiliares'!$C$236,T908&lt;&gt;'Tabelas auxiliares'!$C$237,T908&lt;&gt;'Tabelas auxiliares'!$D$236),"FOLHA DE PESSOAL",IF(X908='Tabelas auxiliares'!$A$237,"CUSTEIO",IF(X908='Tabelas auxiliares'!$A$236,"INVESTIMENTO","ERRO - VERIFICAR"))))</f>
        <v>CUSTEIO</v>
      </c>
      <c r="Z908" s="64">
        <f t="shared" si="29"/>
        <v>1562.22</v>
      </c>
      <c r="AC908" s="44">
        <v>1562.22</v>
      </c>
    </row>
    <row r="909" spans="1:29" x14ac:dyDescent="0.25">
      <c r="A909" t="s">
        <v>594</v>
      </c>
      <c r="B909" t="s">
        <v>312</v>
      </c>
      <c r="C909" t="s">
        <v>595</v>
      </c>
      <c r="D909" t="s">
        <v>49</v>
      </c>
      <c r="E909" t="s">
        <v>117</v>
      </c>
      <c r="F909" s="51" t="str">
        <f>IFERROR(VLOOKUP(D909,'Tabelas auxiliares'!$A$3:$B$61,2,FALSE),"")</f>
        <v>CCNH - CENTRO DE CIÊNCIAS NATURAIS E HUMANAS</v>
      </c>
      <c r="G909" s="51" t="str">
        <f>IFERROR(VLOOKUP($B909,'Tabelas auxiliares'!$A$65:$C$102,2,FALSE),"")</f>
        <v>Materiais didáticos e serviços - Graduação</v>
      </c>
      <c r="H909" s="51" t="str">
        <f>IFERROR(VLOOKUP($B909,'Tabelas auxiliares'!$A$65:$C$102,3,FALSE),"")</f>
        <v xml:space="preserve">VIDRARIAS / MATERIAL DE CONSUMO / MANUTENÇÃO DE EQUIPAMENTOS / REAGENTES QUIMICOS / MATERIAIS E SERVIÇOS DIVERSOS PARA LABORATORIOS DIDÁTICOS E CURSOS DE GRADUAÇÃO / EPIS PARA LABORATÓRIOS </v>
      </c>
      <c r="I909" t="s">
        <v>835</v>
      </c>
      <c r="J909" t="s">
        <v>571</v>
      </c>
      <c r="K909" t="s">
        <v>2929</v>
      </c>
      <c r="L909" t="s">
        <v>2930</v>
      </c>
      <c r="M909" t="s">
        <v>2931</v>
      </c>
      <c r="N909" t="s">
        <v>166</v>
      </c>
      <c r="O909" t="s">
        <v>167</v>
      </c>
      <c r="P909" t="s">
        <v>200</v>
      </c>
      <c r="Q909" t="s">
        <v>168</v>
      </c>
      <c r="R909" t="s">
        <v>165</v>
      </c>
      <c r="S909" t="s">
        <v>119</v>
      </c>
      <c r="T909" t="s">
        <v>164</v>
      </c>
      <c r="U909" t="s">
        <v>118</v>
      </c>
      <c r="V909" t="s">
        <v>2932</v>
      </c>
      <c r="W909" t="s">
        <v>2933</v>
      </c>
      <c r="X909" s="51" t="str">
        <f t="shared" si="28"/>
        <v>3</v>
      </c>
      <c r="Y909" s="51" t="str">
        <f>IF(T909="","",IF(AND(T909&lt;&gt;'Tabelas auxiliares'!$B$236,T909&lt;&gt;'Tabelas auxiliares'!$B$237,T909&lt;&gt;'Tabelas auxiliares'!$C$236,T909&lt;&gt;'Tabelas auxiliares'!$C$237,T909&lt;&gt;'Tabelas auxiliares'!$D$236),"FOLHA DE PESSOAL",IF(X909='Tabelas auxiliares'!$A$237,"CUSTEIO",IF(X909='Tabelas auxiliares'!$A$236,"INVESTIMENTO","ERRO - VERIFICAR"))))</f>
        <v>CUSTEIO</v>
      </c>
      <c r="Z909" s="64">
        <f t="shared" si="29"/>
        <v>148.5</v>
      </c>
      <c r="AA909" s="44">
        <v>148.5</v>
      </c>
    </row>
    <row r="910" spans="1:29" x14ac:dyDescent="0.25">
      <c r="A910" t="s">
        <v>594</v>
      </c>
      <c r="B910" t="s">
        <v>312</v>
      </c>
      <c r="C910" t="s">
        <v>595</v>
      </c>
      <c r="D910" t="s">
        <v>49</v>
      </c>
      <c r="E910" t="s">
        <v>117</v>
      </c>
      <c r="F910" s="51" t="str">
        <f>IFERROR(VLOOKUP(D910,'Tabelas auxiliares'!$A$3:$B$61,2,FALSE),"")</f>
        <v>CCNH - CENTRO DE CIÊNCIAS NATURAIS E HUMANAS</v>
      </c>
      <c r="G910" s="51" t="str">
        <f>IFERROR(VLOOKUP($B910,'Tabelas auxiliares'!$A$65:$C$102,2,FALSE),"")</f>
        <v>Materiais didáticos e serviços - Graduação</v>
      </c>
      <c r="H910" s="51" t="str">
        <f>IFERROR(VLOOKUP($B910,'Tabelas auxiliares'!$A$65:$C$102,3,FALSE),"")</f>
        <v xml:space="preserve">VIDRARIAS / MATERIAL DE CONSUMO / MANUTENÇÃO DE EQUIPAMENTOS / REAGENTES QUIMICOS / MATERIAIS E SERVIÇOS DIVERSOS PARA LABORATORIOS DIDÁTICOS E CURSOS DE GRADUAÇÃO / EPIS PARA LABORATÓRIOS </v>
      </c>
      <c r="I910" t="s">
        <v>835</v>
      </c>
      <c r="J910" t="s">
        <v>571</v>
      </c>
      <c r="K910" t="s">
        <v>2934</v>
      </c>
      <c r="L910" t="s">
        <v>2930</v>
      </c>
      <c r="M910" t="s">
        <v>2922</v>
      </c>
      <c r="N910" t="s">
        <v>166</v>
      </c>
      <c r="O910" t="s">
        <v>167</v>
      </c>
      <c r="P910" t="s">
        <v>200</v>
      </c>
      <c r="Q910" t="s">
        <v>168</v>
      </c>
      <c r="R910" t="s">
        <v>165</v>
      </c>
      <c r="S910" t="s">
        <v>119</v>
      </c>
      <c r="T910" t="s">
        <v>164</v>
      </c>
      <c r="U910" t="s">
        <v>118</v>
      </c>
      <c r="V910" t="s">
        <v>2932</v>
      </c>
      <c r="W910" t="s">
        <v>2933</v>
      </c>
      <c r="X910" s="51" t="str">
        <f t="shared" si="28"/>
        <v>3</v>
      </c>
      <c r="Y910" s="51" t="str">
        <f>IF(T910="","",IF(AND(T910&lt;&gt;'Tabelas auxiliares'!$B$236,T910&lt;&gt;'Tabelas auxiliares'!$B$237,T910&lt;&gt;'Tabelas auxiliares'!$C$236,T910&lt;&gt;'Tabelas auxiliares'!$C$237,T910&lt;&gt;'Tabelas auxiliares'!$D$236),"FOLHA DE PESSOAL",IF(X910='Tabelas auxiliares'!$A$237,"CUSTEIO",IF(X910='Tabelas auxiliares'!$A$236,"INVESTIMENTO","ERRO - VERIFICAR"))))</f>
        <v>CUSTEIO</v>
      </c>
      <c r="Z910" s="64">
        <f t="shared" si="29"/>
        <v>38.159999999999997</v>
      </c>
      <c r="AA910" s="44">
        <v>38.159999999999997</v>
      </c>
    </row>
    <row r="911" spans="1:29" x14ac:dyDescent="0.25">
      <c r="A911" t="s">
        <v>594</v>
      </c>
      <c r="B911" t="s">
        <v>312</v>
      </c>
      <c r="C911" t="s">
        <v>595</v>
      </c>
      <c r="D911" t="s">
        <v>49</v>
      </c>
      <c r="E911" t="s">
        <v>117</v>
      </c>
      <c r="F911" s="51" t="str">
        <f>IFERROR(VLOOKUP(D911,'Tabelas auxiliares'!$A$3:$B$61,2,FALSE),"")</f>
        <v>CCNH - CENTRO DE CIÊNCIAS NATURAIS E HUMANAS</v>
      </c>
      <c r="G911" s="51" t="str">
        <f>IFERROR(VLOOKUP($B911,'Tabelas auxiliares'!$A$65:$C$102,2,FALSE),"")</f>
        <v>Materiais didáticos e serviços - Graduação</v>
      </c>
      <c r="H911" s="51" t="str">
        <f>IFERROR(VLOOKUP($B911,'Tabelas auxiliares'!$A$65:$C$102,3,FALSE),"")</f>
        <v xml:space="preserve">VIDRARIAS / MATERIAL DE CONSUMO / MANUTENÇÃO DE EQUIPAMENTOS / REAGENTES QUIMICOS / MATERIAIS E SERVIÇOS DIVERSOS PARA LABORATORIOS DIDÁTICOS E CURSOS DE GRADUAÇÃO / EPIS PARA LABORATÓRIOS </v>
      </c>
      <c r="I911" t="s">
        <v>835</v>
      </c>
      <c r="J911" t="s">
        <v>571</v>
      </c>
      <c r="K911" t="s">
        <v>2935</v>
      </c>
      <c r="L911" t="s">
        <v>2930</v>
      </c>
      <c r="M911" t="s">
        <v>2922</v>
      </c>
      <c r="N911" t="s">
        <v>166</v>
      </c>
      <c r="O911" t="s">
        <v>167</v>
      </c>
      <c r="P911" t="s">
        <v>200</v>
      </c>
      <c r="Q911" t="s">
        <v>168</v>
      </c>
      <c r="R911" t="s">
        <v>165</v>
      </c>
      <c r="S911" t="s">
        <v>119</v>
      </c>
      <c r="T911" t="s">
        <v>164</v>
      </c>
      <c r="U911" t="s">
        <v>118</v>
      </c>
      <c r="V911" t="s">
        <v>2936</v>
      </c>
      <c r="W911" t="s">
        <v>2937</v>
      </c>
      <c r="X911" s="51" t="str">
        <f t="shared" si="28"/>
        <v>3</v>
      </c>
      <c r="Y911" s="51" t="str">
        <f>IF(T911="","",IF(AND(T911&lt;&gt;'Tabelas auxiliares'!$B$236,T911&lt;&gt;'Tabelas auxiliares'!$B$237,T911&lt;&gt;'Tabelas auxiliares'!$C$236,T911&lt;&gt;'Tabelas auxiliares'!$C$237,T911&lt;&gt;'Tabelas auxiliares'!$D$236),"FOLHA DE PESSOAL",IF(X911='Tabelas auxiliares'!$A$237,"CUSTEIO",IF(X911='Tabelas auxiliares'!$A$236,"INVESTIMENTO","ERRO - VERIFICAR"))))</f>
        <v>CUSTEIO</v>
      </c>
      <c r="Z911" s="64">
        <f t="shared" si="29"/>
        <v>594.32000000000005</v>
      </c>
      <c r="AA911" s="44">
        <v>594.32000000000005</v>
      </c>
    </row>
    <row r="912" spans="1:29" x14ac:dyDescent="0.25">
      <c r="A912" t="s">
        <v>594</v>
      </c>
      <c r="B912" t="s">
        <v>312</v>
      </c>
      <c r="C912" t="s">
        <v>595</v>
      </c>
      <c r="D912" t="s">
        <v>49</v>
      </c>
      <c r="E912" t="s">
        <v>117</v>
      </c>
      <c r="F912" s="51" t="str">
        <f>IFERROR(VLOOKUP(D912,'Tabelas auxiliares'!$A$3:$B$61,2,FALSE),"")</f>
        <v>CCNH - CENTRO DE CIÊNCIAS NATURAIS E HUMANAS</v>
      </c>
      <c r="G912" s="51" t="str">
        <f>IFERROR(VLOOKUP($B912,'Tabelas auxiliares'!$A$65:$C$102,2,FALSE),"")</f>
        <v>Materiais didáticos e serviços - Graduação</v>
      </c>
      <c r="H912" s="51" t="str">
        <f>IFERROR(VLOOKUP($B912,'Tabelas auxiliares'!$A$65:$C$102,3,FALSE),"")</f>
        <v xml:space="preserve">VIDRARIAS / MATERIAL DE CONSUMO / MANUTENÇÃO DE EQUIPAMENTOS / REAGENTES QUIMICOS / MATERIAIS E SERVIÇOS DIVERSOS PARA LABORATORIOS DIDÁTICOS E CURSOS DE GRADUAÇÃO / EPIS PARA LABORATÓRIOS </v>
      </c>
      <c r="I912" t="s">
        <v>835</v>
      </c>
      <c r="J912" t="s">
        <v>571</v>
      </c>
      <c r="K912" t="s">
        <v>2938</v>
      </c>
      <c r="L912" t="s">
        <v>2930</v>
      </c>
      <c r="M912" t="s">
        <v>2926</v>
      </c>
      <c r="N912" t="s">
        <v>166</v>
      </c>
      <c r="O912" t="s">
        <v>167</v>
      </c>
      <c r="P912" t="s">
        <v>200</v>
      </c>
      <c r="Q912" t="s">
        <v>168</v>
      </c>
      <c r="R912" t="s">
        <v>165</v>
      </c>
      <c r="S912" t="s">
        <v>119</v>
      </c>
      <c r="T912" t="s">
        <v>164</v>
      </c>
      <c r="U912" t="s">
        <v>118</v>
      </c>
      <c r="V912" t="s">
        <v>2932</v>
      </c>
      <c r="W912" t="s">
        <v>2933</v>
      </c>
      <c r="X912" s="51" t="str">
        <f t="shared" si="28"/>
        <v>3</v>
      </c>
      <c r="Y912" s="51" t="str">
        <f>IF(T912="","",IF(AND(T912&lt;&gt;'Tabelas auxiliares'!$B$236,T912&lt;&gt;'Tabelas auxiliares'!$B$237,T912&lt;&gt;'Tabelas auxiliares'!$C$236,T912&lt;&gt;'Tabelas auxiliares'!$C$237,T912&lt;&gt;'Tabelas auxiliares'!$D$236),"FOLHA DE PESSOAL",IF(X912='Tabelas auxiliares'!$A$237,"CUSTEIO",IF(X912='Tabelas auxiliares'!$A$236,"INVESTIMENTO","ERRO - VERIFICAR"))))</f>
        <v>CUSTEIO</v>
      </c>
      <c r="Z912" s="64">
        <f t="shared" si="29"/>
        <v>1172.1600000000001</v>
      </c>
      <c r="AA912" s="44">
        <v>1172.1600000000001</v>
      </c>
    </row>
    <row r="913" spans="1:29" x14ac:dyDescent="0.25">
      <c r="A913" t="s">
        <v>594</v>
      </c>
      <c r="B913" t="s">
        <v>312</v>
      </c>
      <c r="C913" t="s">
        <v>595</v>
      </c>
      <c r="D913" t="s">
        <v>49</v>
      </c>
      <c r="E913" t="s">
        <v>117</v>
      </c>
      <c r="F913" s="51" t="str">
        <f>IFERROR(VLOOKUP(D913,'Tabelas auxiliares'!$A$3:$B$61,2,FALSE),"")</f>
        <v>CCNH - CENTRO DE CIÊNCIAS NATURAIS E HUMANAS</v>
      </c>
      <c r="G913" s="51" t="str">
        <f>IFERROR(VLOOKUP($B913,'Tabelas auxiliares'!$A$65:$C$102,2,FALSE),"")</f>
        <v>Materiais didáticos e serviços - Graduação</v>
      </c>
      <c r="H913" s="51" t="str">
        <f>IFERROR(VLOOKUP($B913,'Tabelas auxiliares'!$A$65:$C$102,3,FALSE),"")</f>
        <v xml:space="preserve">VIDRARIAS / MATERIAL DE CONSUMO / MANUTENÇÃO DE EQUIPAMENTOS / REAGENTES QUIMICOS / MATERIAIS E SERVIÇOS DIVERSOS PARA LABORATORIOS DIDÁTICOS E CURSOS DE GRADUAÇÃO / EPIS PARA LABORATÓRIOS </v>
      </c>
      <c r="I913" t="s">
        <v>835</v>
      </c>
      <c r="J913" t="s">
        <v>571</v>
      </c>
      <c r="K913" t="s">
        <v>2938</v>
      </c>
      <c r="L913" t="s">
        <v>2930</v>
      </c>
      <c r="M913" t="s">
        <v>2926</v>
      </c>
      <c r="N913" t="s">
        <v>166</v>
      </c>
      <c r="O913" t="s">
        <v>167</v>
      </c>
      <c r="P913" t="s">
        <v>200</v>
      </c>
      <c r="Q913" t="s">
        <v>168</v>
      </c>
      <c r="R913" t="s">
        <v>165</v>
      </c>
      <c r="S913" t="s">
        <v>119</v>
      </c>
      <c r="T913" t="s">
        <v>164</v>
      </c>
      <c r="U913" t="s">
        <v>118</v>
      </c>
      <c r="V913" t="s">
        <v>2936</v>
      </c>
      <c r="W913" t="s">
        <v>2937</v>
      </c>
      <c r="X913" s="51" t="str">
        <f t="shared" si="28"/>
        <v>3</v>
      </c>
      <c r="Y913" s="51" t="str">
        <f>IF(T913="","",IF(AND(T913&lt;&gt;'Tabelas auxiliares'!$B$236,T913&lt;&gt;'Tabelas auxiliares'!$B$237,T913&lt;&gt;'Tabelas auxiliares'!$C$236,T913&lt;&gt;'Tabelas auxiliares'!$C$237,T913&lt;&gt;'Tabelas auxiliares'!$D$236),"FOLHA DE PESSOAL",IF(X913='Tabelas auxiliares'!$A$237,"CUSTEIO",IF(X913='Tabelas auxiliares'!$A$236,"INVESTIMENTO","ERRO - VERIFICAR"))))</f>
        <v>CUSTEIO</v>
      </c>
      <c r="Z913" s="64">
        <f t="shared" si="29"/>
        <v>645.88</v>
      </c>
      <c r="AA913" s="44">
        <v>645.88</v>
      </c>
    </row>
    <row r="914" spans="1:29" x14ac:dyDescent="0.25">
      <c r="A914" t="s">
        <v>594</v>
      </c>
      <c r="B914" t="s">
        <v>312</v>
      </c>
      <c r="C914" t="s">
        <v>595</v>
      </c>
      <c r="D914" t="s">
        <v>49</v>
      </c>
      <c r="E914" t="s">
        <v>117</v>
      </c>
      <c r="F914" s="51" t="str">
        <f>IFERROR(VLOOKUP(D914,'Tabelas auxiliares'!$A$3:$B$61,2,FALSE),"")</f>
        <v>CCNH - CENTRO DE CIÊNCIAS NATURAIS E HUMANAS</v>
      </c>
      <c r="G914" s="51" t="str">
        <f>IFERROR(VLOOKUP($B914,'Tabelas auxiliares'!$A$65:$C$102,2,FALSE),"")</f>
        <v>Materiais didáticos e serviços - Graduação</v>
      </c>
      <c r="H914" s="51" t="str">
        <f>IFERROR(VLOOKUP($B914,'Tabelas auxiliares'!$A$65:$C$102,3,FALSE),"")</f>
        <v xml:space="preserve">VIDRARIAS / MATERIAL DE CONSUMO / MANUTENÇÃO DE EQUIPAMENTOS / REAGENTES QUIMICOS / MATERIAIS E SERVIÇOS DIVERSOS PARA LABORATORIOS DIDÁTICOS E CURSOS DE GRADUAÇÃO / EPIS PARA LABORATÓRIOS </v>
      </c>
      <c r="I914" t="s">
        <v>835</v>
      </c>
      <c r="J914" t="s">
        <v>571</v>
      </c>
      <c r="K914" t="s">
        <v>2939</v>
      </c>
      <c r="L914" t="s">
        <v>2930</v>
      </c>
      <c r="M914" t="s">
        <v>2940</v>
      </c>
      <c r="N914" t="s">
        <v>166</v>
      </c>
      <c r="O914" t="s">
        <v>167</v>
      </c>
      <c r="P914" t="s">
        <v>200</v>
      </c>
      <c r="Q914" t="s">
        <v>168</v>
      </c>
      <c r="R914" t="s">
        <v>165</v>
      </c>
      <c r="S914" t="s">
        <v>119</v>
      </c>
      <c r="T914" t="s">
        <v>164</v>
      </c>
      <c r="U914" t="s">
        <v>118</v>
      </c>
      <c r="V914" t="s">
        <v>2932</v>
      </c>
      <c r="W914" t="s">
        <v>2933</v>
      </c>
      <c r="X914" s="51" t="str">
        <f t="shared" si="28"/>
        <v>3</v>
      </c>
      <c r="Y914" s="51" t="str">
        <f>IF(T914="","",IF(AND(T914&lt;&gt;'Tabelas auxiliares'!$B$236,T914&lt;&gt;'Tabelas auxiliares'!$B$237,T914&lt;&gt;'Tabelas auxiliares'!$C$236,T914&lt;&gt;'Tabelas auxiliares'!$C$237,T914&lt;&gt;'Tabelas auxiliares'!$D$236),"FOLHA DE PESSOAL",IF(X914='Tabelas auxiliares'!$A$237,"CUSTEIO",IF(X914='Tabelas auxiliares'!$A$236,"INVESTIMENTO","ERRO - VERIFICAR"))))</f>
        <v>CUSTEIO</v>
      </c>
      <c r="Z914" s="64">
        <f t="shared" si="29"/>
        <v>1000</v>
      </c>
      <c r="AA914" s="44">
        <v>1000</v>
      </c>
    </row>
    <row r="915" spans="1:29" x14ac:dyDescent="0.25">
      <c r="A915" t="s">
        <v>594</v>
      </c>
      <c r="B915" t="s">
        <v>312</v>
      </c>
      <c r="C915" t="s">
        <v>595</v>
      </c>
      <c r="D915" t="s">
        <v>49</v>
      </c>
      <c r="E915" t="s">
        <v>117</v>
      </c>
      <c r="F915" s="51" t="str">
        <f>IFERROR(VLOOKUP(D915,'Tabelas auxiliares'!$A$3:$B$61,2,FALSE),"")</f>
        <v>CCNH - CENTRO DE CIÊNCIAS NATURAIS E HUMANAS</v>
      </c>
      <c r="G915" s="51" t="str">
        <f>IFERROR(VLOOKUP($B915,'Tabelas auxiliares'!$A$65:$C$102,2,FALSE),"")</f>
        <v>Materiais didáticos e serviços - Graduação</v>
      </c>
      <c r="H915" s="51" t="str">
        <f>IFERROR(VLOOKUP($B915,'Tabelas auxiliares'!$A$65:$C$102,3,FALSE),"")</f>
        <v xml:space="preserve">VIDRARIAS / MATERIAL DE CONSUMO / MANUTENÇÃO DE EQUIPAMENTOS / REAGENTES QUIMICOS / MATERIAIS E SERVIÇOS DIVERSOS PARA LABORATORIOS DIDÁTICOS E CURSOS DE GRADUAÇÃO / EPIS PARA LABORATÓRIOS </v>
      </c>
      <c r="I915" t="s">
        <v>835</v>
      </c>
      <c r="J915" t="s">
        <v>571</v>
      </c>
      <c r="K915" t="s">
        <v>2939</v>
      </c>
      <c r="L915" t="s">
        <v>2930</v>
      </c>
      <c r="M915" t="s">
        <v>2940</v>
      </c>
      <c r="N915" t="s">
        <v>166</v>
      </c>
      <c r="O915" t="s">
        <v>167</v>
      </c>
      <c r="P915" t="s">
        <v>200</v>
      </c>
      <c r="Q915" t="s">
        <v>168</v>
      </c>
      <c r="R915" t="s">
        <v>165</v>
      </c>
      <c r="S915" t="s">
        <v>119</v>
      </c>
      <c r="T915" t="s">
        <v>164</v>
      </c>
      <c r="U915" t="s">
        <v>118</v>
      </c>
      <c r="V915" t="s">
        <v>2936</v>
      </c>
      <c r="W915" t="s">
        <v>2937</v>
      </c>
      <c r="X915" s="51" t="str">
        <f t="shared" si="28"/>
        <v>3</v>
      </c>
      <c r="Y915" s="51" t="str">
        <f>IF(T915="","",IF(AND(T915&lt;&gt;'Tabelas auxiliares'!$B$236,T915&lt;&gt;'Tabelas auxiliares'!$B$237,T915&lt;&gt;'Tabelas auxiliares'!$C$236,T915&lt;&gt;'Tabelas auxiliares'!$C$237,T915&lt;&gt;'Tabelas auxiliares'!$D$236),"FOLHA DE PESSOAL",IF(X915='Tabelas auxiliares'!$A$237,"CUSTEIO",IF(X915='Tabelas auxiliares'!$A$236,"INVESTIMENTO","ERRO - VERIFICAR"))))</f>
        <v>CUSTEIO</v>
      </c>
      <c r="Z915" s="64">
        <f t="shared" si="29"/>
        <v>818</v>
      </c>
      <c r="AA915" s="44">
        <v>818</v>
      </c>
    </row>
    <row r="916" spans="1:29" x14ac:dyDescent="0.25">
      <c r="A916" t="s">
        <v>594</v>
      </c>
      <c r="B916" t="s">
        <v>312</v>
      </c>
      <c r="C916" t="s">
        <v>595</v>
      </c>
      <c r="D916" t="s">
        <v>49</v>
      </c>
      <c r="E916" t="s">
        <v>117</v>
      </c>
      <c r="F916" s="51" t="str">
        <f>IFERROR(VLOOKUP(D916,'Tabelas auxiliares'!$A$3:$B$61,2,FALSE),"")</f>
        <v>CCNH - CENTRO DE CIÊNCIAS NATURAIS E HUMANAS</v>
      </c>
      <c r="G916" s="51" t="str">
        <f>IFERROR(VLOOKUP($B916,'Tabelas auxiliares'!$A$65:$C$102,2,FALSE),"")</f>
        <v>Materiais didáticos e serviços - Graduação</v>
      </c>
      <c r="H916" s="51" t="str">
        <f>IFERROR(VLOOKUP($B916,'Tabelas auxiliares'!$A$65:$C$102,3,FALSE),"")</f>
        <v xml:space="preserve">VIDRARIAS / MATERIAL DE CONSUMO / MANUTENÇÃO DE EQUIPAMENTOS / REAGENTES QUIMICOS / MATERIAIS E SERVIÇOS DIVERSOS PARA LABORATORIOS DIDÁTICOS E CURSOS DE GRADUAÇÃO / EPIS PARA LABORATÓRIOS </v>
      </c>
      <c r="I916" t="s">
        <v>835</v>
      </c>
      <c r="J916" t="s">
        <v>571</v>
      </c>
      <c r="K916" t="s">
        <v>2941</v>
      </c>
      <c r="L916" t="s">
        <v>2930</v>
      </c>
      <c r="M916" t="s">
        <v>2942</v>
      </c>
      <c r="N916" t="s">
        <v>166</v>
      </c>
      <c r="O916" t="s">
        <v>167</v>
      </c>
      <c r="P916" t="s">
        <v>200</v>
      </c>
      <c r="Q916" t="s">
        <v>168</v>
      </c>
      <c r="R916" t="s">
        <v>165</v>
      </c>
      <c r="S916" t="s">
        <v>119</v>
      </c>
      <c r="T916" t="s">
        <v>164</v>
      </c>
      <c r="U916" t="s">
        <v>118</v>
      </c>
      <c r="V916" t="s">
        <v>2932</v>
      </c>
      <c r="W916" t="s">
        <v>2933</v>
      </c>
      <c r="X916" s="51" t="str">
        <f t="shared" si="28"/>
        <v>3</v>
      </c>
      <c r="Y916" s="51" t="str">
        <f>IF(T916="","",IF(AND(T916&lt;&gt;'Tabelas auxiliares'!$B$236,T916&lt;&gt;'Tabelas auxiliares'!$B$237,T916&lt;&gt;'Tabelas auxiliares'!$C$236,T916&lt;&gt;'Tabelas auxiliares'!$C$237,T916&lt;&gt;'Tabelas auxiliares'!$D$236),"FOLHA DE PESSOAL",IF(X916='Tabelas auxiliares'!$A$237,"CUSTEIO",IF(X916='Tabelas auxiliares'!$A$236,"INVESTIMENTO","ERRO - VERIFICAR"))))</f>
        <v>CUSTEIO</v>
      </c>
      <c r="Z916" s="64">
        <f t="shared" si="29"/>
        <v>11110.58</v>
      </c>
      <c r="AA916" s="44">
        <v>11110.58</v>
      </c>
    </row>
    <row r="917" spans="1:29" x14ac:dyDescent="0.25">
      <c r="A917" t="s">
        <v>594</v>
      </c>
      <c r="B917" t="s">
        <v>312</v>
      </c>
      <c r="C917" t="s">
        <v>595</v>
      </c>
      <c r="D917" t="s">
        <v>49</v>
      </c>
      <c r="E917" t="s">
        <v>117</v>
      </c>
      <c r="F917" s="51" t="str">
        <f>IFERROR(VLOOKUP(D917,'Tabelas auxiliares'!$A$3:$B$61,2,FALSE),"")</f>
        <v>CCNH - CENTRO DE CIÊNCIAS NATURAIS E HUMANAS</v>
      </c>
      <c r="G917" s="51" t="str">
        <f>IFERROR(VLOOKUP($B917,'Tabelas auxiliares'!$A$65:$C$102,2,FALSE),"")</f>
        <v>Materiais didáticos e serviços - Graduação</v>
      </c>
      <c r="H917" s="51" t="str">
        <f>IFERROR(VLOOKUP($B917,'Tabelas auxiliares'!$A$65:$C$102,3,FALSE),"")</f>
        <v xml:space="preserve">VIDRARIAS / MATERIAL DE CONSUMO / MANUTENÇÃO DE EQUIPAMENTOS / REAGENTES QUIMICOS / MATERIAIS E SERVIÇOS DIVERSOS PARA LABORATORIOS DIDÁTICOS E CURSOS DE GRADUAÇÃO / EPIS PARA LABORATÓRIOS </v>
      </c>
      <c r="I917" t="s">
        <v>835</v>
      </c>
      <c r="J917" t="s">
        <v>571</v>
      </c>
      <c r="K917" t="s">
        <v>2943</v>
      </c>
      <c r="L917" t="s">
        <v>2930</v>
      </c>
      <c r="M917" t="s">
        <v>2944</v>
      </c>
      <c r="N917" t="s">
        <v>166</v>
      </c>
      <c r="O917" t="s">
        <v>167</v>
      </c>
      <c r="P917" t="s">
        <v>200</v>
      </c>
      <c r="Q917" t="s">
        <v>168</v>
      </c>
      <c r="R917" t="s">
        <v>165</v>
      </c>
      <c r="S917" t="s">
        <v>119</v>
      </c>
      <c r="T917" t="s">
        <v>164</v>
      </c>
      <c r="U917" t="s">
        <v>118</v>
      </c>
      <c r="V917" t="s">
        <v>2932</v>
      </c>
      <c r="W917" t="s">
        <v>2933</v>
      </c>
      <c r="X917" s="51" t="str">
        <f t="shared" si="28"/>
        <v>3</v>
      </c>
      <c r="Y917" s="51" t="str">
        <f>IF(T917="","",IF(AND(T917&lt;&gt;'Tabelas auxiliares'!$B$236,T917&lt;&gt;'Tabelas auxiliares'!$B$237,T917&lt;&gt;'Tabelas auxiliares'!$C$236,T917&lt;&gt;'Tabelas auxiliares'!$C$237,T917&lt;&gt;'Tabelas auxiliares'!$D$236),"FOLHA DE PESSOAL",IF(X917='Tabelas auxiliares'!$A$237,"CUSTEIO",IF(X917='Tabelas auxiliares'!$A$236,"INVESTIMENTO","ERRO - VERIFICAR"))))</f>
        <v>CUSTEIO</v>
      </c>
      <c r="Z917" s="64">
        <f t="shared" si="29"/>
        <v>3568.8</v>
      </c>
      <c r="AA917" s="44">
        <v>3568.8</v>
      </c>
    </row>
    <row r="918" spans="1:29" x14ac:dyDescent="0.25">
      <c r="A918" t="s">
        <v>594</v>
      </c>
      <c r="B918" t="s">
        <v>312</v>
      </c>
      <c r="C918" t="s">
        <v>595</v>
      </c>
      <c r="D918" t="s">
        <v>49</v>
      </c>
      <c r="E918" t="s">
        <v>117</v>
      </c>
      <c r="F918" s="51" t="str">
        <f>IFERROR(VLOOKUP(D918,'Tabelas auxiliares'!$A$3:$B$61,2,FALSE),"")</f>
        <v>CCNH - CENTRO DE CIÊNCIAS NATURAIS E HUMANAS</v>
      </c>
      <c r="G918" s="51" t="str">
        <f>IFERROR(VLOOKUP($B918,'Tabelas auxiliares'!$A$65:$C$102,2,FALSE),"")</f>
        <v>Materiais didáticos e serviços - Graduação</v>
      </c>
      <c r="H918" s="51" t="str">
        <f>IFERROR(VLOOKUP($B918,'Tabelas auxiliares'!$A$65:$C$102,3,FALSE),"")</f>
        <v xml:space="preserve">VIDRARIAS / MATERIAL DE CONSUMO / MANUTENÇÃO DE EQUIPAMENTOS / REAGENTES QUIMICOS / MATERIAIS E SERVIÇOS DIVERSOS PARA LABORATORIOS DIDÁTICOS E CURSOS DE GRADUAÇÃO / EPIS PARA LABORATÓRIOS </v>
      </c>
      <c r="I918" t="s">
        <v>835</v>
      </c>
      <c r="J918" t="s">
        <v>571</v>
      </c>
      <c r="K918" t="s">
        <v>2945</v>
      </c>
      <c r="L918" t="s">
        <v>2930</v>
      </c>
      <c r="M918" t="s">
        <v>2946</v>
      </c>
      <c r="N918" t="s">
        <v>166</v>
      </c>
      <c r="O918" t="s">
        <v>167</v>
      </c>
      <c r="P918" t="s">
        <v>200</v>
      </c>
      <c r="Q918" t="s">
        <v>168</v>
      </c>
      <c r="R918" t="s">
        <v>165</v>
      </c>
      <c r="S918" t="s">
        <v>119</v>
      </c>
      <c r="T918" t="s">
        <v>164</v>
      </c>
      <c r="U918" t="s">
        <v>118</v>
      </c>
      <c r="V918" t="s">
        <v>2932</v>
      </c>
      <c r="W918" t="s">
        <v>2933</v>
      </c>
      <c r="X918" s="51" t="str">
        <f t="shared" si="28"/>
        <v>3</v>
      </c>
      <c r="Y918" s="51" t="str">
        <f>IF(T918="","",IF(AND(T918&lt;&gt;'Tabelas auxiliares'!$B$236,T918&lt;&gt;'Tabelas auxiliares'!$B$237,T918&lt;&gt;'Tabelas auxiliares'!$C$236,T918&lt;&gt;'Tabelas auxiliares'!$C$237,T918&lt;&gt;'Tabelas auxiliares'!$D$236),"FOLHA DE PESSOAL",IF(X918='Tabelas auxiliares'!$A$237,"CUSTEIO",IF(X918='Tabelas auxiliares'!$A$236,"INVESTIMENTO","ERRO - VERIFICAR"))))</f>
        <v>CUSTEIO</v>
      </c>
      <c r="Z918" s="64">
        <f t="shared" si="29"/>
        <v>3858.82</v>
      </c>
      <c r="AA918" s="44">
        <v>3858.82</v>
      </c>
    </row>
    <row r="919" spans="1:29" x14ac:dyDescent="0.25">
      <c r="A919" t="s">
        <v>594</v>
      </c>
      <c r="B919" t="s">
        <v>312</v>
      </c>
      <c r="C919" t="s">
        <v>595</v>
      </c>
      <c r="D919" t="s">
        <v>49</v>
      </c>
      <c r="E919" t="s">
        <v>117</v>
      </c>
      <c r="F919" s="51" t="str">
        <f>IFERROR(VLOOKUP(D919,'Tabelas auxiliares'!$A$3:$B$61,2,FALSE),"")</f>
        <v>CCNH - CENTRO DE CIÊNCIAS NATURAIS E HUMANAS</v>
      </c>
      <c r="G919" s="51" t="str">
        <f>IFERROR(VLOOKUP($B919,'Tabelas auxiliares'!$A$65:$C$102,2,FALSE),"")</f>
        <v>Materiais didáticos e serviços - Graduação</v>
      </c>
      <c r="H919" s="51" t="str">
        <f>IFERROR(VLOOKUP($B919,'Tabelas auxiliares'!$A$65:$C$102,3,FALSE),"")</f>
        <v xml:space="preserve">VIDRARIAS / MATERIAL DE CONSUMO / MANUTENÇÃO DE EQUIPAMENTOS / REAGENTES QUIMICOS / MATERIAIS E SERVIÇOS DIVERSOS PARA LABORATORIOS DIDÁTICOS E CURSOS DE GRADUAÇÃO / EPIS PARA LABORATÓRIOS </v>
      </c>
      <c r="I919" t="s">
        <v>835</v>
      </c>
      <c r="J919" t="s">
        <v>571</v>
      </c>
      <c r="K919" t="s">
        <v>2947</v>
      </c>
      <c r="L919" t="s">
        <v>2930</v>
      </c>
      <c r="M919" t="s">
        <v>2931</v>
      </c>
      <c r="N919" t="s">
        <v>166</v>
      </c>
      <c r="O919" t="s">
        <v>167</v>
      </c>
      <c r="P919" t="s">
        <v>200</v>
      </c>
      <c r="Q919" t="s">
        <v>168</v>
      </c>
      <c r="R919" t="s">
        <v>165</v>
      </c>
      <c r="S919" t="s">
        <v>119</v>
      </c>
      <c r="T919" t="s">
        <v>164</v>
      </c>
      <c r="U919" t="s">
        <v>118</v>
      </c>
      <c r="V919" t="s">
        <v>2932</v>
      </c>
      <c r="W919" t="s">
        <v>2933</v>
      </c>
      <c r="X919" s="51" t="str">
        <f t="shared" si="28"/>
        <v>3</v>
      </c>
      <c r="Y919" s="51" t="str">
        <f>IF(T919="","",IF(AND(T919&lt;&gt;'Tabelas auxiliares'!$B$236,T919&lt;&gt;'Tabelas auxiliares'!$B$237,T919&lt;&gt;'Tabelas auxiliares'!$C$236,T919&lt;&gt;'Tabelas auxiliares'!$C$237,T919&lt;&gt;'Tabelas auxiliares'!$D$236),"FOLHA DE PESSOAL",IF(X919='Tabelas auxiliares'!$A$237,"CUSTEIO",IF(X919='Tabelas auxiliares'!$A$236,"INVESTIMENTO","ERRO - VERIFICAR"))))</f>
        <v>CUSTEIO</v>
      </c>
      <c r="Z919" s="64">
        <f t="shared" si="29"/>
        <v>608.27</v>
      </c>
      <c r="AA919" s="44">
        <v>608.27</v>
      </c>
    </row>
    <row r="920" spans="1:29" x14ac:dyDescent="0.25">
      <c r="A920" t="s">
        <v>594</v>
      </c>
      <c r="B920" t="s">
        <v>312</v>
      </c>
      <c r="C920" t="s">
        <v>595</v>
      </c>
      <c r="D920" t="s">
        <v>49</v>
      </c>
      <c r="E920" t="s">
        <v>117</v>
      </c>
      <c r="F920" s="51" t="str">
        <f>IFERROR(VLOOKUP(D920,'Tabelas auxiliares'!$A$3:$B$61,2,FALSE),"")</f>
        <v>CCNH - CENTRO DE CIÊNCIAS NATURAIS E HUMANAS</v>
      </c>
      <c r="G920" s="51" t="str">
        <f>IFERROR(VLOOKUP($B920,'Tabelas auxiliares'!$A$65:$C$102,2,FALSE),"")</f>
        <v>Materiais didáticos e serviços - Graduação</v>
      </c>
      <c r="H920" s="51" t="str">
        <f>IFERROR(VLOOKUP($B920,'Tabelas auxiliares'!$A$65:$C$102,3,FALSE),"")</f>
        <v xml:space="preserve">VIDRARIAS / MATERIAL DE CONSUMO / MANUTENÇÃO DE EQUIPAMENTOS / REAGENTES QUIMICOS / MATERIAIS E SERVIÇOS DIVERSOS PARA LABORATORIOS DIDÁTICOS E CURSOS DE GRADUAÇÃO / EPIS PARA LABORATÓRIOS </v>
      </c>
      <c r="I920" t="s">
        <v>835</v>
      </c>
      <c r="J920" t="s">
        <v>571</v>
      </c>
      <c r="K920" t="s">
        <v>2948</v>
      </c>
      <c r="L920" t="s">
        <v>2930</v>
      </c>
      <c r="M920" t="s">
        <v>2949</v>
      </c>
      <c r="N920" t="s">
        <v>166</v>
      </c>
      <c r="O920" t="s">
        <v>167</v>
      </c>
      <c r="P920" t="s">
        <v>200</v>
      </c>
      <c r="Q920" t="s">
        <v>168</v>
      </c>
      <c r="R920" t="s">
        <v>165</v>
      </c>
      <c r="S920" t="s">
        <v>119</v>
      </c>
      <c r="T920" t="s">
        <v>164</v>
      </c>
      <c r="U920" t="s">
        <v>118</v>
      </c>
      <c r="V920" t="s">
        <v>2932</v>
      </c>
      <c r="W920" t="s">
        <v>2933</v>
      </c>
      <c r="X920" s="51" t="str">
        <f t="shared" si="28"/>
        <v>3</v>
      </c>
      <c r="Y920" s="51" t="str">
        <f>IF(T920="","",IF(AND(T920&lt;&gt;'Tabelas auxiliares'!$B$236,T920&lt;&gt;'Tabelas auxiliares'!$B$237,T920&lt;&gt;'Tabelas auxiliares'!$C$236,T920&lt;&gt;'Tabelas auxiliares'!$C$237,T920&lt;&gt;'Tabelas auxiliares'!$D$236),"FOLHA DE PESSOAL",IF(X920='Tabelas auxiliares'!$A$237,"CUSTEIO",IF(X920='Tabelas auxiliares'!$A$236,"INVESTIMENTO","ERRO - VERIFICAR"))))</f>
        <v>CUSTEIO</v>
      </c>
      <c r="Z920" s="64">
        <f t="shared" si="29"/>
        <v>7968.13</v>
      </c>
      <c r="AA920" s="44">
        <v>7968.13</v>
      </c>
    </row>
    <row r="921" spans="1:29" x14ac:dyDescent="0.25">
      <c r="A921" t="s">
        <v>594</v>
      </c>
      <c r="B921" t="s">
        <v>312</v>
      </c>
      <c r="C921" t="s">
        <v>595</v>
      </c>
      <c r="D921" t="s">
        <v>49</v>
      </c>
      <c r="E921" t="s">
        <v>117</v>
      </c>
      <c r="F921" s="51" t="str">
        <f>IFERROR(VLOOKUP(D921,'Tabelas auxiliares'!$A$3:$B$61,2,FALSE),"")</f>
        <v>CCNH - CENTRO DE CIÊNCIAS NATURAIS E HUMANAS</v>
      </c>
      <c r="G921" s="51" t="str">
        <f>IFERROR(VLOOKUP($B921,'Tabelas auxiliares'!$A$65:$C$102,2,FALSE),"")</f>
        <v>Materiais didáticos e serviços - Graduação</v>
      </c>
      <c r="H921" s="51" t="str">
        <f>IFERROR(VLOOKUP($B921,'Tabelas auxiliares'!$A$65:$C$102,3,FALSE),"")</f>
        <v xml:space="preserve">VIDRARIAS / MATERIAL DE CONSUMO / MANUTENÇÃO DE EQUIPAMENTOS / REAGENTES QUIMICOS / MATERIAIS E SERVIÇOS DIVERSOS PARA LABORATORIOS DIDÁTICOS E CURSOS DE GRADUAÇÃO / EPIS PARA LABORATÓRIOS </v>
      </c>
      <c r="I921" t="s">
        <v>835</v>
      </c>
      <c r="J921" t="s">
        <v>571</v>
      </c>
      <c r="K921" t="s">
        <v>2950</v>
      </c>
      <c r="L921" t="s">
        <v>2930</v>
      </c>
      <c r="M921" t="s">
        <v>2951</v>
      </c>
      <c r="N921" t="s">
        <v>166</v>
      </c>
      <c r="O921" t="s">
        <v>167</v>
      </c>
      <c r="P921" t="s">
        <v>200</v>
      </c>
      <c r="Q921" t="s">
        <v>168</v>
      </c>
      <c r="R921" t="s">
        <v>165</v>
      </c>
      <c r="S921" t="s">
        <v>119</v>
      </c>
      <c r="T921" t="s">
        <v>164</v>
      </c>
      <c r="U921" t="s">
        <v>118</v>
      </c>
      <c r="V921" t="s">
        <v>2932</v>
      </c>
      <c r="W921" t="s">
        <v>2933</v>
      </c>
      <c r="X921" s="51" t="str">
        <f t="shared" si="28"/>
        <v>3</v>
      </c>
      <c r="Y921" s="51" t="str">
        <f>IF(T921="","",IF(AND(T921&lt;&gt;'Tabelas auxiliares'!$B$236,T921&lt;&gt;'Tabelas auxiliares'!$B$237,T921&lt;&gt;'Tabelas auxiliares'!$C$236,T921&lt;&gt;'Tabelas auxiliares'!$C$237,T921&lt;&gt;'Tabelas auxiliares'!$D$236),"FOLHA DE PESSOAL",IF(X921='Tabelas auxiliares'!$A$237,"CUSTEIO",IF(X921='Tabelas auxiliares'!$A$236,"INVESTIMENTO","ERRO - VERIFICAR"))))</f>
        <v>CUSTEIO</v>
      </c>
      <c r="Z921" s="64">
        <f t="shared" si="29"/>
        <v>1120.6099999999999</v>
      </c>
      <c r="AA921" s="44">
        <v>1120.6099999999999</v>
      </c>
    </row>
    <row r="922" spans="1:29" x14ac:dyDescent="0.25">
      <c r="A922" t="s">
        <v>594</v>
      </c>
      <c r="B922" t="s">
        <v>312</v>
      </c>
      <c r="C922" t="s">
        <v>595</v>
      </c>
      <c r="D922" t="s">
        <v>49</v>
      </c>
      <c r="E922" t="s">
        <v>117</v>
      </c>
      <c r="F922" s="51" t="str">
        <f>IFERROR(VLOOKUP(D922,'Tabelas auxiliares'!$A$3:$B$61,2,FALSE),"")</f>
        <v>CCNH - CENTRO DE CIÊNCIAS NATURAIS E HUMANAS</v>
      </c>
      <c r="G922" s="51" t="str">
        <f>IFERROR(VLOOKUP($B922,'Tabelas auxiliares'!$A$65:$C$102,2,FALSE),"")</f>
        <v>Materiais didáticos e serviços - Graduação</v>
      </c>
      <c r="H922" s="51" t="str">
        <f>IFERROR(VLOOKUP($B922,'Tabelas auxiliares'!$A$65:$C$102,3,FALSE),"")</f>
        <v xml:space="preserve">VIDRARIAS / MATERIAL DE CONSUMO / MANUTENÇÃO DE EQUIPAMENTOS / REAGENTES QUIMICOS / MATERIAIS E SERVIÇOS DIVERSOS PARA LABORATORIOS DIDÁTICOS E CURSOS DE GRADUAÇÃO / EPIS PARA LABORATÓRIOS </v>
      </c>
      <c r="I922" t="s">
        <v>835</v>
      </c>
      <c r="J922" t="s">
        <v>571</v>
      </c>
      <c r="K922" t="s">
        <v>2950</v>
      </c>
      <c r="L922" t="s">
        <v>2930</v>
      </c>
      <c r="M922" t="s">
        <v>2951</v>
      </c>
      <c r="N922" t="s">
        <v>166</v>
      </c>
      <c r="O922" t="s">
        <v>167</v>
      </c>
      <c r="P922" t="s">
        <v>200</v>
      </c>
      <c r="Q922" t="s">
        <v>168</v>
      </c>
      <c r="R922" t="s">
        <v>165</v>
      </c>
      <c r="S922" t="s">
        <v>119</v>
      </c>
      <c r="T922" t="s">
        <v>164</v>
      </c>
      <c r="U922" t="s">
        <v>118</v>
      </c>
      <c r="V922" t="s">
        <v>2923</v>
      </c>
      <c r="W922" t="s">
        <v>2924</v>
      </c>
      <c r="X922" s="51" t="str">
        <f t="shared" si="28"/>
        <v>3</v>
      </c>
      <c r="Y922" s="51" t="str">
        <f>IF(T922="","",IF(AND(T922&lt;&gt;'Tabelas auxiliares'!$B$236,T922&lt;&gt;'Tabelas auxiliares'!$B$237,T922&lt;&gt;'Tabelas auxiliares'!$C$236,T922&lt;&gt;'Tabelas auxiliares'!$C$237,T922&lt;&gt;'Tabelas auxiliares'!$D$236),"FOLHA DE PESSOAL",IF(X922='Tabelas auxiliares'!$A$237,"CUSTEIO",IF(X922='Tabelas auxiliares'!$A$236,"INVESTIMENTO","ERRO - VERIFICAR"))))</f>
        <v>CUSTEIO</v>
      </c>
      <c r="Z922" s="64">
        <f t="shared" si="29"/>
        <v>231.5</v>
      </c>
      <c r="AA922" s="44">
        <v>231.5</v>
      </c>
    </row>
    <row r="923" spans="1:29" x14ac:dyDescent="0.25">
      <c r="A923" t="s">
        <v>594</v>
      </c>
      <c r="B923" t="s">
        <v>312</v>
      </c>
      <c r="C923" t="s">
        <v>595</v>
      </c>
      <c r="D923" t="s">
        <v>51</v>
      </c>
      <c r="E923" t="s">
        <v>117</v>
      </c>
      <c r="F923" s="51" t="str">
        <f>IFERROR(VLOOKUP(D923,'Tabelas auxiliares'!$A$3:$B$61,2,FALSE),"")</f>
        <v>CCNH - COMPRAS COMPARTILHADAS</v>
      </c>
      <c r="G923" s="51" t="str">
        <f>IFERROR(VLOOKUP($B923,'Tabelas auxiliares'!$A$65:$C$102,2,FALSE),"")</f>
        <v>Materiais didáticos e serviços - Graduação</v>
      </c>
      <c r="H923" s="51" t="str">
        <f>IFERROR(VLOOKUP($B923,'Tabelas auxiliares'!$A$65:$C$102,3,FALSE),"")</f>
        <v xml:space="preserve">VIDRARIAS / MATERIAL DE CONSUMO / MANUTENÇÃO DE EQUIPAMENTOS / REAGENTES QUIMICOS / MATERIAIS E SERVIÇOS DIVERSOS PARA LABORATORIOS DIDÁTICOS E CURSOS DE GRADUAÇÃO / EPIS PARA LABORATÓRIOS </v>
      </c>
      <c r="I923" t="s">
        <v>636</v>
      </c>
      <c r="J923" t="s">
        <v>2952</v>
      </c>
      <c r="K923" t="s">
        <v>2953</v>
      </c>
      <c r="L923" t="s">
        <v>2954</v>
      </c>
      <c r="M923" t="s">
        <v>2955</v>
      </c>
      <c r="N923" t="s">
        <v>166</v>
      </c>
      <c r="O923" t="s">
        <v>167</v>
      </c>
      <c r="P923" t="s">
        <v>200</v>
      </c>
      <c r="Q923" t="s">
        <v>168</v>
      </c>
      <c r="R923" t="s">
        <v>165</v>
      </c>
      <c r="S923" t="s">
        <v>119</v>
      </c>
      <c r="T923" t="s">
        <v>164</v>
      </c>
      <c r="U923" t="s">
        <v>118</v>
      </c>
      <c r="V923" t="s">
        <v>2932</v>
      </c>
      <c r="W923" t="s">
        <v>2933</v>
      </c>
      <c r="X923" s="51" t="str">
        <f t="shared" si="28"/>
        <v>3</v>
      </c>
      <c r="Y923" s="51" t="str">
        <f>IF(T923="","",IF(AND(T923&lt;&gt;'Tabelas auxiliares'!$B$236,T923&lt;&gt;'Tabelas auxiliares'!$B$237,T923&lt;&gt;'Tabelas auxiliares'!$C$236,T923&lt;&gt;'Tabelas auxiliares'!$C$237,T923&lt;&gt;'Tabelas auxiliares'!$D$236),"FOLHA DE PESSOAL",IF(X923='Tabelas auxiliares'!$A$237,"CUSTEIO",IF(X923='Tabelas auxiliares'!$A$236,"INVESTIMENTO","ERRO - VERIFICAR"))))</f>
        <v>CUSTEIO</v>
      </c>
      <c r="Z923" s="64">
        <f t="shared" si="29"/>
        <v>1800</v>
      </c>
      <c r="AC923" s="44">
        <v>1800</v>
      </c>
    </row>
    <row r="924" spans="1:29" x14ac:dyDescent="0.25">
      <c r="A924" t="s">
        <v>594</v>
      </c>
      <c r="B924" t="s">
        <v>312</v>
      </c>
      <c r="C924" t="s">
        <v>595</v>
      </c>
      <c r="D924" t="s">
        <v>51</v>
      </c>
      <c r="E924" t="s">
        <v>117</v>
      </c>
      <c r="F924" s="51" t="str">
        <f>IFERROR(VLOOKUP(D924,'Tabelas auxiliares'!$A$3:$B$61,2,FALSE),"")</f>
        <v>CCNH - COMPRAS COMPARTILHADAS</v>
      </c>
      <c r="G924" s="51" t="str">
        <f>IFERROR(VLOOKUP($B924,'Tabelas auxiliares'!$A$65:$C$102,2,FALSE),"")</f>
        <v>Materiais didáticos e serviços - Graduação</v>
      </c>
      <c r="H924" s="51" t="str">
        <f>IFERROR(VLOOKUP($B924,'Tabelas auxiliares'!$A$65:$C$102,3,FALSE),"")</f>
        <v xml:space="preserve">VIDRARIAS / MATERIAL DE CONSUMO / MANUTENÇÃO DE EQUIPAMENTOS / REAGENTES QUIMICOS / MATERIAIS E SERVIÇOS DIVERSOS PARA LABORATORIOS DIDÁTICOS E CURSOS DE GRADUAÇÃO / EPIS PARA LABORATÓRIOS </v>
      </c>
      <c r="I924" t="s">
        <v>1175</v>
      </c>
      <c r="J924" t="s">
        <v>581</v>
      </c>
      <c r="K924" t="s">
        <v>2956</v>
      </c>
      <c r="L924" t="s">
        <v>2957</v>
      </c>
      <c r="M924" t="s">
        <v>2958</v>
      </c>
      <c r="N924" t="s">
        <v>166</v>
      </c>
      <c r="O924" t="s">
        <v>167</v>
      </c>
      <c r="P924" t="s">
        <v>200</v>
      </c>
      <c r="Q924" t="s">
        <v>168</v>
      </c>
      <c r="R924" t="s">
        <v>165</v>
      </c>
      <c r="S924" t="s">
        <v>119</v>
      </c>
      <c r="T924" t="s">
        <v>164</v>
      </c>
      <c r="U924" t="s">
        <v>118</v>
      </c>
      <c r="V924" t="s">
        <v>2932</v>
      </c>
      <c r="W924" t="s">
        <v>2933</v>
      </c>
      <c r="X924" s="51" t="str">
        <f t="shared" si="28"/>
        <v>3</v>
      </c>
      <c r="Y924" s="51" t="str">
        <f>IF(T924="","",IF(AND(T924&lt;&gt;'Tabelas auxiliares'!$B$236,T924&lt;&gt;'Tabelas auxiliares'!$B$237,T924&lt;&gt;'Tabelas auxiliares'!$C$236,T924&lt;&gt;'Tabelas auxiliares'!$C$237,T924&lt;&gt;'Tabelas auxiliares'!$D$236),"FOLHA DE PESSOAL",IF(X924='Tabelas auxiliares'!$A$237,"CUSTEIO",IF(X924='Tabelas auxiliares'!$A$236,"INVESTIMENTO","ERRO - VERIFICAR"))))</f>
        <v>CUSTEIO</v>
      </c>
      <c r="Z924" s="64">
        <f t="shared" si="29"/>
        <v>514</v>
      </c>
      <c r="AC924" s="44">
        <v>514</v>
      </c>
    </row>
    <row r="925" spans="1:29" x14ac:dyDescent="0.25">
      <c r="A925" t="s">
        <v>594</v>
      </c>
      <c r="B925" t="s">
        <v>312</v>
      </c>
      <c r="C925" t="s">
        <v>595</v>
      </c>
      <c r="D925" t="s">
        <v>51</v>
      </c>
      <c r="E925" t="s">
        <v>117</v>
      </c>
      <c r="F925" s="51" t="str">
        <f>IFERROR(VLOOKUP(D925,'Tabelas auxiliares'!$A$3:$B$61,2,FALSE),"")</f>
        <v>CCNH - COMPRAS COMPARTILHADAS</v>
      </c>
      <c r="G925" s="51" t="str">
        <f>IFERROR(VLOOKUP($B925,'Tabelas auxiliares'!$A$65:$C$102,2,FALSE),"")</f>
        <v>Materiais didáticos e serviços - Graduação</v>
      </c>
      <c r="H925" s="51" t="str">
        <f>IFERROR(VLOOKUP($B925,'Tabelas auxiliares'!$A$65:$C$102,3,FALSE),"")</f>
        <v xml:space="preserve">VIDRARIAS / MATERIAL DE CONSUMO / MANUTENÇÃO DE EQUIPAMENTOS / REAGENTES QUIMICOS / MATERIAIS E SERVIÇOS DIVERSOS PARA LABORATORIOS DIDÁTICOS E CURSOS DE GRADUAÇÃO / EPIS PARA LABORATÓRIOS </v>
      </c>
      <c r="I925" t="s">
        <v>1175</v>
      </c>
      <c r="J925" t="s">
        <v>581</v>
      </c>
      <c r="K925" t="s">
        <v>2959</v>
      </c>
      <c r="L925" t="s">
        <v>2957</v>
      </c>
      <c r="M925" t="s">
        <v>2960</v>
      </c>
      <c r="N925" t="s">
        <v>166</v>
      </c>
      <c r="O925" t="s">
        <v>167</v>
      </c>
      <c r="P925" t="s">
        <v>200</v>
      </c>
      <c r="Q925" t="s">
        <v>168</v>
      </c>
      <c r="R925" t="s">
        <v>165</v>
      </c>
      <c r="S925" t="s">
        <v>119</v>
      </c>
      <c r="T925" t="s">
        <v>164</v>
      </c>
      <c r="U925" t="s">
        <v>118</v>
      </c>
      <c r="V925" t="s">
        <v>2932</v>
      </c>
      <c r="W925" t="s">
        <v>2933</v>
      </c>
      <c r="X925" s="51" t="str">
        <f t="shared" si="28"/>
        <v>3</v>
      </c>
      <c r="Y925" s="51" t="str">
        <f>IF(T925="","",IF(AND(T925&lt;&gt;'Tabelas auxiliares'!$B$236,T925&lt;&gt;'Tabelas auxiliares'!$B$237,T925&lt;&gt;'Tabelas auxiliares'!$C$236,T925&lt;&gt;'Tabelas auxiliares'!$C$237,T925&lt;&gt;'Tabelas auxiliares'!$D$236),"FOLHA DE PESSOAL",IF(X925='Tabelas auxiliares'!$A$237,"CUSTEIO",IF(X925='Tabelas auxiliares'!$A$236,"INVESTIMENTO","ERRO - VERIFICAR"))))</f>
        <v>CUSTEIO</v>
      </c>
      <c r="Z925" s="64">
        <f t="shared" si="29"/>
        <v>350.46</v>
      </c>
      <c r="AC925" s="44">
        <v>350.46</v>
      </c>
    </row>
    <row r="926" spans="1:29" x14ac:dyDescent="0.25">
      <c r="A926" t="s">
        <v>594</v>
      </c>
      <c r="B926" t="s">
        <v>312</v>
      </c>
      <c r="C926" t="s">
        <v>595</v>
      </c>
      <c r="D926" t="s">
        <v>51</v>
      </c>
      <c r="E926" t="s">
        <v>117</v>
      </c>
      <c r="F926" s="51" t="str">
        <f>IFERROR(VLOOKUP(D926,'Tabelas auxiliares'!$A$3:$B$61,2,FALSE),"")</f>
        <v>CCNH - COMPRAS COMPARTILHADAS</v>
      </c>
      <c r="G926" s="51" t="str">
        <f>IFERROR(VLOOKUP($B926,'Tabelas auxiliares'!$A$65:$C$102,2,FALSE),"")</f>
        <v>Materiais didáticos e serviços - Graduação</v>
      </c>
      <c r="H926" s="51" t="str">
        <f>IFERROR(VLOOKUP($B926,'Tabelas auxiliares'!$A$65:$C$102,3,FALSE),"")</f>
        <v xml:space="preserve">VIDRARIAS / MATERIAL DE CONSUMO / MANUTENÇÃO DE EQUIPAMENTOS / REAGENTES QUIMICOS / MATERIAIS E SERVIÇOS DIVERSOS PARA LABORATORIOS DIDÁTICOS E CURSOS DE GRADUAÇÃO / EPIS PARA LABORATÓRIOS </v>
      </c>
      <c r="I926" t="s">
        <v>1175</v>
      </c>
      <c r="J926" t="s">
        <v>581</v>
      </c>
      <c r="K926" t="s">
        <v>2961</v>
      </c>
      <c r="L926" t="s">
        <v>2957</v>
      </c>
      <c r="M926" t="s">
        <v>2962</v>
      </c>
      <c r="N926" t="s">
        <v>166</v>
      </c>
      <c r="O926" t="s">
        <v>167</v>
      </c>
      <c r="P926" t="s">
        <v>200</v>
      </c>
      <c r="Q926" t="s">
        <v>168</v>
      </c>
      <c r="R926" t="s">
        <v>165</v>
      </c>
      <c r="S926" t="s">
        <v>119</v>
      </c>
      <c r="T926" t="s">
        <v>164</v>
      </c>
      <c r="U926" t="s">
        <v>118</v>
      </c>
      <c r="V926" t="s">
        <v>2932</v>
      </c>
      <c r="W926" t="s">
        <v>2933</v>
      </c>
      <c r="X926" s="51" t="str">
        <f t="shared" si="28"/>
        <v>3</v>
      </c>
      <c r="Y926" s="51" t="str">
        <f>IF(T926="","",IF(AND(T926&lt;&gt;'Tabelas auxiliares'!$B$236,T926&lt;&gt;'Tabelas auxiliares'!$B$237,T926&lt;&gt;'Tabelas auxiliares'!$C$236,T926&lt;&gt;'Tabelas auxiliares'!$C$237,T926&lt;&gt;'Tabelas auxiliares'!$D$236),"FOLHA DE PESSOAL",IF(X926='Tabelas auxiliares'!$A$237,"CUSTEIO",IF(X926='Tabelas auxiliares'!$A$236,"INVESTIMENTO","ERRO - VERIFICAR"))))</f>
        <v>CUSTEIO</v>
      </c>
      <c r="Z926" s="64">
        <f t="shared" si="29"/>
        <v>15105.52</v>
      </c>
      <c r="AC926" s="44">
        <v>15105.52</v>
      </c>
    </row>
    <row r="927" spans="1:29" x14ac:dyDescent="0.25">
      <c r="A927" t="s">
        <v>594</v>
      </c>
      <c r="B927" t="s">
        <v>312</v>
      </c>
      <c r="C927" t="s">
        <v>595</v>
      </c>
      <c r="D927" t="s">
        <v>51</v>
      </c>
      <c r="E927" t="s">
        <v>117</v>
      </c>
      <c r="F927" s="51" t="str">
        <f>IFERROR(VLOOKUP(D927,'Tabelas auxiliares'!$A$3:$B$61,2,FALSE),"")</f>
        <v>CCNH - COMPRAS COMPARTILHADAS</v>
      </c>
      <c r="G927" s="51" t="str">
        <f>IFERROR(VLOOKUP($B927,'Tabelas auxiliares'!$A$65:$C$102,2,FALSE),"")</f>
        <v>Materiais didáticos e serviços - Graduação</v>
      </c>
      <c r="H927" s="51" t="str">
        <f>IFERROR(VLOOKUP($B927,'Tabelas auxiliares'!$A$65:$C$102,3,FALSE),"")</f>
        <v xml:space="preserve">VIDRARIAS / MATERIAL DE CONSUMO / MANUTENÇÃO DE EQUIPAMENTOS / REAGENTES QUIMICOS / MATERIAIS E SERVIÇOS DIVERSOS PARA LABORATORIOS DIDÁTICOS E CURSOS DE GRADUAÇÃO / EPIS PARA LABORATÓRIOS </v>
      </c>
      <c r="I927" t="s">
        <v>1175</v>
      </c>
      <c r="J927" t="s">
        <v>581</v>
      </c>
      <c r="K927" t="s">
        <v>2963</v>
      </c>
      <c r="L927" t="s">
        <v>2964</v>
      </c>
      <c r="M927" t="s">
        <v>2965</v>
      </c>
      <c r="N927" t="s">
        <v>166</v>
      </c>
      <c r="O927" t="s">
        <v>167</v>
      </c>
      <c r="P927" t="s">
        <v>200</v>
      </c>
      <c r="Q927" t="s">
        <v>168</v>
      </c>
      <c r="R927" t="s">
        <v>165</v>
      </c>
      <c r="S927" t="s">
        <v>119</v>
      </c>
      <c r="T927" t="s">
        <v>164</v>
      </c>
      <c r="U927" t="s">
        <v>118</v>
      </c>
      <c r="V927" t="s">
        <v>2932</v>
      </c>
      <c r="W927" t="s">
        <v>2933</v>
      </c>
      <c r="X927" s="51" t="str">
        <f t="shared" si="28"/>
        <v>3</v>
      </c>
      <c r="Y927" s="51" t="str">
        <f>IF(T927="","",IF(AND(T927&lt;&gt;'Tabelas auxiliares'!$B$236,T927&lt;&gt;'Tabelas auxiliares'!$B$237,T927&lt;&gt;'Tabelas auxiliares'!$C$236,T927&lt;&gt;'Tabelas auxiliares'!$C$237,T927&lt;&gt;'Tabelas auxiliares'!$D$236),"FOLHA DE PESSOAL",IF(X927='Tabelas auxiliares'!$A$237,"CUSTEIO",IF(X927='Tabelas auxiliares'!$A$236,"INVESTIMENTO","ERRO - VERIFICAR"))))</f>
        <v>CUSTEIO</v>
      </c>
      <c r="Z927" s="64">
        <f t="shared" si="29"/>
        <v>29484.71</v>
      </c>
      <c r="AC927" s="44">
        <v>29484.71</v>
      </c>
    </row>
    <row r="928" spans="1:29" x14ac:dyDescent="0.25">
      <c r="A928" t="s">
        <v>594</v>
      </c>
      <c r="B928" t="s">
        <v>312</v>
      </c>
      <c r="C928" t="s">
        <v>595</v>
      </c>
      <c r="D928" t="s">
        <v>51</v>
      </c>
      <c r="E928" t="s">
        <v>117</v>
      </c>
      <c r="F928" s="51" t="str">
        <f>IFERROR(VLOOKUP(D928,'Tabelas auxiliares'!$A$3:$B$61,2,FALSE),"")</f>
        <v>CCNH - COMPRAS COMPARTILHADAS</v>
      </c>
      <c r="G928" s="51" t="str">
        <f>IFERROR(VLOOKUP($B928,'Tabelas auxiliares'!$A$65:$C$102,2,FALSE),"")</f>
        <v>Materiais didáticos e serviços - Graduação</v>
      </c>
      <c r="H928" s="51" t="str">
        <f>IFERROR(VLOOKUP($B928,'Tabelas auxiliares'!$A$65:$C$102,3,FALSE),"")</f>
        <v xml:space="preserve">VIDRARIAS / MATERIAL DE CONSUMO / MANUTENÇÃO DE EQUIPAMENTOS / REAGENTES QUIMICOS / MATERIAIS E SERVIÇOS DIVERSOS PARA LABORATORIOS DIDÁTICOS E CURSOS DE GRADUAÇÃO / EPIS PARA LABORATÓRIOS </v>
      </c>
      <c r="I928" t="s">
        <v>1175</v>
      </c>
      <c r="J928" t="s">
        <v>581</v>
      </c>
      <c r="K928" t="s">
        <v>2966</v>
      </c>
      <c r="L928" t="s">
        <v>2957</v>
      </c>
      <c r="M928" t="s">
        <v>2967</v>
      </c>
      <c r="N928" t="s">
        <v>166</v>
      </c>
      <c r="O928" t="s">
        <v>167</v>
      </c>
      <c r="P928" t="s">
        <v>200</v>
      </c>
      <c r="Q928" t="s">
        <v>168</v>
      </c>
      <c r="R928" t="s">
        <v>165</v>
      </c>
      <c r="S928" t="s">
        <v>119</v>
      </c>
      <c r="T928" t="s">
        <v>164</v>
      </c>
      <c r="U928" t="s">
        <v>118</v>
      </c>
      <c r="V928" t="s">
        <v>2932</v>
      </c>
      <c r="W928" t="s">
        <v>2933</v>
      </c>
      <c r="X928" s="51" t="str">
        <f t="shared" si="28"/>
        <v>3</v>
      </c>
      <c r="Y928" s="51" t="str">
        <f>IF(T928="","",IF(AND(T928&lt;&gt;'Tabelas auxiliares'!$B$236,T928&lt;&gt;'Tabelas auxiliares'!$B$237,T928&lt;&gt;'Tabelas auxiliares'!$C$236,T928&lt;&gt;'Tabelas auxiliares'!$C$237,T928&lt;&gt;'Tabelas auxiliares'!$D$236),"FOLHA DE PESSOAL",IF(X928='Tabelas auxiliares'!$A$237,"CUSTEIO",IF(X928='Tabelas auxiliares'!$A$236,"INVESTIMENTO","ERRO - VERIFICAR"))))</f>
        <v>CUSTEIO</v>
      </c>
      <c r="Z928" s="64">
        <f t="shared" si="29"/>
        <v>215</v>
      </c>
      <c r="AC928" s="44">
        <v>215</v>
      </c>
    </row>
    <row r="929" spans="1:29" x14ac:dyDescent="0.25">
      <c r="A929" t="s">
        <v>594</v>
      </c>
      <c r="B929" t="s">
        <v>312</v>
      </c>
      <c r="C929" t="s">
        <v>595</v>
      </c>
      <c r="D929" t="s">
        <v>51</v>
      </c>
      <c r="E929" t="s">
        <v>117</v>
      </c>
      <c r="F929" s="51" t="str">
        <f>IFERROR(VLOOKUP(D929,'Tabelas auxiliares'!$A$3:$B$61,2,FALSE),"")</f>
        <v>CCNH - COMPRAS COMPARTILHADAS</v>
      </c>
      <c r="G929" s="51" t="str">
        <f>IFERROR(VLOOKUP($B929,'Tabelas auxiliares'!$A$65:$C$102,2,FALSE),"")</f>
        <v>Materiais didáticos e serviços - Graduação</v>
      </c>
      <c r="H929" s="51" t="str">
        <f>IFERROR(VLOOKUP($B929,'Tabelas auxiliares'!$A$65:$C$102,3,FALSE),"")</f>
        <v xml:space="preserve">VIDRARIAS / MATERIAL DE CONSUMO / MANUTENÇÃO DE EQUIPAMENTOS / REAGENTES QUIMICOS / MATERIAIS E SERVIÇOS DIVERSOS PARA LABORATORIOS DIDÁTICOS E CURSOS DE GRADUAÇÃO / EPIS PARA LABORATÓRIOS </v>
      </c>
      <c r="I929" t="s">
        <v>1175</v>
      </c>
      <c r="J929" t="s">
        <v>581</v>
      </c>
      <c r="K929" t="s">
        <v>2968</v>
      </c>
      <c r="L929" t="s">
        <v>2957</v>
      </c>
      <c r="M929" t="s">
        <v>2944</v>
      </c>
      <c r="N929" t="s">
        <v>166</v>
      </c>
      <c r="O929" t="s">
        <v>167</v>
      </c>
      <c r="P929" t="s">
        <v>200</v>
      </c>
      <c r="Q929" t="s">
        <v>168</v>
      </c>
      <c r="R929" t="s">
        <v>165</v>
      </c>
      <c r="S929" t="s">
        <v>119</v>
      </c>
      <c r="T929" t="s">
        <v>164</v>
      </c>
      <c r="U929" t="s">
        <v>118</v>
      </c>
      <c r="V929" t="s">
        <v>2932</v>
      </c>
      <c r="W929" t="s">
        <v>2933</v>
      </c>
      <c r="X929" s="51" t="str">
        <f t="shared" si="28"/>
        <v>3</v>
      </c>
      <c r="Y929" s="51" t="str">
        <f>IF(T929="","",IF(AND(T929&lt;&gt;'Tabelas auxiliares'!$B$236,T929&lt;&gt;'Tabelas auxiliares'!$B$237,T929&lt;&gt;'Tabelas auxiliares'!$C$236,T929&lt;&gt;'Tabelas auxiliares'!$C$237,T929&lt;&gt;'Tabelas auxiliares'!$D$236),"FOLHA DE PESSOAL",IF(X929='Tabelas auxiliares'!$A$237,"CUSTEIO",IF(X929='Tabelas auxiliares'!$A$236,"INVESTIMENTO","ERRO - VERIFICAR"))))</f>
        <v>CUSTEIO</v>
      </c>
      <c r="Z929" s="64">
        <f t="shared" si="29"/>
        <v>2594</v>
      </c>
      <c r="AC929" s="44">
        <v>2594</v>
      </c>
    </row>
    <row r="930" spans="1:29" x14ac:dyDescent="0.25">
      <c r="A930" t="s">
        <v>594</v>
      </c>
      <c r="B930" t="s">
        <v>312</v>
      </c>
      <c r="C930" t="s">
        <v>595</v>
      </c>
      <c r="D930" t="s">
        <v>51</v>
      </c>
      <c r="E930" t="s">
        <v>117</v>
      </c>
      <c r="F930" s="51" t="str">
        <f>IFERROR(VLOOKUP(D930,'Tabelas auxiliares'!$A$3:$B$61,2,FALSE),"")</f>
        <v>CCNH - COMPRAS COMPARTILHADAS</v>
      </c>
      <c r="G930" s="51" t="str">
        <f>IFERROR(VLOOKUP($B930,'Tabelas auxiliares'!$A$65:$C$102,2,FALSE),"")</f>
        <v>Materiais didáticos e serviços - Graduação</v>
      </c>
      <c r="H930" s="51" t="str">
        <f>IFERROR(VLOOKUP($B930,'Tabelas auxiliares'!$A$65:$C$102,3,FALSE),"")</f>
        <v xml:space="preserve">VIDRARIAS / MATERIAL DE CONSUMO / MANUTENÇÃO DE EQUIPAMENTOS / REAGENTES QUIMICOS / MATERIAIS E SERVIÇOS DIVERSOS PARA LABORATORIOS DIDÁTICOS E CURSOS DE GRADUAÇÃO / EPIS PARA LABORATÓRIOS </v>
      </c>
      <c r="I930" t="s">
        <v>1175</v>
      </c>
      <c r="J930" t="s">
        <v>581</v>
      </c>
      <c r="K930" t="s">
        <v>2969</v>
      </c>
      <c r="L930" t="s">
        <v>2957</v>
      </c>
      <c r="M930" t="s">
        <v>2970</v>
      </c>
      <c r="N930" t="s">
        <v>166</v>
      </c>
      <c r="O930" t="s">
        <v>167</v>
      </c>
      <c r="P930" t="s">
        <v>200</v>
      </c>
      <c r="Q930" t="s">
        <v>168</v>
      </c>
      <c r="R930" t="s">
        <v>165</v>
      </c>
      <c r="S930" t="s">
        <v>119</v>
      </c>
      <c r="T930" t="s">
        <v>164</v>
      </c>
      <c r="U930" t="s">
        <v>118</v>
      </c>
      <c r="V930" t="s">
        <v>2932</v>
      </c>
      <c r="W930" t="s">
        <v>2933</v>
      </c>
      <c r="X930" s="51" t="str">
        <f t="shared" si="28"/>
        <v>3</v>
      </c>
      <c r="Y930" s="51" t="str">
        <f>IF(T930="","",IF(AND(T930&lt;&gt;'Tabelas auxiliares'!$B$236,T930&lt;&gt;'Tabelas auxiliares'!$B$237,T930&lt;&gt;'Tabelas auxiliares'!$C$236,T930&lt;&gt;'Tabelas auxiliares'!$C$237,T930&lt;&gt;'Tabelas auxiliares'!$D$236),"FOLHA DE PESSOAL",IF(X930='Tabelas auxiliares'!$A$237,"CUSTEIO",IF(X930='Tabelas auxiliares'!$A$236,"INVESTIMENTO","ERRO - VERIFICAR"))))</f>
        <v>CUSTEIO</v>
      </c>
      <c r="Z930" s="64">
        <f t="shared" si="29"/>
        <v>97</v>
      </c>
      <c r="AC930" s="44">
        <v>97</v>
      </c>
    </row>
    <row r="931" spans="1:29" x14ac:dyDescent="0.25">
      <c r="A931" t="s">
        <v>594</v>
      </c>
      <c r="B931" t="s">
        <v>312</v>
      </c>
      <c r="C931" t="s">
        <v>595</v>
      </c>
      <c r="D931" t="s">
        <v>51</v>
      </c>
      <c r="E931" t="s">
        <v>117</v>
      </c>
      <c r="F931" s="51" t="str">
        <f>IFERROR(VLOOKUP(D931,'Tabelas auxiliares'!$A$3:$B$61,2,FALSE),"")</f>
        <v>CCNH - COMPRAS COMPARTILHADAS</v>
      </c>
      <c r="G931" s="51" t="str">
        <f>IFERROR(VLOOKUP($B931,'Tabelas auxiliares'!$A$65:$C$102,2,FALSE),"")</f>
        <v>Materiais didáticos e serviços - Graduação</v>
      </c>
      <c r="H931" s="51" t="str">
        <f>IFERROR(VLOOKUP($B931,'Tabelas auxiliares'!$A$65:$C$102,3,FALSE),"")</f>
        <v xml:space="preserve">VIDRARIAS / MATERIAL DE CONSUMO / MANUTENÇÃO DE EQUIPAMENTOS / REAGENTES QUIMICOS / MATERIAIS E SERVIÇOS DIVERSOS PARA LABORATORIOS DIDÁTICOS E CURSOS DE GRADUAÇÃO / EPIS PARA LABORATÓRIOS </v>
      </c>
      <c r="I931" t="s">
        <v>1175</v>
      </c>
      <c r="J931" t="s">
        <v>581</v>
      </c>
      <c r="K931" t="s">
        <v>2969</v>
      </c>
      <c r="L931" t="s">
        <v>2957</v>
      </c>
      <c r="M931" t="s">
        <v>2970</v>
      </c>
      <c r="N931" t="s">
        <v>166</v>
      </c>
      <c r="O931" t="s">
        <v>167</v>
      </c>
      <c r="P931" t="s">
        <v>200</v>
      </c>
      <c r="Q931" t="s">
        <v>168</v>
      </c>
      <c r="R931" t="s">
        <v>165</v>
      </c>
      <c r="S931" t="s">
        <v>119</v>
      </c>
      <c r="T931" t="s">
        <v>164</v>
      </c>
      <c r="U931" t="s">
        <v>118</v>
      </c>
      <c r="V931" t="s">
        <v>2936</v>
      </c>
      <c r="W931" t="s">
        <v>2937</v>
      </c>
      <c r="X931" s="51" t="str">
        <f t="shared" si="28"/>
        <v>3</v>
      </c>
      <c r="Y931" s="51" t="str">
        <f>IF(T931="","",IF(AND(T931&lt;&gt;'Tabelas auxiliares'!$B$236,T931&lt;&gt;'Tabelas auxiliares'!$B$237,T931&lt;&gt;'Tabelas auxiliares'!$C$236,T931&lt;&gt;'Tabelas auxiliares'!$C$237,T931&lt;&gt;'Tabelas auxiliares'!$D$236),"FOLHA DE PESSOAL",IF(X931='Tabelas auxiliares'!$A$237,"CUSTEIO",IF(X931='Tabelas auxiliares'!$A$236,"INVESTIMENTO","ERRO - VERIFICAR"))))</f>
        <v>CUSTEIO</v>
      </c>
      <c r="Z931" s="64">
        <f t="shared" si="29"/>
        <v>456</v>
      </c>
      <c r="AC931" s="44">
        <v>456</v>
      </c>
    </row>
    <row r="932" spans="1:29" x14ac:dyDescent="0.25">
      <c r="A932" t="s">
        <v>594</v>
      </c>
      <c r="B932" t="s">
        <v>312</v>
      </c>
      <c r="C932" t="s">
        <v>595</v>
      </c>
      <c r="D932" t="s">
        <v>51</v>
      </c>
      <c r="E932" t="s">
        <v>117</v>
      </c>
      <c r="F932" s="51" t="str">
        <f>IFERROR(VLOOKUP(D932,'Tabelas auxiliares'!$A$3:$B$61,2,FALSE),"")</f>
        <v>CCNH - COMPRAS COMPARTILHADAS</v>
      </c>
      <c r="G932" s="51" t="str">
        <f>IFERROR(VLOOKUP($B932,'Tabelas auxiliares'!$A$65:$C$102,2,FALSE),"")</f>
        <v>Materiais didáticos e serviços - Graduação</v>
      </c>
      <c r="H932" s="51" t="str">
        <f>IFERROR(VLOOKUP($B932,'Tabelas auxiliares'!$A$65:$C$102,3,FALSE),"")</f>
        <v xml:space="preserve">VIDRARIAS / MATERIAL DE CONSUMO / MANUTENÇÃO DE EQUIPAMENTOS / REAGENTES QUIMICOS / MATERIAIS E SERVIÇOS DIVERSOS PARA LABORATORIOS DIDÁTICOS E CURSOS DE GRADUAÇÃO / EPIS PARA LABORATÓRIOS </v>
      </c>
      <c r="I932" t="s">
        <v>1175</v>
      </c>
      <c r="J932" t="s">
        <v>581</v>
      </c>
      <c r="K932" t="s">
        <v>2971</v>
      </c>
      <c r="L932" t="s">
        <v>2957</v>
      </c>
      <c r="M932" t="s">
        <v>2150</v>
      </c>
      <c r="N932" t="s">
        <v>166</v>
      </c>
      <c r="O932" t="s">
        <v>167</v>
      </c>
      <c r="P932" t="s">
        <v>200</v>
      </c>
      <c r="Q932" t="s">
        <v>168</v>
      </c>
      <c r="R932" t="s">
        <v>165</v>
      </c>
      <c r="S932" t="s">
        <v>119</v>
      </c>
      <c r="T932" t="s">
        <v>164</v>
      </c>
      <c r="U932" t="s">
        <v>118</v>
      </c>
      <c r="V932" t="s">
        <v>2932</v>
      </c>
      <c r="W932" t="s">
        <v>2933</v>
      </c>
      <c r="X932" s="51" t="str">
        <f t="shared" si="28"/>
        <v>3</v>
      </c>
      <c r="Y932" s="51" t="str">
        <f>IF(T932="","",IF(AND(T932&lt;&gt;'Tabelas auxiliares'!$B$236,T932&lt;&gt;'Tabelas auxiliares'!$B$237,T932&lt;&gt;'Tabelas auxiliares'!$C$236,T932&lt;&gt;'Tabelas auxiliares'!$C$237,T932&lt;&gt;'Tabelas auxiliares'!$D$236),"FOLHA DE PESSOAL",IF(X932='Tabelas auxiliares'!$A$237,"CUSTEIO",IF(X932='Tabelas auxiliares'!$A$236,"INVESTIMENTO","ERRO - VERIFICAR"))))</f>
        <v>CUSTEIO</v>
      </c>
      <c r="Z932" s="64">
        <f t="shared" si="29"/>
        <v>5448.02</v>
      </c>
      <c r="AA932" s="44">
        <v>5448.02</v>
      </c>
    </row>
    <row r="933" spans="1:29" x14ac:dyDescent="0.25">
      <c r="A933" t="s">
        <v>594</v>
      </c>
      <c r="B933" t="s">
        <v>312</v>
      </c>
      <c r="C933" t="s">
        <v>595</v>
      </c>
      <c r="D933" t="s">
        <v>51</v>
      </c>
      <c r="E933" t="s">
        <v>117</v>
      </c>
      <c r="F933" s="51" t="str">
        <f>IFERROR(VLOOKUP(D933,'Tabelas auxiliares'!$A$3:$B$61,2,FALSE),"")</f>
        <v>CCNH - COMPRAS COMPARTILHADAS</v>
      </c>
      <c r="G933" s="51" t="str">
        <f>IFERROR(VLOOKUP($B933,'Tabelas auxiliares'!$A$65:$C$102,2,FALSE),"")</f>
        <v>Materiais didáticos e serviços - Graduação</v>
      </c>
      <c r="H933" s="51" t="str">
        <f>IFERROR(VLOOKUP($B933,'Tabelas auxiliares'!$A$65:$C$102,3,FALSE),"")</f>
        <v xml:space="preserve">VIDRARIAS / MATERIAL DE CONSUMO / MANUTENÇÃO DE EQUIPAMENTOS / REAGENTES QUIMICOS / MATERIAIS E SERVIÇOS DIVERSOS PARA LABORATORIOS DIDÁTICOS E CURSOS DE GRADUAÇÃO / EPIS PARA LABORATÓRIOS </v>
      </c>
      <c r="I933" t="s">
        <v>1175</v>
      </c>
      <c r="J933" t="s">
        <v>581</v>
      </c>
      <c r="K933" t="s">
        <v>2971</v>
      </c>
      <c r="L933" t="s">
        <v>2957</v>
      </c>
      <c r="M933" t="s">
        <v>2150</v>
      </c>
      <c r="N933" t="s">
        <v>166</v>
      </c>
      <c r="O933" t="s">
        <v>167</v>
      </c>
      <c r="P933" t="s">
        <v>200</v>
      </c>
      <c r="Q933" t="s">
        <v>168</v>
      </c>
      <c r="R933" t="s">
        <v>165</v>
      </c>
      <c r="S933" t="s">
        <v>119</v>
      </c>
      <c r="T933" t="s">
        <v>164</v>
      </c>
      <c r="U933" t="s">
        <v>118</v>
      </c>
      <c r="V933" t="s">
        <v>2936</v>
      </c>
      <c r="W933" t="s">
        <v>2937</v>
      </c>
      <c r="X933" s="51" t="str">
        <f t="shared" si="28"/>
        <v>3</v>
      </c>
      <c r="Y933" s="51" t="str">
        <f>IF(T933="","",IF(AND(T933&lt;&gt;'Tabelas auxiliares'!$B$236,T933&lt;&gt;'Tabelas auxiliares'!$B$237,T933&lt;&gt;'Tabelas auxiliares'!$C$236,T933&lt;&gt;'Tabelas auxiliares'!$C$237,T933&lt;&gt;'Tabelas auxiliares'!$D$236),"FOLHA DE PESSOAL",IF(X933='Tabelas auxiliares'!$A$237,"CUSTEIO",IF(X933='Tabelas auxiliares'!$A$236,"INVESTIMENTO","ERRO - VERIFICAR"))))</f>
        <v>CUSTEIO</v>
      </c>
      <c r="Z933" s="64">
        <f t="shared" si="29"/>
        <v>209</v>
      </c>
      <c r="AA933" s="44">
        <v>209</v>
      </c>
    </row>
    <row r="934" spans="1:29" x14ac:dyDescent="0.25">
      <c r="A934" t="s">
        <v>594</v>
      </c>
      <c r="B934" t="s">
        <v>312</v>
      </c>
      <c r="C934" t="s">
        <v>595</v>
      </c>
      <c r="D934" t="s">
        <v>51</v>
      </c>
      <c r="E934" t="s">
        <v>117</v>
      </c>
      <c r="F934" s="51" t="str">
        <f>IFERROR(VLOOKUP(D934,'Tabelas auxiliares'!$A$3:$B$61,2,FALSE),"")</f>
        <v>CCNH - COMPRAS COMPARTILHADAS</v>
      </c>
      <c r="G934" s="51" t="str">
        <f>IFERROR(VLOOKUP($B934,'Tabelas auxiliares'!$A$65:$C$102,2,FALSE),"")</f>
        <v>Materiais didáticos e serviços - Graduação</v>
      </c>
      <c r="H934" s="51" t="str">
        <f>IFERROR(VLOOKUP($B934,'Tabelas auxiliares'!$A$65:$C$102,3,FALSE),"")</f>
        <v xml:space="preserve">VIDRARIAS / MATERIAL DE CONSUMO / MANUTENÇÃO DE EQUIPAMENTOS / REAGENTES QUIMICOS / MATERIAIS E SERVIÇOS DIVERSOS PARA LABORATORIOS DIDÁTICOS E CURSOS DE GRADUAÇÃO / EPIS PARA LABORATÓRIOS </v>
      </c>
      <c r="I934" t="s">
        <v>1175</v>
      </c>
      <c r="J934" t="s">
        <v>581</v>
      </c>
      <c r="K934" t="s">
        <v>2972</v>
      </c>
      <c r="L934" t="s">
        <v>2964</v>
      </c>
      <c r="M934" t="s">
        <v>2973</v>
      </c>
      <c r="N934" t="s">
        <v>166</v>
      </c>
      <c r="O934" t="s">
        <v>167</v>
      </c>
      <c r="P934" t="s">
        <v>200</v>
      </c>
      <c r="Q934" t="s">
        <v>168</v>
      </c>
      <c r="R934" t="s">
        <v>165</v>
      </c>
      <c r="S934" t="s">
        <v>119</v>
      </c>
      <c r="T934" t="s">
        <v>164</v>
      </c>
      <c r="U934" t="s">
        <v>118</v>
      </c>
      <c r="V934" t="s">
        <v>2932</v>
      </c>
      <c r="W934" t="s">
        <v>2933</v>
      </c>
      <c r="X934" s="51" t="str">
        <f t="shared" si="28"/>
        <v>3</v>
      </c>
      <c r="Y934" s="51" t="str">
        <f>IF(T934="","",IF(AND(T934&lt;&gt;'Tabelas auxiliares'!$B$236,T934&lt;&gt;'Tabelas auxiliares'!$B$237,T934&lt;&gt;'Tabelas auxiliares'!$C$236,T934&lt;&gt;'Tabelas auxiliares'!$C$237,T934&lt;&gt;'Tabelas auxiliares'!$D$236),"FOLHA DE PESSOAL",IF(X934='Tabelas auxiliares'!$A$237,"CUSTEIO",IF(X934='Tabelas auxiliares'!$A$236,"INVESTIMENTO","ERRO - VERIFICAR"))))</f>
        <v>CUSTEIO</v>
      </c>
      <c r="Z934" s="64">
        <f t="shared" si="29"/>
        <v>500</v>
      </c>
      <c r="AA934" s="44">
        <v>500</v>
      </c>
    </row>
    <row r="935" spans="1:29" x14ac:dyDescent="0.25">
      <c r="A935" t="s">
        <v>594</v>
      </c>
      <c r="B935" t="s">
        <v>312</v>
      </c>
      <c r="C935" t="s">
        <v>595</v>
      </c>
      <c r="D935" t="s">
        <v>51</v>
      </c>
      <c r="E935" t="s">
        <v>117</v>
      </c>
      <c r="F935" s="51" t="str">
        <f>IFERROR(VLOOKUP(D935,'Tabelas auxiliares'!$A$3:$B$61,2,FALSE),"")</f>
        <v>CCNH - COMPRAS COMPARTILHADAS</v>
      </c>
      <c r="G935" s="51" t="str">
        <f>IFERROR(VLOOKUP($B935,'Tabelas auxiliares'!$A$65:$C$102,2,FALSE),"")</f>
        <v>Materiais didáticos e serviços - Graduação</v>
      </c>
      <c r="H935" s="51" t="str">
        <f>IFERROR(VLOOKUP($B935,'Tabelas auxiliares'!$A$65:$C$102,3,FALSE),"")</f>
        <v xml:space="preserve">VIDRARIAS / MATERIAL DE CONSUMO / MANUTENÇÃO DE EQUIPAMENTOS / REAGENTES QUIMICOS / MATERIAIS E SERVIÇOS DIVERSOS PARA LABORATORIOS DIDÁTICOS E CURSOS DE GRADUAÇÃO / EPIS PARA LABORATÓRIOS </v>
      </c>
      <c r="I935" t="s">
        <v>1175</v>
      </c>
      <c r="J935" t="s">
        <v>581</v>
      </c>
      <c r="K935" t="s">
        <v>2974</v>
      </c>
      <c r="L935" t="s">
        <v>2957</v>
      </c>
      <c r="M935" t="s">
        <v>2975</v>
      </c>
      <c r="N935" t="s">
        <v>166</v>
      </c>
      <c r="O935" t="s">
        <v>167</v>
      </c>
      <c r="P935" t="s">
        <v>200</v>
      </c>
      <c r="Q935" t="s">
        <v>168</v>
      </c>
      <c r="R935" t="s">
        <v>165</v>
      </c>
      <c r="S935" t="s">
        <v>119</v>
      </c>
      <c r="T935" t="s">
        <v>164</v>
      </c>
      <c r="U935" t="s">
        <v>118</v>
      </c>
      <c r="V935" t="s">
        <v>2936</v>
      </c>
      <c r="W935" t="s">
        <v>2937</v>
      </c>
      <c r="X935" s="51" t="str">
        <f t="shared" si="28"/>
        <v>3</v>
      </c>
      <c r="Y935" s="51" t="str">
        <f>IF(T935="","",IF(AND(T935&lt;&gt;'Tabelas auxiliares'!$B$236,T935&lt;&gt;'Tabelas auxiliares'!$B$237,T935&lt;&gt;'Tabelas auxiliares'!$C$236,T935&lt;&gt;'Tabelas auxiliares'!$C$237,T935&lt;&gt;'Tabelas auxiliares'!$D$236),"FOLHA DE PESSOAL",IF(X935='Tabelas auxiliares'!$A$237,"CUSTEIO",IF(X935='Tabelas auxiliares'!$A$236,"INVESTIMENTO","ERRO - VERIFICAR"))))</f>
        <v>CUSTEIO</v>
      </c>
      <c r="Z935" s="64">
        <f t="shared" si="29"/>
        <v>1630</v>
      </c>
      <c r="AC935" s="44">
        <v>1630</v>
      </c>
    </row>
    <row r="936" spans="1:29" x14ac:dyDescent="0.25">
      <c r="A936" t="s">
        <v>594</v>
      </c>
      <c r="B936" t="s">
        <v>312</v>
      </c>
      <c r="C936" t="s">
        <v>595</v>
      </c>
      <c r="D936" t="s">
        <v>51</v>
      </c>
      <c r="E936" t="s">
        <v>117</v>
      </c>
      <c r="F936" s="51" t="str">
        <f>IFERROR(VLOOKUP(D936,'Tabelas auxiliares'!$A$3:$B$61,2,FALSE),"")</f>
        <v>CCNH - COMPRAS COMPARTILHADAS</v>
      </c>
      <c r="G936" s="51" t="str">
        <f>IFERROR(VLOOKUP($B936,'Tabelas auxiliares'!$A$65:$C$102,2,FALSE),"")</f>
        <v>Materiais didáticos e serviços - Graduação</v>
      </c>
      <c r="H936" s="51" t="str">
        <f>IFERROR(VLOOKUP($B936,'Tabelas auxiliares'!$A$65:$C$102,3,FALSE),"")</f>
        <v xml:space="preserve">VIDRARIAS / MATERIAL DE CONSUMO / MANUTENÇÃO DE EQUIPAMENTOS / REAGENTES QUIMICOS / MATERIAIS E SERVIÇOS DIVERSOS PARA LABORATORIOS DIDÁTICOS E CURSOS DE GRADUAÇÃO / EPIS PARA LABORATÓRIOS </v>
      </c>
      <c r="I936" t="s">
        <v>1175</v>
      </c>
      <c r="J936" t="s">
        <v>581</v>
      </c>
      <c r="K936" t="s">
        <v>2976</v>
      </c>
      <c r="L936" t="s">
        <v>2957</v>
      </c>
      <c r="M936" t="s">
        <v>2977</v>
      </c>
      <c r="N936" t="s">
        <v>166</v>
      </c>
      <c r="O936" t="s">
        <v>167</v>
      </c>
      <c r="P936" t="s">
        <v>200</v>
      </c>
      <c r="Q936" t="s">
        <v>168</v>
      </c>
      <c r="R936" t="s">
        <v>165</v>
      </c>
      <c r="S936" t="s">
        <v>119</v>
      </c>
      <c r="T936" t="s">
        <v>164</v>
      </c>
      <c r="U936" t="s">
        <v>118</v>
      </c>
      <c r="V936" t="s">
        <v>2932</v>
      </c>
      <c r="W936" t="s">
        <v>2933</v>
      </c>
      <c r="X936" s="51" t="str">
        <f t="shared" si="28"/>
        <v>3</v>
      </c>
      <c r="Y936" s="51" t="str">
        <f>IF(T936="","",IF(AND(T936&lt;&gt;'Tabelas auxiliares'!$B$236,T936&lt;&gt;'Tabelas auxiliares'!$B$237,T936&lt;&gt;'Tabelas auxiliares'!$C$236,T936&lt;&gt;'Tabelas auxiliares'!$C$237,T936&lt;&gt;'Tabelas auxiliares'!$D$236),"FOLHA DE PESSOAL",IF(X936='Tabelas auxiliares'!$A$237,"CUSTEIO",IF(X936='Tabelas auxiliares'!$A$236,"INVESTIMENTO","ERRO - VERIFICAR"))))</f>
        <v>CUSTEIO</v>
      </c>
      <c r="Z936" s="64">
        <f t="shared" si="29"/>
        <v>2965.1</v>
      </c>
      <c r="AC936" s="44">
        <v>2965.1</v>
      </c>
    </row>
    <row r="937" spans="1:29" x14ac:dyDescent="0.25">
      <c r="A937" t="s">
        <v>594</v>
      </c>
      <c r="B937" t="s">
        <v>312</v>
      </c>
      <c r="C937" t="s">
        <v>595</v>
      </c>
      <c r="D937" t="s">
        <v>51</v>
      </c>
      <c r="E937" t="s">
        <v>117</v>
      </c>
      <c r="F937" s="51" t="str">
        <f>IFERROR(VLOOKUP(D937,'Tabelas auxiliares'!$A$3:$B$61,2,FALSE),"")</f>
        <v>CCNH - COMPRAS COMPARTILHADAS</v>
      </c>
      <c r="G937" s="51" t="str">
        <f>IFERROR(VLOOKUP($B937,'Tabelas auxiliares'!$A$65:$C$102,2,FALSE),"")</f>
        <v>Materiais didáticos e serviços - Graduação</v>
      </c>
      <c r="H937" s="51" t="str">
        <f>IFERROR(VLOOKUP($B937,'Tabelas auxiliares'!$A$65:$C$102,3,FALSE),"")</f>
        <v xml:space="preserve">VIDRARIAS / MATERIAL DE CONSUMO / MANUTENÇÃO DE EQUIPAMENTOS / REAGENTES QUIMICOS / MATERIAIS E SERVIÇOS DIVERSOS PARA LABORATORIOS DIDÁTICOS E CURSOS DE GRADUAÇÃO / EPIS PARA LABORATÓRIOS </v>
      </c>
      <c r="I937" t="s">
        <v>1175</v>
      </c>
      <c r="J937" t="s">
        <v>581</v>
      </c>
      <c r="K937" t="s">
        <v>2978</v>
      </c>
      <c r="L937" t="s">
        <v>2957</v>
      </c>
      <c r="M937" t="s">
        <v>2979</v>
      </c>
      <c r="N937" t="s">
        <v>166</v>
      </c>
      <c r="O937" t="s">
        <v>167</v>
      </c>
      <c r="P937" t="s">
        <v>200</v>
      </c>
      <c r="Q937" t="s">
        <v>168</v>
      </c>
      <c r="R937" t="s">
        <v>165</v>
      </c>
      <c r="S937" t="s">
        <v>119</v>
      </c>
      <c r="T937" t="s">
        <v>164</v>
      </c>
      <c r="U937" t="s">
        <v>118</v>
      </c>
      <c r="V937" t="s">
        <v>2932</v>
      </c>
      <c r="W937" t="s">
        <v>2933</v>
      </c>
      <c r="X937" s="51" t="str">
        <f t="shared" si="28"/>
        <v>3</v>
      </c>
      <c r="Y937" s="51" t="str">
        <f>IF(T937="","",IF(AND(T937&lt;&gt;'Tabelas auxiliares'!$B$236,T937&lt;&gt;'Tabelas auxiliares'!$B$237,T937&lt;&gt;'Tabelas auxiliares'!$C$236,T937&lt;&gt;'Tabelas auxiliares'!$C$237,T937&lt;&gt;'Tabelas auxiliares'!$D$236),"FOLHA DE PESSOAL",IF(X937='Tabelas auxiliares'!$A$237,"CUSTEIO",IF(X937='Tabelas auxiliares'!$A$236,"INVESTIMENTO","ERRO - VERIFICAR"))))</f>
        <v>CUSTEIO</v>
      </c>
      <c r="Z937" s="64">
        <f t="shared" si="29"/>
        <v>3459</v>
      </c>
      <c r="AC937" s="44">
        <v>3459</v>
      </c>
    </row>
    <row r="938" spans="1:29" x14ac:dyDescent="0.25">
      <c r="A938" t="s">
        <v>594</v>
      </c>
      <c r="B938" t="s">
        <v>312</v>
      </c>
      <c r="C938" t="s">
        <v>595</v>
      </c>
      <c r="D938" t="s">
        <v>51</v>
      </c>
      <c r="E938" t="s">
        <v>117</v>
      </c>
      <c r="F938" s="51" t="str">
        <f>IFERROR(VLOOKUP(D938,'Tabelas auxiliares'!$A$3:$B$61,2,FALSE),"")</f>
        <v>CCNH - COMPRAS COMPARTILHADAS</v>
      </c>
      <c r="G938" s="51" t="str">
        <f>IFERROR(VLOOKUP($B938,'Tabelas auxiliares'!$A$65:$C$102,2,FALSE),"")</f>
        <v>Materiais didáticos e serviços - Graduação</v>
      </c>
      <c r="H938" s="51" t="str">
        <f>IFERROR(VLOOKUP($B938,'Tabelas auxiliares'!$A$65:$C$102,3,FALSE),"")</f>
        <v xml:space="preserve">VIDRARIAS / MATERIAL DE CONSUMO / MANUTENÇÃO DE EQUIPAMENTOS / REAGENTES QUIMICOS / MATERIAIS E SERVIÇOS DIVERSOS PARA LABORATORIOS DIDÁTICOS E CURSOS DE GRADUAÇÃO / EPIS PARA LABORATÓRIOS </v>
      </c>
      <c r="I938" t="s">
        <v>1175</v>
      </c>
      <c r="J938" t="s">
        <v>581</v>
      </c>
      <c r="K938" t="s">
        <v>2980</v>
      </c>
      <c r="L938" t="s">
        <v>2957</v>
      </c>
      <c r="M938" t="s">
        <v>2981</v>
      </c>
      <c r="N938" t="s">
        <v>166</v>
      </c>
      <c r="O938" t="s">
        <v>167</v>
      </c>
      <c r="P938" t="s">
        <v>200</v>
      </c>
      <c r="Q938" t="s">
        <v>168</v>
      </c>
      <c r="R938" t="s">
        <v>165</v>
      </c>
      <c r="S938" t="s">
        <v>119</v>
      </c>
      <c r="T938" t="s">
        <v>164</v>
      </c>
      <c r="U938" t="s">
        <v>118</v>
      </c>
      <c r="V938" t="s">
        <v>2932</v>
      </c>
      <c r="W938" t="s">
        <v>2933</v>
      </c>
      <c r="X938" s="51" t="str">
        <f t="shared" si="28"/>
        <v>3</v>
      </c>
      <c r="Y938" s="51" t="str">
        <f>IF(T938="","",IF(AND(T938&lt;&gt;'Tabelas auxiliares'!$B$236,T938&lt;&gt;'Tabelas auxiliares'!$B$237,T938&lt;&gt;'Tabelas auxiliares'!$C$236,T938&lt;&gt;'Tabelas auxiliares'!$C$237,T938&lt;&gt;'Tabelas auxiliares'!$D$236),"FOLHA DE PESSOAL",IF(X938='Tabelas auxiliares'!$A$237,"CUSTEIO",IF(X938='Tabelas auxiliares'!$A$236,"INVESTIMENTO","ERRO - VERIFICAR"))))</f>
        <v>CUSTEIO</v>
      </c>
      <c r="Z938" s="64">
        <f t="shared" si="29"/>
        <v>624</v>
      </c>
      <c r="AC938" s="44">
        <v>624</v>
      </c>
    </row>
    <row r="939" spans="1:29" x14ac:dyDescent="0.25">
      <c r="A939" t="s">
        <v>594</v>
      </c>
      <c r="B939" t="s">
        <v>312</v>
      </c>
      <c r="C939" t="s">
        <v>595</v>
      </c>
      <c r="D939" t="s">
        <v>51</v>
      </c>
      <c r="E939" t="s">
        <v>117</v>
      </c>
      <c r="F939" s="51" t="str">
        <f>IFERROR(VLOOKUP(D939,'Tabelas auxiliares'!$A$3:$B$61,2,FALSE),"")</f>
        <v>CCNH - COMPRAS COMPARTILHADAS</v>
      </c>
      <c r="G939" s="51" t="str">
        <f>IFERROR(VLOOKUP($B939,'Tabelas auxiliares'!$A$65:$C$102,2,FALSE),"")</f>
        <v>Materiais didáticos e serviços - Graduação</v>
      </c>
      <c r="H939" s="51" t="str">
        <f>IFERROR(VLOOKUP($B939,'Tabelas auxiliares'!$A$65:$C$102,3,FALSE),"")</f>
        <v xml:space="preserve">VIDRARIAS / MATERIAL DE CONSUMO / MANUTENÇÃO DE EQUIPAMENTOS / REAGENTES QUIMICOS / MATERIAIS E SERVIÇOS DIVERSOS PARA LABORATORIOS DIDÁTICOS E CURSOS DE GRADUAÇÃO / EPIS PARA LABORATÓRIOS </v>
      </c>
      <c r="I939" t="s">
        <v>1175</v>
      </c>
      <c r="J939" t="s">
        <v>581</v>
      </c>
      <c r="K939" t="s">
        <v>2982</v>
      </c>
      <c r="L939" t="s">
        <v>2957</v>
      </c>
      <c r="M939" t="s">
        <v>2983</v>
      </c>
      <c r="N939" t="s">
        <v>166</v>
      </c>
      <c r="O939" t="s">
        <v>167</v>
      </c>
      <c r="P939" t="s">
        <v>200</v>
      </c>
      <c r="Q939" t="s">
        <v>168</v>
      </c>
      <c r="R939" t="s">
        <v>165</v>
      </c>
      <c r="S939" t="s">
        <v>119</v>
      </c>
      <c r="T939" t="s">
        <v>164</v>
      </c>
      <c r="U939" t="s">
        <v>118</v>
      </c>
      <c r="V939" t="s">
        <v>2936</v>
      </c>
      <c r="W939" t="s">
        <v>2937</v>
      </c>
      <c r="X939" s="51" t="str">
        <f t="shared" si="28"/>
        <v>3</v>
      </c>
      <c r="Y939" s="51" t="str">
        <f>IF(T939="","",IF(AND(T939&lt;&gt;'Tabelas auxiliares'!$B$236,T939&lt;&gt;'Tabelas auxiliares'!$B$237,T939&lt;&gt;'Tabelas auxiliares'!$C$236,T939&lt;&gt;'Tabelas auxiliares'!$C$237,T939&lt;&gt;'Tabelas auxiliares'!$D$236),"FOLHA DE PESSOAL",IF(X939='Tabelas auxiliares'!$A$237,"CUSTEIO",IF(X939='Tabelas auxiliares'!$A$236,"INVESTIMENTO","ERRO - VERIFICAR"))))</f>
        <v>CUSTEIO</v>
      </c>
      <c r="Z939" s="64">
        <f t="shared" si="29"/>
        <v>375</v>
      </c>
      <c r="AC939" s="44">
        <v>375</v>
      </c>
    </row>
    <row r="940" spans="1:29" x14ac:dyDescent="0.25">
      <c r="A940" t="s">
        <v>594</v>
      </c>
      <c r="B940" t="s">
        <v>312</v>
      </c>
      <c r="C940" t="s">
        <v>595</v>
      </c>
      <c r="D940" t="s">
        <v>51</v>
      </c>
      <c r="E940" t="s">
        <v>117</v>
      </c>
      <c r="F940" s="51" t="str">
        <f>IFERROR(VLOOKUP(D940,'Tabelas auxiliares'!$A$3:$B$61,2,FALSE),"")</f>
        <v>CCNH - COMPRAS COMPARTILHADAS</v>
      </c>
      <c r="G940" s="51" t="str">
        <f>IFERROR(VLOOKUP($B940,'Tabelas auxiliares'!$A$65:$C$102,2,FALSE),"")</f>
        <v>Materiais didáticos e serviços - Graduação</v>
      </c>
      <c r="H940" s="51" t="str">
        <f>IFERROR(VLOOKUP($B940,'Tabelas auxiliares'!$A$65:$C$102,3,FALSE),"")</f>
        <v xml:space="preserve">VIDRARIAS / MATERIAL DE CONSUMO / MANUTENÇÃO DE EQUIPAMENTOS / REAGENTES QUIMICOS / MATERIAIS E SERVIÇOS DIVERSOS PARA LABORATORIOS DIDÁTICOS E CURSOS DE GRADUAÇÃO / EPIS PARA LABORATÓRIOS </v>
      </c>
      <c r="I940" t="s">
        <v>1175</v>
      </c>
      <c r="J940" t="s">
        <v>581</v>
      </c>
      <c r="K940" t="s">
        <v>2984</v>
      </c>
      <c r="L940" t="s">
        <v>2957</v>
      </c>
      <c r="M940" t="s">
        <v>2985</v>
      </c>
      <c r="N940" t="s">
        <v>166</v>
      </c>
      <c r="O940" t="s">
        <v>167</v>
      </c>
      <c r="P940" t="s">
        <v>200</v>
      </c>
      <c r="Q940" t="s">
        <v>168</v>
      </c>
      <c r="R940" t="s">
        <v>165</v>
      </c>
      <c r="S940" t="s">
        <v>119</v>
      </c>
      <c r="T940" t="s">
        <v>164</v>
      </c>
      <c r="U940" t="s">
        <v>118</v>
      </c>
      <c r="V940" t="s">
        <v>2932</v>
      </c>
      <c r="W940" t="s">
        <v>2933</v>
      </c>
      <c r="X940" s="51" t="str">
        <f t="shared" si="28"/>
        <v>3</v>
      </c>
      <c r="Y940" s="51" t="str">
        <f>IF(T940="","",IF(AND(T940&lt;&gt;'Tabelas auxiliares'!$B$236,T940&lt;&gt;'Tabelas auxiliares'!$B$237,T940&lt;&gt;'Tabelas auxiliares'!$C$236,T940&lt;&gt;'Tabelas auxiliares'!$C$237,T940&lt;&gt;'Tabelas auxiliares'!$D$236),"FOLHA DE PESSOAL",IF(X940='Tabelas auxiliares'!$A$237,"CUSTEIO",IF(X940='Tabelas auxiliares'!$A$236,"INVESTIMENTO","ERRO - VERIFICAR"))))</f>
        <v>CUSTEIO</v>
      </c>
      <c r="Z940" s="64">
        <f t="shared" si="29"/>
        <v>816</v>
      </c>
      <c r="AA940" s="44">
        <v>800</v>
      </c>
      <c r="AC940" s="44">
        <v>16</v>
      </c>
    </row>
    <row r="941" spans="1:29" x14ac:dyDescent="0.25">
      <c r="A941" t="s">
        <v>594</v>
      </c>
      <c r="B941" t="s">
        <v>312</v>
      </c>
      <c r="C941" t="s">
        <v>595</v>
      </c>
      <c r="D941" t="s">
        <v>51</v>
      </c>
      <c r="E941" t="s">
        <v>117</v>
      </c>
      <c r="F941" s="51" t="str">
        <f>IFERROR(VLOOKUP(D941,'Tabelas auxiliares'!$A$3:$B$61,2,FALSE),"")</f>
        <v>CCNH - COMPRAS COMPARTILHADAS</v>
      </c>
      <c r="G941" s="51" t="str">
        <f>IFERROR(VLOOKUP($B941,'Tabelas auxiliares'!$A$65:$C$102,2,FALSE),"")</f>
        <v>Materiais didáticos e serviços - Graduação</v>
      </c>
      <c r="H941" s="51" t="str">
        <f>IFERROR(VLOOKUP($B941,'Tabelas auxiliares'!$A$65:$C$102,3,FALSE),"")</f>
        <v xml:space="preserve">VIDRARIAS / MATERIAL DE CONSUMO / MANUTENÇÃO DE EQUIPAMENTOS / REAGENTES QUIMICOS / MATERIAIS E SERVIÇOS DIVERSOS PARA LABORATORIOS DIDÁTICOS E CURSOS DE GRADUAÇÃO / EPIS PARA LABORATÓRIOS </v>
      </c>
      <c r="I941" t="s">
        <v>615</v>
      </c>
      <c r="J941" t="s">
        <v>581</v>
      </c>
      <c r="K941" t="s">
        <v>2986</v>
      </c>
      <c r="L941" t="s">
        <v>2957</v>
      </c>
      <c r="M941" t="s">
        <v>2949</v>
      </c>
      <c r="N941" t="s">
        <v>166</v>
      </c>
      <c r="O941" t="s">
        <v>167</v>
      </c>
      <c r="P941" t="s">
        <v>200</v>
      </c>
      <c r="Q941" t="s">
        <v>168</v>
      </c>
      <c r="R941" t="s">
        <v>165</v>
      </c>
      <c r="S941" t="s">
        <v>119</v>
      </c>
      <c r="T941" t="s">
        <v>164</v>
      </c>
      <c r="U941" t="s">
        <v>118</v>
      </c>
      <c r="V941" t="s">
        <v>2932</v>
      </c>
      <c r="W941" t="s">
        <v>2933</v>
      </c>
      <c r="X941" s="51" t="str">
        <f t="shared" si="28"/>
        <v>3</v>
      </c>
      <c r="Y941" s="51" t="str">
        <f>IF(T941="","",IF(AND(T941&lt;&gt;'Tabelas auxiliares'!$B$236,T941&lt;&gt;'Tabelas auxiliares'!$B$237,T941&lt;&gt;'Tabelas auxiliares'!$C$236,T941&lt;&gt;'Tabelas auxiliares'!$C$237,T941&lt;&gt;'Tabelas auxiliares'!$D$236),"FOLHA DE PESSOAL",IF(X941='Tabelas auxiliares'!$A$237,"CUSTEIO",IF(X941='Tabelas auxiliares'!$A$236,"INVESTIMENTO","ERRO - VERIFICAR"))))</f>
        <v>CUSTEIO</v>
      </c>
      <c r="Z941" s="64">
        <f t="shared" si="29"/>
        <v>8141.59</v>
      </c>
      <c r="AC941" s="44">
        <v>8141.59</v>
      </c>
    </row>
    <row r="942" spans="1:29" x14ac:dyDescent="0.25">
      <c r="A942" t="s">
        <v>594</v>
      </c>
      <c r="B942" t="s">
        <v>312</v>
      </c>
      <c r="C942" t="s">
        <v>595</v>
      </c>
      <c r="D942" t="s">
        <v>51</v>
      </c>
      <c r="E942" t="s">
        <v>117</v>
      </c>
      <c r="F942" s="51" t="str">
        <f>IFERROR(VLOOKUP(D942,'Tabelas auxiliares'!$A$3:$B$61,2,FALSE),"")</f>
        <v>CCNH - COMPRAS COMPARTILHADAS</v>
      </c>
      <c r="G942" s="51" t="str">
        <f>IFERROR(VLOOKUP($B942,'Tabelas auxiliares'!$A$65:$C$102,2,FALSE),"")</f>
        <v>Materiais didáticos e serviços - Graduação</v>
      </c>
      <c r="H942" s="51" t="str">
        <f>IFERROR(VLOOKUP($B942,'Tabelas auxiliares'!$A$65:$C$102,3,FALSE),"")</f>
        <v xml:space="preserve">VIDRARIAS / MATERIAL DE CONSUMO / MANUTENÇÃO DE EQUIPAMENTOS / REAGENTES QUIMICOS / MATERIAIS E SERVIÇOS DIVERSOS PARA LABORATORIOS DIDÁTICOS E CURSOS DE GRADUAÇÃO / EPIS PARA LABORATÓRIOS </v>
      </c>
      <c r="I942" t="s">
        <v>615</v>
      </c>
      <c r="J942" t="s">
        <v>581</v>
      </c>
      <c r="K942" t="s">
        <v>2987</v>
      </c>
      <c r="L942" t="s">
        <v>2957</v>
      </c>
      <c r="M942" t="s">
        <v>2962</v>
      </c>
      <c r="N942" t="s">
        <v>166</v>
      </c>
      <c r="O942" t="s">
        <v>167</v>
      </c>
      <c r="P942" t="s">
        <v>200</v>
      </c>
      <c r="Q942" t="s">
        <v>168</v>
      </c>
      <c r="R942" t="s">
        <v>165</v>
      </c>
      <c r="S942" t="s">
        <v>119</v>
      </c>
      <c r="T942" t="s">
        <v>164</v>
      </c>
      <c r="U942" t="s">
        <v>118</v>
      </c>
      <c r="V942" t="s">
        <v>2932</v>
      </c>
      <c r="W942" t="s">
        <v>2933</v>
      </c>
      <c r="X942" s="51" t="str">
        <f t="shared" si="28"/>
        <v>3</v>
      </c>
      <c r="Y942" s="51" t="str">
        <f>IF(T942="","",IF(AND(T942&lt;&gt;'Tabelas auxiliares'!$B$236,T942&lt;&gt;'Tabelas auxiliares'!$B$237,T942&lt;&gt;'Tabelas auxiliares'!$C$236,T942&lt;&gt;'Tabelas auxiliares'!$C$237,T942&lt;&gt;'Tabelas auxiliares'!$D$236),"FOLHA DE PESSOAL",IF(X942='Tabelas auxiliares'!$A$237,"CUSTEIO",IF(X942='Tabelas auxiliares'!$A$236,"INVESTIMENTO","ERRO - VERIFICAR"))))</f>
        <v>CUSTEIO</v>
      </c>
      <c r="Z942" s="64">
        <f t="shared" si="29"/>
        <v>178.4</v>
      </c>
      <c r="AC942" s="44">
        <v>178.4</v>
      </c>
    </row>
    <row r="943" spans="1:29" x14ac:dyDescent="0.25">
      <c r="A943" t="s">
        <v>594</v>
      </c>
      <c r="B943" t="s">
        <v>312</v>
      </c>
      <c r="C943" t="s">
        <v>595</v>
      </c>
      <c r="D943" t="s">
        <v>51</v>
      </c>
      <c r="E943" t="s">
        <v>117</v>
      </c>
      <c r="F943" s="51" t="str">
        <f>IFERROR(VLOOKUP(D943,'Tabelas auxiliares'!$A$3:$B$61,2,FALSE),"")</f>
        <v>CCNH - COMPRAS COMPARTILHADAS</v>
      </c>
      <c r="G943" s="51" t="str">
        <f>IFERROR(VLOOKUP($B943,'Tabelas auxiliares'!$A$65:$C$102,2,FALSE),"")</f>
        <v>Materiais didáticos e serviços - Graduação</v>
      </c>
      <c r="H943" s="51" t="str">
        <f>IFERROR(VLOOKUP($B943,'Tabelas auxiliares'!$A$65:$C$102,3,FALSE),"")</f>
        <v xml:space="preserve">VIDRARIAS / MATERIAL DE CONSUMO / MANUTENÇÃO DE EQUIPAMENTOS / REAGENTES QUIMICOS / MATERIAIS E SERVIÇOS DIVERSOS PARA LABORATORIOS DIDÁTICOS E CURSOS DE GRADUAÇÃO / EPIS PARA LABORATÓRIOS </v>
      </c>
      <c r="I943" t="s">
        <v>615</v>
      </c>
      <c r="J943" t="s">
        <v>581</v>
      </c>
      <c r="K943" t="s">
        <v>2988</v>
      </c>
      <c r="L943" t="s">
        <v>2957</v>
      </c>
      <c r="M943" t="s">
        <v>2965</v>
      </c>
      <c r="N943" t="s">
        <v>166</v>
      </c>
      <c r="O943" t="s">
        <v>167</v>
      </c>
      <c r="P943" t="s">
        <v>200</v>
      </c>
      <c r="Q943" t="s">
        <v>168</v>
      </c>
      <c r="R943" t="s">
        <v>165</v>
      </c>
      <c r="S943" t="s">
        <v>119</v>
      </c>
      <c r="T943" t="s">
        <v>164</v>
      </c>
      <c r="U943" t="s">
        <v>118</v>
      </c>
      <c r="V943" t="s">
        <v>2932</v>
      </c>
      <c r="W943" t="s">
        <v>2933</v>
      </c>
      <c r="X943" s="51" t="str">
        <f t="shared" si="28"/>
        <v>3</v>
      </c>
      <c r="Y943" s="51" t="str">
        <f>IF(T943="","",IF(AND(T943&lt;&gt;'Tabelas auxiliares'!$B$236,T943&lt;&gt;'Tabelas auxiliares'!$B$237,T943&lt;&gt;'Tabelas auxiliares'!$C$236,T943&lt;&gt;'Tabelas auxiliares'!$C$237,T943&lt;&gt;'Tabelas auxiliares'!$D$236),"FOLHA DE PESSOAL",IF(X943='Tabelas auxiliares'!$A$237,"CUSTEIO",IF(X943='Tabelas auxiliares'!$A$236,"INVESTIMENTO","ERRO - VERIFICAR"))))</f>
        <v>CUSTEIO</v>
      </c>
      <c r="Z943" s="64">
        <f t="shared" si="29"/>
        <v>480</v>
      </c>
      <c r="AC943" s="44">
        <v>480</v>
      </c>
    </row>
    <row r="944" spans="1:29" x14ac:dyDescent="0.25">
      <c r="A944" t="s">
        <v>594</v>
      </c>
      <c r="B944" t="s">
        <v>312</v>
      </c>
      <c r="C944" t="s">
        <v>595</v>
      </c>
      <c r="D944" t="s">
        <v>51</v>
      </c>
      <c r="E944" t="s">
        <v>117</v>
      </c>
      <c r="F944" s="51" t="str">
        <f>IFERROR(VLOOKUP(D944,'Tabelas auxiliares'!$A$3:$B$61,2,FALSE),"")</f>
        <v>CCNH - COMPRAS COMPARTILHADAS</v>
      </c>
      <c r="G944" s="51" t="str">
        <f>IFERROR(VLOOKUP($B944,'Tabelas auxiliares'!$A$65:$C$102,2,FALSE),"")</f>
        <v>Materiais didáticos e serviços - Graduação</v>
      </c>
      <c r="H944" s="51" t="str">
        <f>IFERROR(VLOOKUP($B944,'Tabelas auxiliares'!$A$65:$C$102,3,FALSE),"")</f>
        <v xml:space="preserve">VIDRARIAS / MATERIAL DE CONSUMO / MANUTENÇÃO DE EQUIPAMENTOS / REAGENTES QUIMICOS / MATERIAIS E SERVIÇOS DIVERSOS PARA LABORATORIOS DIDÁTICOS E CURSOS DE GRADUAÇÃO / EPIS PARA LABORATÓRIOS </v>
      </c>
      <c r="I944" t="s">
        <v>2812</v>
      </c>
      <c r="J944" t="s">
        <v>581</v>
      </c>
      <c r="K944" t="s">
        <v>2989</v>
      </c>
      <c r="L944" t="s">
        <v>2957</v>
      </c>
      <c r="M944" t="s">
        <v>2150</v>
      </c>
      <c r="N944" t="s">
        <v>166</v>
      </c>
      <c r="O944" t="s">
        <v>167</v>
      </c>
      <c r="P944" t="s">
        <v>200</v>
      </c>
      <c r="Q944" t="s">
        <v>168</v>
      </c>
      <c r="R944" t="s">
        <v>165</v>
      </c>
      <c r="S944" t="s">
        <v>119</v>
      </c>
      <c r="T944" t="s">
        <v>164</v>
      </c>
      <c r="U944" t="s">
        <v>118</v>
      </c>
      <c r="V944" t="s">
        <v>2932</v>
      </c>
      <c r="W944" t="s">
        <v>2933</v>
      </c>
      <c r="X944" s="51" t="str">
        <f t="shared" si="28"/>
        <v>3</v>
      </c>
      <c r="Y944" s="51" t="str">
        <f>IF(T944="","",IF(AND(T944&lt;&gt;'Tabelas auxiliares'!$B$236,T944&lt;&gt;'Tabelas auxiliares'!$B$237,T944&lt;&gt;'Tabelas auxiliares'!$C$236,T944&lt;&gt;'Tabelas auxiliares'!$C$237,T944&lt;&gt;'Tabelas auxiliares'!$D$236),"FOLHA DE PESSOAL",IF(X944='Tabelas auxiliares'!$A$237,"CUSTEIO",IF(X944='Tabelas auxiliares'!$A$236,"INVESTIMENTO","ERRO - VERIFICAR"))))</f>
        <v>CUSTEIO</v>
      </c>
      <c r="Z944" s="64">
        <f t="shared" si="29"/>
        <v>1743.46</v>
      </c>
      <c r="AC944" s="44">
        <v>1743.46</v>
      </c>
    </row>
    <row r="945" spans="1:29" x14ac:dyDescent="0.25">
      <c r="A945" t="s">
        <v>594</v>
      </c>
      <c r="B945" t="s">
        <v>312</v>
      </c>
      <c r="C945" t="s">
        <v>595</v>
      </c>
      <c r="D945" t="s">
        <v>51</v>
      </c>
      <c r="E945" t="s">
        <v>117</v>
      </c>
      <c r="F945" s="51" t="str">
        <f>IFERROR(VLOOKUP(D945,'Tabelas auxiliares'!$A$3:$B$61,2,FALSE),"")</f>
        <v>CCNH - COMPRAS COMPARTILHADAS</v>
      </c>
      <c r="G945" s="51" t="str">
        <f>IFERROR(VLOOKUP($B945,'Tabelas auxiliares'!$A$65:$C$102,2,FALSE),"")</f>
        <v>Materiais didáticos e serviços - Graduação</v>
      </c>
      <c r="H945" s="51" t="str">
        <f>IFERROR(VLOOKUP($B945,'Tabelas auxiliares'!$A$65:$C$102,3,FALSE),"")</f>
        <v xml:space="preserve">VIDRARIAS / MATERIAL DE CONSUMO / MANUTENÇÃO DE EQUIPAMENTOS / REAGENTES QUIMICOS / MATERIAIS E SERVIÇOS DIVERSOS PARA LABORATORIOS DIDÁTICOS E CURSOS DE GRADUAÇÃO / EPIS PARA LABORATÓRIOS </v>
      </c>
      <c r="I945" t="s">
        <v>2812</v>
      </c>
      <c r="J945" t="s">
        <v>581</v>
      </c>
      <c r="K945" t="s">
        <v>2990</v>
      </c>
      <c r="L945" t="s">
        <v>2957</v>
      </c>
      <c r="M945" t="s">
        <v>2977</v>
      </c>
      <c r="N945" t="s">
        <v>166</v>
      </c>
      <c r="O945" t="s">
        <v>167</v>
      </c>
      <c r="P945" t="s">
        <v>200</v>
      </c>
      <c r="Q945" t="s">
        <v>168</v>
      </c>
      <c r="R945" t="s">
        <v>165</v>
      </c>
      <c r="S945" t="s">
        <v>119</v>
      </c>
      <c r="T945" t="s">
        <v>164</v>
      </c>
      <c r="U945" t="s">
        <v>118</v>
      </c>
      <c r="V945" t="s">
        <v>2932</v>
      </c>
      <c r="W945" t="s">
        <v>2933</v>
      </c>
      <c r="X945" s="51" t="str">
        <f t="shared" si="28"/>
        <v>3</v>
      </c>
      <c r="Y945" s="51" t="str">
        <f>IF(T945="","",IF(AND(T945&lt;&gt;'Tabelas auxiliares'!$B$236,T945&lt;&gt;'Tabelas auxiliares'!$B$237,T945&lt;&gt;'Tabelas auxiliares'!$C$236,T945&lt;&gt;'Tabelas auxiliares'!$C$237,T945&lt;&gt;'Tabelas auxiliares'!$D$236),"FOLHA DE PESSOAL",IF(X945='Tabelas auxiliares'!$A$237,"CUSTEIO",IF(X945='Tabelas auxiliares'!$A$236,"INVESTIMENTO","ERRO - VERIFICAR"))))</f>
        <v>CUSTEIO</v>
      </c>
      <c r="Z945" s="64">
        <f t="shared" si="29"/>
        <v>30</v>
      </c>
      <c r="AC945" s="44">
        <v>30</v>
      </c>
    </row>
    <row r="946" spans="1:29" x14ac:dyDescent="0.25">
      <c r="A946" t="s">
        <v>594</v>
      </c>
      <c r="B946" t="s">
        <v>312</v>
      </c>
      <c r="C946" t="s">
        <v>595</v>
      </c>
      <c r="D946" t="s">
        <v>51</v>
      </c>
      <c r="E946" t="s">
        <v>117</v>
      </c>
      <c r="F946" s="51" t="str">
        <f>IFERROR(VLOOKUP(D946,'Tabelas auxiliares'!$A$3:$B$61,2,FALSE),"")</f>
        <v>CCNH - COMPRAS COMPARTILHADAS</v>
      </c>
      <c r="G946" s="51" t="str">
        <f>IFERROR(VLOOKUP($B946,'Tabelas auxiliares'!$A$65:$C$102,2,FALSE),"")</f>
        <v>Materiais didáticos e serviços - Graduação</v>
      </c>
      <c r="H946" s="51" t="str">
        <f>IFERROR(VLOOKUP($B946,'Tabelas auxiliares'!$A$65:$C$102,3,FALSE),"")</f>
        <v xml:space="preserve">VIDRARIAS / MATERIAL DE CONSUMO / MANUTENÇÃO DE EQUIPAMENTOS / REAGENTES QUIMICOS / MATERIAIS E SERVIÇOS DIVERSOS PARA LABORATORIOS DIDÁTICOS E CURSOS DE GRADUAÇÃO / EPIS PARA LABORATÓRIOS </v>
      </c>
      <c r="I946" t="s">
        <v>1191</v>
      </c>
      <c r="J946" t="s">
        <v>2991</v>
      </c>
      <c r="K946" t="s">
        <v>2992</v>
      </c>
      <c r="L946" t="s">
        <v>2993</v>
      </c>
      <c r="M946" t="s">
        <v>2962</v>
      </c>
      <c r="N946" t="s">
        <v>166</v>
      </c>
      <c r="O946" t="s">
        <v>167</v>
      </c>
      <c r="P946" t="s">
        <v>200</v>
      </c>
      <c r="Q946" t="s">
        <v>168</v>
      </c>
      <c r="R946" t="s">
        <v>165</v>
      </c>
      <c r="S946" t="s">
        <v>119</v>
      </c>
      <c r="T946" t="s">
        <v>164</v>
      </c>
      <c r="U946" t="s">
        <v>118</v>
      </c>
      <c r="V946" t="s">
        <v>2932</v>
      </c>
      <c r="W946" t="s">
        <v>2933</v>
      </c>
      <c r="X946" s="51" t="str">
        <f t="shared" si="28"/>
        <v>3</v>
      </c>
      <c r="Y946" s="51" t="str">
        <f>IF(T946="","",IF(AND(T946&lt;&gt;'Tabelas auxiliares'!$B$236,T946&lt;&gt;'Tabelas auxiliares'!$B$237,T946&lt;&gt;'Tabelas auxiliares'!$C$236,T946&lt;&gt;'Tabelas auxiliares'!$C$237,T946&lt;&gt;'Tabelas auxiliares'!$D$236),"FOLHA DE PESSOAL",IF(X946='Tabelas auxiliares'!$A$237,"CUSTEIO",IF(X946='Tabelas auxiliares'!$A$236,"INVESTIMENTO","ERRO - VERIFICAR"))))</f>
        <v>CUSTEIO</v>
      </c>
      <c r="Z946" s="64">
        <f t="shared" si="29"/>
        <v>20098</v>
      </c>
      <c r="AA946" s="44">
        <v>2388</v>
      </c>
      <c r="AC946" s="44">
        <v>17710</v>
      </c>
    </row>
    <row r="947" spans="1:29" x14ac:dyDescent="0.25">
      <c r="A947" t="s">
        <v>594</v>
      </c>
      <c r="B947" t="s">
        <v>312</v>
      </c>
      <c r="C947" t="s">
        <v>595</v>
      </c>
      <c r="D947" t="s">
        <v>51</v>
      </c>
      <c r="E947" t="s">
        <v>117</v>
      </c>
      <c r="F947" s="51" t="str">
        <f>IFERROR(VLOOKUP(D947,'Tabelas auxiliares'!$A$3:$B$61,2,FALSE),"")</f>
        <v>CCNH - COMPRAS COMPARTILHADAS</v>
      </c>
      <c r="G947" s="51" t="str">
        <f>IFERROR(VLOOKUP($B947,'Tabelas auxiliares'!$A$65:$C$102,2,FALSE),"")</f>
        <v>Materiais didáticos e serviços - Graduação</v>
      </c>
      <c r="H947" s="51" t="str">
        <f>IFERROR(VLOOKUP($B947,'Tabelas auxiliares'!$A$65:$C$102,3,FALSE),"")</f>
        <v xml:space="preserve">VIDRARIAS / MATERIAL DE CONSUMO / MANUTENÇÃO DE EQUIPAMENTOS / REAGENTES QUIMICOS / MATERIAIS E SERVIÇOS DIVERSOS PARA LABORATORIOS DIDÁTICOS E CURSOS DE GRADUAÇÃO / EPIS PARA LABORATÓRIOS </v>
      </c>
      <c r="I947" t="s">
        <v>1191</v>
      </c>
      <c r="J947" t="s">
        <v>2991</v>
      </c>
      <c r="K947" t="s">
        <v>2992</v>
      </c>
      <c r="L947" t="s">
        <v>2993</v>
      </c>
      <c r="M947" t="s">
        <v>2962</v>
      </c>
      <c r="N947" t="s">
        <v>166</v>
      </c>
      <c r="O947" t="s">
        <v>167</v>
      </c>
      <c r="P947" t="s">
        <v>200</v>
      </c>
      <c r="Q947" t="s">
        <v>168</v>
      </c>
      <c r="R947" t="s">
        <v>165</v>
      </c>
      <c r="S947" t="s">
        <v>119</v>
      </c>
      <c r="T947" t="s">
        <v>164</v>
      </c>
      <c r="U947" t="s">
        <v>118</v>
      </c>
      <c r="V947" t="s">
        <v>2936</v>
      </c>
      <c r="W947" t="s">
        <v>2937</v>
      </c>
      <c r="X947" s="51" t="str">
        <f t="shared" si="28"/>
        <v>3</v>
      </c>
      <c r="Y947" s="51" t="str">
        <f>IF(T947="","",IF(AND(T947&lt;&gt;'Tabelas auxiliares'!$B$236,T947&lt;&gt;'Tabelas auxiliares'!$B$237,T947&lt;&gt;'Tabelas auxiliares'!$C$236,T947&lt;&gt;'Tabelas auxiliares'!$C$237,T947&lt;&gt;'Tabelas auxiliares'!$D$236),"FOLHA DE PESSOAL",IF(X947='Tabelas auxiliares'!$A$237,"CUSTEIO",IF(X947='Tabelas auxiliares'!$A$236,"INVESTIMENTO","ERRO - VERIFICAR"))))</f>
        <v>CUSTEIO</v>
      </c>
      <c r="Z947" s="64">
        <f t="shared" si="29"/>
        <v>204</v>
      </c>
      <c r="AA947" s="44">
        <v>204</v>
      </c>
    </row>
    <row r="948" spans="1:29" x14ac:dyDescent="0.25">
      <c r="A948" t="s">
        <v>594</v>
      </c>
      <c r="B948" t="s">
        <v>312</v>
      </c>
      <c r="C948" t="s">
        <v>595</v>
      </c>
      <c r="D948" t="s">
        <v>51</v>
      </c>
      <c r="E948" t="s">
        <v>117</v>
      </c>
      <c r="F948" s="51" t="str">
        <f>IFERROR(VLOOKUP(D948,'Tabelas auxiliares'!$A$3:$B$61,2,FALSE),"")</f>
        <v>CCNH - COMPRAS COMPARTILHADAS</v>
      </c>
      <c r="G948" s="51" t="str">
        <f>IFERROR(VLOOKUP($B948,'Tabelas auxiliares'!$A$65:$C$102,2,FALSE),"")</f>
        <v>Materiais didáticos e serviços - Graduação</v>
      </c>
      <c r="H948" s="51" t="str">
        <f>IFERROR(VLOOKUP($B948,'Tabelas auxiliares'!$A$65:$C$102,3,FALSE),"")</f>
        <v xml:space="preserve">VIDRARIAS / MATERIAL DE CONSUMO / MANUTENÇÃO DE EQUIPAMENTOS / REAGENTES QUIMICOS / MATERIAIS E SERVIÇOS DIVERSOS PARA LABORATORIOS DIDÁTICOS E CURSOS DE GRADUAÇÃO / EPIS PARA LABORATÓRIOS </v>
      </c>
      <c r="I948" t="s">
        <v>1191</v>
      </c>
      <c r="J948" t="s">
        <v>2991</v>
      </c>
      <c r="K948" t="s">
        <v>2994</v>
      </c>
      <c r="L948" t="s">
        <v>2993</v>
      </c>
      <c r="M948" t="s">
        <v>2995</v>
      </c>
      <c r="N948" t="s">
        <v>166</v>
      </c>
      <c r="O948" t="s">
        <v>167</v>
      </c>
      <c r="P948" t="s">
        <v>200</v>
      </c>
      <c r="Q948" t="s">
        <v>168</v>
      </c>
      <c r="R948" t="s">
        <v>165</v>
      </c>
      <c r="S948" t="s">
        <v>119</v>
      </c>
      <c r="T948" t="s">
        <v>164</v>
      </c>
      <c r="U948" t="s">
        <v>118</v>
      </c>
      <c r="V948" t="s">
        <v>2932</v>
      </c>
      <c r="W948" t="s">
        <v>2933</v>
      </c>
      <c r="X948" s="51" t="str">
        <f t="shared" si="28"/>
        <v>3</v>
      </c>
      <c r="Y948" s="51" t="str">
        <f>IF(T948="","",IF(AND(T948&lt;&gt;'Tabelas auxiliares'!$B$236,T948&lt;&gt;'Tabelas auxiliares'!$B$237,T948&lt;&gt;'Tabelas auxiliares'!$C$236,T948&lt;&gt;'Tabelas auxiliares'!$C$237,T948&lt;&gt;'Tabelas auxiliares'!$D$236),"FOLHA DE PESSOAL",IF(X948='Tabelas auxiliares'!$A$237,"CUSTEIO",IF(X948='Tabelas auxiliares'!$A$236,"INVESTIMENTO","ERRO - VERIFICAR"))))</f>
        <v>CUSTEIO</v>
      </c>
      <c r="Z948" s="64">
        <f t="shared" si="29"/>
        <v>2814.2</v>
      </c>
      <c r="AC948" s="44">
        <v>2814.2</v>
      </c>
    </row>
    <row r="949" spans="1:29" x14ac:dyDescent="0.25">
      <c r="A949" t="s">
        <v>594</v>
      </c>
      <c r="B949" t="s">
        <v>312</v>
      </c>
      <c r="C949" t="s">
        <v>595</v>
      </c>
      <c r="D949" t="s">
        <v>51</v>
      </c>
      <c r="E949" t="s">
        <v>117</v>
      </c>
      <c r="F949" s="51" t="str">
        <f>IFERROR(VLOOKUP(D949,'Tabelas auxiliares'!$A$3:$B$61,2,FALSE),"")</f>
        <v>CCNH - COMPRAS COMPARTILHADAS</v>
      </c>
      <c r="G949" s="51" t="str">
        <f>IFERROR(VLOOKUP($B949,'Tabelas auxiliares'!$A$65:$C$102,2,FALSE),"")</f>
        <v>Materiais didáticos e serviços - Graduação</v>
      </c>
      <c r="H949" s="51" t="str">
        <f>IFERROR(VLOOKUP($B949,'Tabelas auxiliares'!$A$65:$C$102,3,FALSE),"")</f>
        <v xml:space="preserve">VIDRARIAS / MATERIAL DE CONSUMO / MANUTENÇÃO DE EQUIPAMENTOS / REAGENTES QUIMICOS / MATERIAIS E SERVIÇOS DIVERSOS PARA LABORATORIOS DIDÁTICOS E CURSOS DE GRADUAÇÃO / EPIS PARA LABORATÓRIOS </v>
      </c>
      <c r="I949" t="s">
        <v>1191</v>
      </c>
      <c r="J949" t="s">
        <v>2991</v>
      </c>
      <c r="K949" t="s">
        <v>2996</v>
      </c>
      <c r="L949" t="s">
        <v>2993</v>
      </c>
      <c r="M949" t="s">
        <v>2970</v>
      </c>
      <c r="N949" t="s">
        <v>166</v>
      </c>
      <c r="O949" t="s">
        <v>167</v>
      </c>
      <c r="P949" t="s">
        <v>200</v>
      </c>
      <c r="Q949" t="s">
        <v>168</v>
      </c>
      <c r="R949" t="s">
        <v>165</v>
      </c>
      <c r="S949" t="s">
        <v>119</v>
      </c>
      <c r="T949" t="s">
        <v>164</v>
      </c>
      <c r="U949" t="s">
        <v>118</v>
      </c>
      <c r="V949" t="s">
        <v>2932</v>
      </c>
      <c r="W949" t="s">
        <v>2933</v>
      </c>
      <c r="X949" s="51" t="str">
        <f t="shared" si="28"/>
        <v>3</v>
      </c>
      <c r="Y949" s="51" t="str">
        <f>IF(T949="","",IF(AND(T949&lt;&gt;'Tabelas auxiliares'!$B$236,T949&lt;&gt;'Tabelas auxiliares'!$B$237,T949&lt;&gt;'Tabelas auxiliares'!$C$236,T949&lt;&gt;'Tabelas auxiliares'!$C$237,T949&lt;&gt;'Tabelas auxiliares'!$D$236),"FOLHA DE PESSOAL",IF(X949='Tabelas auxiliares'!$A$237,"CUSTEIO",IF(X949='Tabelas auxiliares'!$A$236,"INVESTIMENTO","ERRO - VERIFICAR"))))</f>
        <v>CUSTEIO</v>
      </c>
      <c r="Z949" s="64">
        <f t="shared" si="29"/>
        <v>909.06</v>
      </c>
      <c r="AA949" s="44">
        <v>0.02</v>
      </c>
      <c r="AC949" s="44">
        <v>909.04</v>
      </c>
    </row>
    <row r="950" spans="1:29" x14ac:dyDescent="0.25">
      <c r="A950" t="s">
        <v>594</v>
      </c>
      <c r="B950" t="s">
        <v>312</v>
      </c>
      <c r="C950" t="s">
        <v>595</v>
      </c>
      <c r="D950" t="s">
        <v>51</v>
      </c>
      <c r="E950" t="s">
        <v>117</v>
      </c>
      <c r="F950" s="51" t="str">
        <f>IFERROR(VLOOKUP(D950,'Tabelas auxiliares'!$A$3:$B$61,2,FALSE),"")</f>
        <v>CCNH - COMPRAS COMPARTILHADAS</v>
      </c>
      <c r="G950" s="51" t="str">
        <f>IFERROR(VLOOKUP($B950,'Tabelas auxiliares'!$A$65:$C$102,2,FALSE),"")</f>
        <v>Materiais didáticos e serviços - Graduação</v>
      </c>
      <c r="H950" s="51" t="str">
        <f>IFERROR(VLOOKUP($B950,'Tabelas auxiliares'!$A$65:$C$102,3,FALSE),"")</f>
        <v xml:space="preserve">VIDRARIAS / MATERIAL DE CONSUMO / MANUTENÇÃO DE EQUIPAMENTOS / REAGENTES QUIMICOS / MATERIAIS E SERVIÇOS DIVERSOS PARA LABORATORIOS DIDÁTICOS E CURSOS DE GRADUAÇÃO / EPIS PARA LABORATÓRIOS </v>
      </c>
      <c r="I950" t="s">
        <v>1191</v>
      </c>
      <c r="J950" t="s">
        <v>2991</v>
      </c>
      <c r="K950" t="s">
        <v>2997</v>
      </c>
      <c r="L950" t="s">
        <v>2993</v>
      </c>
      <c r="M950" t="s">
        <v>2926</v>
      </c>
      <c r="N950" t="s">
        <v>166</v>
      </c>
      <c r="O950" t="s">
        <v>167</v>
      </c>
      <c r="P950" t="s">
        <v>200</v>
      </c>
      <c r="Q950" t="s">
        <v>168</v>
      </c>
      <c r="R950" t="s">
        <v>165</v>
      </c>
      <c r="S950" t="s">
        <v>119</v>
      </c>
      <c r="T950" t="s">
        <v>164</v>
      </c>
      <c r="U950" t="s">
        <v>118</v>
      </c>
      <c r="V950" t="s">
        <v>2936</v>
      </c>
      <c r="W950" t="s">
        <v>2937</v>
      </c>
      <c r="X950" s="51" t="str">
        <f t="shared" si="28"/>
        <v>3</v>
      </c>
      <c r="Y950" s="51" t="str">
        <f>IF(T950="","",IF(AND(T950&lt;&gt;'Tabelas auxiliares'!$B$236,T950&lt;&gt;'Tabelas auxiliares'!$B$237,T950&lt;&gt;'Tabelas auxiliares'!$C$236,T950&lt;&gt;'Tabelas auxiliares'!$C$237,T950&lt;&gt;'Tabelas auxiliares'!$D$236),"FOLHA DE PESSOAL",IF(X950='Tabelas auxiliares'!$A$237,"CUSTEIO",IF(X950='Tabelas auxiliares'!$A$236,"INVESTIMENTO","ERRO - VERIFICAR"))))</f>
        <v>CUSTEIO</v>
      </c>
      <c r="Z950" s="64">
        <f t="shared" si="29"/>
        <v>1272.04</v>
      </c>
      <c r="AC950" s="44">
        <v>1272.04</v>
      </c>
    </row>
    <row r="951" spans="1:29" x14ac:dyDescent="0.25">
      <c r="A951" t="s">
        <v>594</v>
      </c>
      <c r="B951" t="s">
        <v>312</v>
      </c>
      <c r="C951" t="s">
        <v>595</v>
      </c>
      <c r="D951" t="s">
        <v>51</v>
      </c>
      <c r="E951" t="s">
        <v>117</v>
      </c>
      <c r="F951" s="51" t="str">
        <f>IFERROR(VLOOKUP(D951,'Tabelas auxiliares'!$A$3:$B$61,2,FALSE),"")</f>
        <v>CCNH - COMPRAS COMPARTILHADAS</v>
      </c>
      <c r="G951" s="51" t="str">
        <f>IFERROR(VLOOKUP($B951,'Tabelas auxiliares'!$A$65:$C$102,2,FALSE),"")</f>
        <v>Materiais didáticos e serviços - Graduação</v>
      </c>
      <c r="H951" s="51" t="str">
        <f>IFERROR(VLOOKUP($B951,'Tabelas auxiliares'!$A$65:$C$102,3,FALSE),"")</f>
        <v xml:space="preserve">VIDRARIAS / MATERIAL DE CONSUMO / MANUTENÇÃO DE EQUIPAMENTOS / REAGENTES QUIMICOS / MATERIAIS E SERVIÇOS DIVERSOS PARA LABORATORIOS DIDÁTICOS E CURSOS DE GRADUAÇÃO / EPIS PARA LABORATÓRIOS </v>
      </c>
      <c r="I951" t="s">
        <v>1462</v>
      </c>
      <c r="J951" t="s">
        <v>581</v>
      </c>
      <c r="K951" t="s">
        <v>2998</v>
      </c>
      <c r="L951" t="s">
        <v>2999</v>
      </c>
      <c r="M951" t="s">
        <v>2983</v>
      </c>
      <c r="N951" t="s">
        <v>166</v>
      </c>
      <c r="O951" t="s">
        <v>167</v>
      </c>
      <c r="P951" t="s">
        <v>200</v>
      </c>
      <c r="Q951" t="s">
        <v>168</v>
      </c>
      <c r="R951" t="s">
        <v>165</v>
      </c>
      <c r="S951" t="s">
        <v>119</v>
      </c>
      <c r="T951" t="s">
        <v>164</v>
      </c>
      <c r="U951" t="s">
        <v>118</v>
      </c>
      <c r="V951" t="s">
        <v>2936</v>
      </c>
      <c r="W951" t="s">
        <v>2937</v>
      </c>
      <c r="X951" s="51" t="str">
        <f t="shared" si="28"/>
        <v>3</v>
      </c>
      <c r="Y951" s="51" t="str">
        <f>IF(T951="","",IF(AND(T951&lt;&gt;'Tabelas auxiliares'!$B$236,T951&lt;&gt;'Tabelas auxiliares'!$B$237,T951&lt;&gt;'Tabelas auxiliares'!$C$236,T951&lt;&gt;'Tabelas auxiliares'!$C$237,T951&lt;&gt;'Tabelas auxiliares'!$D$236),"FOLHA DE PESSOAL",IF(X951='Tabelas auxiliares'!$A$237,"CUSTEIO",IF(X951='Tabelas auxiliares'!$A$236,"INVESTIMENTO","ERRO - VERIFICAR"))))</f>
        <v>CUSTEIO</v>
      </c>
      <c r="Z951" s="64">
        <f t="shared" si="29"/>
        <v>440</v>
      </c>
      <c r="AC951" s="44">
        <v>440</v>
      </c>
    </row>
    <row r="952" spans="1:29" x14ac:dyDescent="0.25">
      <c r="A952" t="s">
        <v>594</v>
      </c>
      <c r="B952" t="s">
        <v>312</v>
      </c>
      <c r="C952" t="s">
        <v>595</v>
      </c>
      <c r="D952" t="s">
        <v>51</v>
      </c>
      <c r="E952" t="s">
        <v>117</v>
      </c>
      <c r="F952" s="51" t="str">
        <f>IFERROR(VLOOKUP(D952,'Tabelas auxiliares'!$A$3:$B$61,2,FALSE),"")</f>
        <v>CCNH - COMPRAS COMPARTILHADAS</v>
      </c>
      <c r="G952" s="51" t="str">
        <f>IFERROR(VLOOKUP($B952,'Tabelas auxiliares'!$A$65:$C$102,2,FALSE),"")</f>
        <v>Materiais didáticos e serviços - Graduação</v>
      </c>
      <c r="H952" s="51" t="str">
        <f>IFERROR(VLOOKUP($B952,'Tabelas auxiliares'!$A$65:$C$102,3,FALSE),"")</f>
        <v xml:space="preserve">VIDRARIAS / MATERIAL DE CONSUMO / MANUTENÇÃO DE EQUIPAMENTOS / REAGENTES QUIMICOS / MATERIAIS E SERVIÇOS DIVERSOS PARA LABORATORIOS DIDÁTICOS E CURSOS DE GRADUAÇÃO / EPIS PARA LABORATÓRIOS </v>
      </c>
      <c r="I952" t="s">
        <v>600</v>
      </c>
      <c r="J952" t="s">
        <v>581</v>
      </c>
      <c r="K952" t="s">
        <v>3000</v>
      </c>
      <c r="L952" t="s">
        <v>3001</v>
      </c>
      <c r="M952" t="s">
        <v>2960</v>
      </c>
      <c r="N952" t="s">
        <v>166</v>
      </c>
      <c r="O952" t="s">
        <v>167</v>
      </c>
      <c r="P952" t="s">
        <v>200</v>
      </c>
      <c r="Q952" t="s">
        <v>168</v>
      </c>
      <c r="R952" t="s">
        <v>165</v>
      </c>
      <c r="S952" t="s">
        <v>119</v>
      </c>
      <c r="T952" t="s">
        <v>164</v>
      </c>
      <c r="U952" t="s">
        <v>118</v>
      </c>
      <c r="V952" t="s">
        <v>2932</v>
      </c>
      <c r="W952" t="s">
        <v>2933</v>
      </c>
      <c r="X952" s="51" t="str">
        <f t="shared" si="28"/>
        <v>3</v>
      </c>
      <c r="Y952" s="51" t="str">
        <f>IF(T952="","",IF(AND(T952&lt;&gt;'Tabelas auxiliares'!$B$236,T952&lt;&gt;'Tabelas auxiliares'!$B$237,T952&lt;&gt;'Tabelas auxiliares'!$C$236,T952&lt;&gt;'Tabelas auxiliares'!$C$237,T952&lt;&gt;'Tabelas auxiliares'!$D$236),"FOLHA DE PESSOAL",IF(X952='Tabelas auxiliares'!$A$237,"CUSTEIO",IF(X952='Tabelas auxiliares'!$A$236,"INVESTIMENTO","ERRO - VERIFICAR"))))</f>
        <v>CUSTEIO</v>
      </c>
      <c r="Z952" s="64">
        <f t="shared" si="29"/>
        <v>116.82</v>
      </c>
      <c r="AB952" s="44">
        <v>116.82</v>
      </c>
    </row>
    <row r="953" spans="1:29" x14ac:dyDescent="0.25">
      <c r="A953" t="s">
        <v>594</v>
      </c>
      <c r="B953" t="s">
        <v>312</v>
      </c>
      <c r="C953" t="s">
        <v>595</v>
      </c>
      <c r="D953" t="s">
        <v>51</v>
      </c>
      <c r="E953" t="s">
        <v>117</v>
      </c>
      <c r="F953" s="51" t="str">
        <f>IFERROR(VLOOKUP(D953,'Tabelas auxiliares'!$A$3:$B$61,2,FALSE),"")</f>
        <v>CCNH - COMPRAS COMPARTILHADAS</v>
      </c>
      <c r="G953" s="51" t="str">
        <f>IFERROR(VLOOKUP($B953,'Tabelas auxiliares'!$A$65:$C$102,2,FALSE),"")</f>
        <v>Materiais didáticos e serviços - Graduação</v>
      </c>
      <c r="H953" s="51" t="str">
        <f>IFERROR(VLOOKUP($B953,'Tabelas auxiliares'!$A$65:$C$102,3,FALSE),"")</f>
        <v xml:space="preserve">VIDRARIAS / MATERIAL DE CONSUMO / MANUTENÇÃO DE EQUIPAMENTOS / REAGENTES QUIMICOS / MATERIAIS E SERVIÇOS DIVERSOS PARA LABORATORIOS DIDÁTICOS E CURSOS DE GRADUAÇÃO / EPIS PARA LABORATÓRIOS </v>
      </c>
      <c r="I953" t="s">
        <v>600</v>
      </c>
      <c r="J953" t="s">
        <v>581</v>
      </c>
      <c r="K953" t="s">
        <v>3002</v>
      </c>
      <c r="L953" t="s">
        <v>3001</v>
      </c>
      <c r="M953" t="s">
        <v>3003</v>
      </c>
      <c r="N953" t="s">
        <v>166</v>
      </c>
      <c r="O953" t="s">
        <v>167</v>
      </c>
      <c r="P953" t="s">
        <v>200</v>
      </c>
      <c r="Q953" t="s">
        <v>168</v>
      </c>
      <c r="R953" t="s">
        <v>165</v>
      </c>
      <c r="S953" t="s">
        <v>119</v>
      </c>
      <c r="T953" t="s">
        <v>164</v>
      </c>
      <c r="U953" t="s">
        <v>118</v>
      </c>
      <c r="V953" t="s">
        <v>2936</v>
      </c>
      <c r="W953" t="s">
        <v>2937</v>
      </c>
      <c r="X953" s="51" t="str">
        <f t="shared" si="28"/>
        <v>3</v>
      </c>
      <c r="Y953" s="51" t="str">
        <f>IF(T953="","",IF(AND(T953&lt;&gt;'Tabelas auxiliares'!$B$236,T953&lt;&gt;'Tabelas auxiliares'!$B$237,T953&lt;&gt;'Tabelas auxiliares'!$C$236,T953&lt;&gt;'Tabelas auxiliares'!$C$237,T953&lt;&gt;'Tabelas auxiliares'!$D$236),"FOLHA DE PESSOAL",IF(X953='Tabelas auxiliares'!$A$237,"CUSTEIO",IF(X953='Tabelas auxiliares'!$A$236,"INVESTIMENTO","ERRO - VERIFICAR"))))</f>
        <v>CUSTEIO</v>
      </c>
      <c r="Z953" s="64">
        <f t="shared" si="29"/>
        <v>560</v>
      </c>
      <c r="AA953" s="44">
        <v>560</v>
      </c>
    </row>
    <row r="954" spans="1:29" x14ac:dyDescent="0.25">
      <c r="A954" t="s">
        <v>594</v>
      </c>
      <c r="B954" t="s">
        <v>312</v>
      </c>
      <c r="C954" t="s">
        <v>595</v>
      </c>
      <c r="D954" t="s">
        <v>51</v>
      </c>
      <c r="E954" t="s">
        <v>117</v>
      </c>
      <c r="F954" s="51" t="str">
        <f>IFERROR(VLOOKUP(D954,'Tabelas auxiliares'!$A$3:$B$61,2,FALSE),"")</f>
        <v>CCNH - COMPRAS COMPARTILHADAS</v>
      </c>
      <c r="G954" s="51" t="str">
        <f>IFERROR(VLOOKUP($B954,'Tabelas auxiliares'!$A$65:$C$102,2,FALSE),"")</f>
        <v>Materiais didáticos e serviços - Graduação</v>
      </c>
      <c r="H954" s="51" t="str">
        <f>IFERROR(VLOOKUP($B954,'Tabelas auxiliares'!$A$65:$C$102,3,FALSE),"")</f>
        <v xml:space="preserve">VIDRARIAS / MATERIAL DE CONSUMO / MANUTENÇÃO DE EQUIPAMENTOS / REAGENTES QUIMICOS / MATERIAIS E SERVIÇOS DIVERSOS PARA LABORATORIOS DIDÁTICOS E CURSOS DE GRADUAÇÃO / EPIS PARA LABORATÓRIOS </v>
      </c>
      <c r="I954" t="s">
        <v>835</v>
      </c>
      <c r="J954" t="s">
        <v>571</v>
      </c>
      <c r="K954" t="s">
        <v>3004</v>
      </c>
      <c r="L954" t="s">
        <v>2930</v>
      </c>
      <c r="M954" t="s">
        <v>3005</v>
      </c>
      <c r="N954" t="s">
        <v>166</v>
      </c>
      <c r="O954" t="s">
        <v>167</v>
      </c>
      <c r="P954" t="s">
        <v>200</v>
      </c>
      <c r="Q954" t="s">
        <v>168</v>
      </c>
      <c r="R954" t="s">
        <v>165</v>
      </c>
      <c r="S954" t="s">
        <v>119</v>
      </c>
      <c r="T954" t="s">
        <v>164</v>
      </c>
      <c r="U954" t="s">
        <v>118</v>
      </c>
      <c r="V954" t="s">
        <v>2932</v>
      </c>
      <c r="W954" t="s">
        <v>2933</v>
      </c>
      <c r="X954" s="51" t="str">
        <f t="shared" si="28"/>
        <v>3</v>
      </c>
      <c r="Y954" s="51" t="str">
        <f>IF(T954="","",IF(AND(T954&lt;&gt;'Tabelas auxiliares'!$B$236,T954&lt;&gt;'Tabelas auxiliares'!$B$237,T954&lt;&gt;'Tabelas auxiliares'!$C$236,T954&lt;&gt;'Tabelas auxiliares'!$C$237,T954&lt;&gt;'Tabelas auxiliares'!$D$236),"FOLHA DE PESSOAL",IF(X954='Tabelas auxiliares'!$A$237,"CUSTEIO",IF(X954='Tabelas auxiliares'!$A$236,"INVESTIMENTO","ERRO - VERIFICAR"))))</f>
        <v>CUSTEIO</v>
      </c>
      <c r="Z954" s="64">
        <f t="shared" si="29"/>
        <v>3520</v>
      </c>
      <c r="AA954" s="44">
        <v>3520</v>
      </c>
    </row>
    <row r="955" spans="1:29" x14ac:dyDescent="0.25">
      <c r="A955" t="s">
        <v>594</v>
      </c>
      <c r="B955" t="s">
        <v>312</v>
      </c>
      <c r="C955" t="s">
        <v>595</v>
      </c>
      <c r="D955" t="s">
        <v>51</v>
      </c>
      <c r="E955" t="s">
        <v>117</v>
      </c>
      <c r="F955" s="51" t="str">
        <f>IFERROR(VLOOKUP(D955,'Tabelas auxiliares'!$A$3:$B$61,2,FALSE),"")</f>
        <v>CCNH - COMPRAS COMPARTILHADAS</v>
      </c>
      <c r="G955" s="51" t="str">
        <f>IFERROR(VLOOKUP($B955,'Tabelas auxiliares'!$A$65:$C$102,2,FALSE),"")</f>
        <v>Materiais didáticos e serviços - Graduação</v>
      </c>
      <c r="H955" s="51" t="str">
        <f>IFERROR(VLOOKUP($B955,'Tabelas auxiliares'!$A$65:$C$102,3,FALSE),"")</f>
        <v xml:space="preserve">VIDRARIAS / MATERIAL DE CONSUMO / MANUTENÇÃO DE EQUIPAMENTOS / REAGENTES QUIMICOS / MATERIAIS E SERVIÇOS DIVERSOS PARA LABORATORIOS DIDÁTICOS E CURSOS DE GRADUAÇÃO / EPIS PARA LABORATÓRIOS </v>
      </c>
      <c r="I955" t="s">
        <v>835</v>
      </c>
      <c r="J955" t="s">
        <v>571</v>
      </c>
      <c r="K955" t="s">
        <v>3006</v>
      </c>
      <c r="L955" t="s">
        <v>2930</v>
      </c>
      <c r="M955" t="s">
        <v>2946</v>
      </c>
      <c r="N955" t="s">
        <v>166</v>
      </c>
      <c r="O955" t="s">
        <v>167</v>
      </c>
      <c r="P955" t="s">
        <v>200</v>
      </c>
      <c r="Q955" t="s">
        <v>168</v>
      </c>
      <c r="R955" t="s">
        <v>165</v>
      </c>
      <c r="S955" t="s">
        <v>119</v>
      </c>
      <c r="T955" t="s">
        <v>164</v>
      </c>
      <c r="U955" t="s">
        <v>118</v>
      </c>
      <c r="V955" t="s">
        <v>2932</v>
      </c>
      <c r="W955" t="s">
        <v>2933</v>
      </c>
      <c r="X955" s="51" t="str">
        <f t="shared" si="28"/>
        <v>3</v>
      </c>
      <c r="Y955" s="51" t="str">
        <f>IF(T955="","",IF(AND(T955&lt;&gt;'Tabelas auxiliares'!$B$236,T955&lt;&gt;'Tabelas auxiliares'!$B$237,T955&lt;&gt;'Tabelas auxiliares'!$C$236,T955&lt;&gt;'Tabelas auxiliares'!$C$237,T955&lt;&gt;'Tabelas auxiliares'!$D$236),"FOLHA DE PESSOAL",IF(X955='Tabelas auxiliares'!$A$237,"CUSTEIO",IF(X955='Tabelas auxiliares'!$A$236,"INVESTIMENTO","ERRO - VERIFICAR"))))</f>
        <v>CUSTEIO</v>
      </c>
      <c r="Z955" s="64">
        <f t="shared" si="29"/>
        <v>4142.88</v>
      </c>
      <c r="AA955" s="44">
        <v>4142.88</v>
      </c>
    </row>
    <row r="956" spans="1:29" x14ac:dyDescent="0.25">
      <c r="A956" t="s">
        <v>594</v>
      </c>
      <c r="B956" t="s">
        <v>312</v>
      </c>
      <c r="C956" t="s">
        <v>595</v>
      </c>
      <c r="D956" t="s">
        <v>51</v>
      </c>
      <c r="E956" t="s">
        <v>117</v>
      </c>
      <c r="F956" s="51" t="str">
        <f>IFERROR(VLOOKUP(D956,'Tabelas auxiliares'!$A$3:$B$61,2,FALSE),"")</f>
        <v>CCNH - COMPRAS COMPARTILHADAS</v>
      </c>
      <c r="G956" s="51" t="str">
        <f>IFERROR(VLOOKUP($B956,'Tabelas auxiliares'!$A$65:$C$102,2,FALSE),"")</f>
        <v>Materiais didáticos e serviços - Graduação</v>
      </c>
      <c r="H956" s="51" t="str">
        <f>IFERROR(VLOOKUP($B956,'Tabelas auxiliares'!$A$65:$C$102,3,FALSE),"")</f>
        <v xml:space="preserve">VIDRARIAS / MATERIAL DE CONSUMO / MANUTENÇÃO DE EQUIPAMENTOS / REAGENTES QUIMICOS / MATERIAIS E SERVIÇOS DIVERSOS PARA LABORATORIOS DIDÁTICOS E CURSOS DE GRADUAÇÃO / EPIS PARA LABORATÓRIOS </v>
      </c>
      <c r="I956" t="s">
        <v>835</v>
      </c>
      <c r="J956" t="s">
        <v>571</v>
      </c>
      <c r="K956" t="s">
        <v>3006</v>
      </c>
      <c r="L956" t="s">
        <v>2930</v>
      </c>
      <c r="M956" t="s">
        <v>2946</v>
      </c>
      <c r="N956" t="s">
        <v>166</v>
      </c>
      <c r="O956" t="s">
        <v>167</v>
      </c>
      <c r="P956" t="s">
        <v>200</v>
      </c>
      <c r="Q956" t="s">
        <v>168</v>
      </c>
      <c r="R956" t="s">
        <v>165</v>
      </c>
      <c r="S956" t="s">
        <v>119</v>
      </c>
      <c r="T956" t="s">
        <v>164</v>
      </c>
      <c r="U956" t="s">
        <v>118</v>
      </c>
      <c r="V956" t="s">
        <v>2923</v>
      </c>
      <c r="W956" t="s">
        <v>2924</v>
      </c>
      <c r="X956" s="51" t="str">
        <f t="shared" si="28"/>
        <v>3</v>
      </c>
      <c r="Y956" s="51" t="str">
        <f>IF(T956="","",IF(AND(T956&lt;&gt;'Tabelas auxiliares'!$B$236,T956&lt;&gt;'Tabelas auxiliares'!$B$237,T956&lt;&gt;'Tabelas auxiliares'!$C$236,T956&lt;&gt;'Tabelas auxiliares'!$C$237,T956&lt;&gt;'Tabelas auxiliares'!$D$236),"FOLHA DE PESSOAL",IF(X956='Tabelas auxiliares'!$A$237,"CUSTEIO",IF(X956='Tabelas auxiliares'!$A$236,"INVESTIMENTO","ERRO - VERIFICAR"))))</f>
        <v>CUSTEIO</v>
      </c>
      <c r="Z956" s="64">
        <f t="shared" si="29"/>
        <v>4306.5</v>
      </c>
      <c r="AA956" s="44">
        <v>4306.5</v>
      </c>
    </row>
    <row r="957" spans="1:29" x14ac:dyDescent="0.25">
      <c r="A957" t="s">
        <v>594</v>
      </c>
      <c r="B957" t="s">
        <v>312</v>
      </c>
      <c r="C957" t="s">
        <v>595</v>
      </c>
      <c r="D957" t="s">
        <v>51</v>
      </c>
      <c r="E957" t="s">
        <v>117</v>
      </c>
      <c r="F957" s="51" t="str">
        <f>IFERROR(VLOOKUP(D957,'Tabelas auxiliares'!$A$3:$B$61,2,FALSE),"")</f>
        <v>CCNH - COMPRAS COMPARTILHADAS</v>
      </c>
      <c r="G957" s="51" t="str">
        <f>IFERROR(VLOOKUP($B957,'Tabelas auxiliares'!$A$65:$C$102,2,FALSE),"")</f>
        <v>Materiais didáticos e serviços - Graduação</v>
      </c>
      <c r="H957" s="51" t="str">
        <f>IFERROR(VLOOKUP($B957,'Tabelas auxiliares'!$A$65:$C$102,3,FALSE),"")</f>
        <v xml:space="preserve">VIDRARIAS / MATERIAL DE CONSUMO / MANUTENÇÃO DE EQUIPAMENTOS / REAGENTES QUIMICOS / MATERIAIS E SERVIÇOS DIVERSOS PARA LABORATORIOS DIDÁTICOS E CURSOS DE GRADUAÇÃO / EPIS PARA LABORATÓRIOS </v>
      </c>
      <c r="I957" t="s">
        <v>835</v>
      </c>
      <c r="J957" t="s">
        <v>571</v>
      </c>
      <c r="K957" t="s">
        <v>3007</v>
      </c>
      <c r="L957" t="s">
        <v>2930</v>
      </c>
      <c r="M957" t="s">
        <v>2949</v>
      </c>
      <c r="N957" t="s">
        <v>166</v>
      </c>
      <c r="O957" t="s">
        <v>167</v>
      </c>
      <c r="P957" t="s">
        <v>200</v>
      </c>
      <c r="Q957" t="s">
        <v>168</v>
      </c>
      <c r="R957" t="s">
        <v>165</v>
      </c>
      <c r="S957" t="s">
        <v>119</v>
      </c>
      <c r="T957" t="s">
        <v>164</v>
      </c>
      <c r="U957" t="s">
        <v>118</v>
      </c>
      <c r="V957" t="s">
        <v>2923</v>
      </c>
      <c r="W957" t="s">
        <v>2924</v>
      </c>
      <c r="X957" s="51" t="str">
        <f t="shared" si="28"/>
        <v>3</v>
      </c>
      <c r="Y957" s="51" t="str">
        <f>IF(T957="","",IF(AND(T957&lt;&gt;'Tabelas auxiliares'!$B$236,T957&lt;&gt;'Tabelas auxiliares'!$B$237,T957&lt;&gt;'Tabelas auxiliares'!$C$236,T957&lt;&gt;'Tabelas auxiliares'!$C$237,T957&lt;&gt;'Tabelas auxiliares'!$D$236),"FOLHA DE PESSOAL",IF(X957='Tabelas auxiliares'!$A$237,"CUSTEIO",IF(X957='Tabelas auxiliares'!$A$236,"INVESTIMENTO","ERRO - VERIFICAR"))))</f>
        <v>CUSTEIO</v>
      </c>
      <c r="Z957" s="64">
        <f t="shared" si="29"/>
        <v>19975</v>
      </c>
      <c r="AA957" s="44">
        <v>19975</v>
      </c>
    </row>
    <row r="958" spans="1:29" x14ac:dyDescent="0.25">
      <c r="A958" t="s">
        <v>594</v>
      </c>
      <c r="B958" t="s">
        <v>312</v>
      </c>
      <c r="C958" t="s">
        <v>595</v>
      </c>
      <c r="D958" t="s">
        <v>215</v>
      </c>
      <c r="E958" t="s">
        <v>117</v>
      </c>
      <c r="F958" s="51" t="str">
        <f>IFERROR(VLOOKUP(D958,'Tabelas auxiliares'!$A$3:$B$61,2,FALSE),"")</f>
        <v>CCNH - TRI</v>
      </c>
      <c r="G958" s="51" t="str">
        <f>IFERROR(VLOOKUP($B958,'Tabelas auxiliares'!$A$65:$C$102,2,FALSE),"")</f>
        <v>Materiais didáticos e serviços - Graduação</v>
      </c>
      <c r="H958" s="51" t="str">
        <f>IFERROR(VLOOKUP($B958,'Tabelas auxiliares'!$A$65:$C$102,3,FALSE),"")</f>
        <v xml:space="preserve">VIDRARIAS / MATERIAL DE CONSUMO / MANUTENÇÃO DE EQUIPAMENTOS / REAGENTES QUIMICOS / MATERIAIS E SERVIÇOS DIVERSOS PARA LABORATORIOS DIDÁTICOS E CURSOS DE GRADUAÇÃO / EPIS PARA LABORATÓRIOS </v>
      </c>
      <c r="I958" t="s">
        <v>615</v>
      </c>
      <c r="J958" t="s">
        <v>581</v>
      </c>
      <c r="K958" t="s">
        <v>3008</v>
      </c>
      <c r="L958" t="s">
        <v>2957</v>
      </c>
      <c r="M958" t="s">
        <v>2962</v>
      </c>
      <c r="N958" t="s">
        <v>166</v>
      </c>
      <c r="O958" t="s">
        <v>167</v>
      </c>
      <c r="P958" t="s">
        <v>200</v>
      </c>
      <c r="Q958" t="s">
        <v>168</v>
      </c>
      <c r="R958" t="s">
        <v>165</v>
      </c>
      <c r="S958" t="s">
        <v>1118</v>
      </c>
      <c r="T958" t="s">
        <v>164</v>
      </c>
      <c r="U958" t="s">
        <v>118</v>
      </c>
      <c r="V958" t="s">
        <v>2932</v>
      </c>
      <c r="W958" t="s">
        <v>2933</v>
      </c>
      <c r="X958" s="51" t="str">
        <f t="shared" si="28"/>
        <v>3</v>
      </c>
      <c r="Y958" s="51" t="str">
        <f>IF(T958="","",IF(AND(T958&lt;&gt;'Tabelas auxiliares'!$B$236,T958&lt;&gt;'Tabelas auxiliares'!$B$237,T958&lt;&gt;'Tabelas auxiliares'!$C$236,T958&lt;&gt;'Tabelas auxiliares'!$C$237,T958&lt;&gt;'Tabelas auxiliares'!$D$236),"FOLHA DE PESSOAL",IF(X958='Tabelas auxiliares'!$A$237,"CUSTEIO",IF(X958='Tabelas auxiliares'!$A$236,"INVESTIMENTO","ERRO - VERIFICAR"))))</f>
        <v>CUSTEIO</v>
      </c>
      <c r="Z958" s="64">
        <f t="shared" si="29"/>
        <v>89.2</v>
      </c>
      <c r="AC958" s="44">
        <v>89.2</v>
      </c>
    </row>
    <row r="959" spans="1:29" x14ac:dyDescent="0.25">
      <c r="A959" t="s">
        <v>594</v>
      </c>
      <c r="B959" t="s">
        <v>312</v>
      </c>
      <c r="C959" t="s">
        <v>595</v>
      </c>
      <c r="D959" t="s">
        <v>215</v>
      </c>
      <c r="E959" t="s">
        <v>117</v>
      </c>
      <c r="F959" s="51" t="str">
        <f>IFERROR(VLOOKUP(D959,'Tabelas auxiliares'!$A$3:$B$61,2,FALSE),"")</f>
        <v>CCNH - TRI</v>
      </c>
      <c r="G959" s="51" t="str">
        <f>IFERROR(VLOOKUP($B959,'Tabelas auxiliares'!$A$65:$C$102,2,FALSE),"")</f>
        <v>Materiais didáticos e serviços - Graduação</v>
      </c>
      <c r="H959" s="51" t="str">
        <f>IFERROR(VLOOKUP($B959,'Tabelas auxiliares'!$A$65:$C$102,3,FALSE),"")</f>
        <v xml:space="preserve">VIDRARIAS / MATERIAL DE CONSUMO / MANUTENÇÃO DE EQUIPAMENTOS / REAGENTES QUIMICOS / MATERIAIS E SERVIÇOS DIVERSOS PARA LABORATORIOS DIDÁTICOS E CURSOS DE GRADUAÇÃO / EPIS PARA LABORATÓRIOS </v>
      </c>
      <c r="I959" t="s">
        <v>615</v>
      </c>
      <c r="J959" t="s">
        <v>581</v>
      </c>
      <c r="K959" t="s">
        <v>3009</v>
      </c>
      <c r="L959" t="s">
        <v>2957</v>
      </c>
      <c r="M959" t="s">
        <v>2962</v>
      </c>
      <c r="N959" t="s">
        <v>166</v>
      </c>
      <c r="O959" t="s">
        <v>167</v>
      </c>
      <c r="P959" t="s">
        <v>200</v>
      </c>
      <c r="Q959" t="s">
        <v>168</v>
      </c>
      <c r="R959" t="s">
        <v>165</v>
      </c>
      <c r="S959" t="s">
        <v>1118</v>
      </c>
      <c r="T959" t="s">
        <v>164</v>
      </c>
      <c r="U959" t="s">
        <v>118</v>
      </c>
      <c r="V959" t="s">
        <v>2932</v>
      </c>
      <c r="W959" t="s">
        <v>2933</v>
      </c>
      <c r="X959" s="51" t="str">
        <f t="shared" si="28"/>
        <v>3</v>
      </c>
      <c r="Y959" s="51" t="str">
        <f>IF(T959="","",IF(AND(T959&lt;&gt;'Tabelas auxiliares'!$B$236,T959&lt;&gt;'Tabelas auxiliares'!$B$237,T959&lt;&gt;'Tabelas auxiliares'!$C$236,T959&lt;&gt;'Tabelas auxiliares'!$C$237,T959&lt;&gt;'Tabelas auxiliares'!$D$236),"FOLHA DE PESSOAL",IF(X959='Tabelas auxiliares'!$A$237,"CUSTEIO",IF(X959='Tabelas auxiliares'!$A$236,"INVESTIMENTO","ERRO - VERIFICAR"))))</f>
        <v>CUSTEIO</v>
      </c>
      <c r="Z959" s="64">
        <f t="shared" si="29"/>
        <v>103</v>
      </c>
      <c r="AC959" s="44">
        <v>103</v>
      </c>
    </row>
    <row r="960" spans="1:29" x14ac:dyDescent="0.25">
      <c r="A960" t="s">
        <v>594</v>
      </c>
      <c r="B960" t="s">
        <v>312</v>
      </c>
      <c r="C960" t="s">
        <v>595</v>
      </c>
      <c r="D960" t="s">
        <v>215</v>
      </c>
      <c r="E960" t="s">
        <v>117</v>
      </c>
      <c r="F960" s="51" t="str">
        <f>IFERROR(VLOOKUP(D960,'Tabelas auxiliares'!$A$3:$B$61,2,FALSE),"")</f>
        <v>CCNH - TRI</v>
      </c>
      <c r="G960" s="51" t="str">
        <f>IFERROR(VLOOKUP($B960,'Tabelas auxiliares'!$A$65:$C$102,2,FALSE),"")</f>
        <v>Materiais didáticos e serviços - Graduação</v>
      </c>
      <c r="H960" s="51" t="str">
        <f>IFERROR(VLOOKUP($B960,'Tabelas auxiliares'!$A$65:$C$102,3,FALSE),"")</f>
        <v xml:space="preserve">VIDRARIAS / MATERIAL DE CONSUMO / MANUTENÇÃO DE EQUIPAMENTOS / REAGENTES QUIMICOS / MATERIAIS E SERVIÇOS DIVERSOS PARA LABORATORIOS DIDÁTICOS E CURSOS DE GRADUAÇÃO / EPIS PARA LABORATÓRIOS </v>
      </c>
      <c r="I960" t="s">
        <v>615</v>
      </c>
      <c r="J960" t="s">
        <v>581</v>
      </c>
      <c r="K960" t="s">
        <v>3010</v>
      </c>
      <c r="L960" t="s">
        <v>2957</v>
      </c>
      <c r="M960" t="s">
        <v>2965</v>
      </c>
      <c r="N960" t="s">
        <v>166</v>
      </c>
      <c r="O960" t="s">
        <v>167</v>
      </c>
      <c r="P960" t="s">
        <v>200</v>
      </c>
      <c r="Q960" t="s">
        <v>168</v>
      </c>
      <c r="R960" t="s">
        <v>165</v>
      </c>
      <c r="S960" t="s">
        <v>1118</v>
      </c>
      <c r="T960" t="s">
        <v>164</v>
      </c>
      <c r="U960" t="s">
        <v>118</v>
      </c>
      <c r="V960" t="s">
        <v>2932</v>
      </c>
      <c r="W960" t="s">
        <v>2933</v>
      </c>
      <c r="X960" s="51" t="str">
        <f t="shared" si="28"/>
        <v>3</v>
      </c>
      <c r="Y960" s="51" t="str">
        <f>IF(T960="","",IF(AND(T960&lt;&gt;'Tabelas auxiliares'!$B$236,T960&lt;&gt;'Tabelas auxiliares'!$B$237,T960&lt;&gt;'Tabelas auxiliares'!$C$236,T960&lt;&gt;'Tabelas auxiliares'!$C$237,T960&lt;&gt;'Tabelas auxiliares'!$D$236),"FOLHA DE PESSOAL",IF(X960='Tabelas auxiliares'!$A$237,"CUSTEIO",IF(X960='Tabelas auxiliares'!$A$236,"INVESTIMENTO","ERRO - VERIFICAR"))))</f>
        <v>CUSTEIO</v>
      </c>
      <c r="Z960" s="64">
        <f t="shared" si="29"/>
        <v>120</v>
      </c>
      <c r="AC960" s="44">
        <v>120</v>
      </c>
    </row>
    <row r="961" spans="1:29" x14ac:dyDescent="0.25">
      <c r="A961" t="s">
        <v>594</v>
      </c>
      <c r="B961" t="s">
        <v>312</v>
      </c>
      <c r="C961" t="s">
        <v>595</v>
      </c>
      <c r="D961" t="s">
        <v>215</v>
      </c>
      <c r="E961" t="s">
        <v>117</v>
      </c>
      <c r="F961" s="51" t="str">
        <f>IFERROR(VLOOKUP(D961,'Tabelas auxiliares'!$A$3:$B$61,2,FALSE),"")</f>
        <v>CCNH - TRI</v>
      </c>
      <c r="G961" s="51" t="str">
        <f>IFERROR(VLOOKUP($B961,'Tabelas auxiliares'!$A$65:$C$102,2,FALSE),"")</f>
        <v>Materiais didáticos e serviços - Graduação</v>
      </c>
      <c r="H961" s="51" t="str">
        <f>IFERROR(VLOOKUP($B961,'Tabelas auxiliares'!$A$65:$C$102,3,FALSE),"")</f>
        <v xml:space="preserve">VIDRARIAS / MATERIAL DE CONSUMO / MANUTENÇÃO DE EQUIPAMENTOS / REAGENTES QUIMICOS / MATERIAIS E SERVIÇOS DIVERSOS PARA LABORATORIOS DIDÁTICOS E CURSOS DE GRADUAÇÃO / EPIS PARA LABORATÓRIOS </v>
      </c>
      <c r="I961" t="s">
        <v>615</v>
      </c>
      <c r="J961" t="s">
        <v>581</v>
      </c>
      <c r="K961" t="s">
        <v>3011</v>
      </c>
      <c r="L961" t="s">
        <v>2957</v>
      </c>
      <c r="M961" t="s">
        <v>2960</v>
      </c>
      <c r="N961" t="s">
        <v>166</v>
      </c>
      <c r="O961" t="s">
        <v>167</v>
      </c>
      <c r="P961" t="s">
        <v>200</v>
      </c>
      <c r="Q961" t="s">
        <v>168</v>
      </c>
      <c r="R961" t="s">
        <v>165</v>
      </c>
      <c r="S961" t="s">
        <v>1118</v>
      </c>
      <c r="T961" t="s">
        <v>164</v>
      </c>
      <c r="U961" t="s">
        <v>118</v>
      </c>
      <c r="V961" t="s">
        <v>2932</v>
      </c>
      <c r="W961" t="s">
        <v>2933</v>
      </c>
      <c r="X961" s="51" t="str">
        <f t="shared" si="28"/>
        <v>3</v>
      </c>
      <c r="Y961" s="51" t="str">
        <f>IF(T961="","",IF(AND(T961&lt;&gt;'Tabelas auxiliares'!$B$236,T961&lt;&gt;'Tabelas auxiliares'!$B$237,T961&lt;&gt;'Tabelas auxiliares'!$C$236,T961&lt;&gt;'Tabelas auxiliares'!$C$237,T961&lt;&gt;'Tabelas auxiliares'!$D$236),"FOLHA DE PESSOAL",IF(X961='Tabelas auxiliares'!$A$237,"CUSTEIO",IF(X961='Tabelas auxiliares'!$A$236,"INVESTIMENTO","ERRO - VERIFICAR"))))</f>
        <v>CUSTEIO</v>
      </c>
      <c r="Z961" s="64">
        <f t="shared" si="29"/>
        <v>344.3</v>
      </c>
      <c r="AC961" s="44">
        <v>344.3</v>
      </c>
    </row>
    <row r="962" spans="1:29" x14ac:dyDescent="0.25">
      <c r="A962" t="s">
        <v>594</v>
      </c>
      <c r="B962" t="s">
        <v>312</v>
      </c>
      <c r="C962" t="s">
        <v>595</v>
      </c>
      <c r="D962" t="s">
        <v>215</v>
      </c>
      <c r="E962" t="s">
        <v>117</v>
      </c>
      <c r="F962" s="51" t="str">
        <f>IFERROR(VLOOKUP(D962,'Tabelas auxiliares'!$A$3:$B$61,2,FALSE),"")</f>
        <v>CCNH - TRI</v>
      </c>
      <c r="G962" s="51" t="str">
        <f>IFERROR(VLOOKUP($B962,'Tabelas auxiliares'!$A$65:$C$102,2,FALSE),"")</f>
        <v>Materiais didáticos e serviços - Graduação</v>
      </c>
      <c r="H962" s="51" t="str">
        <f>IFERROR(VLOOKUP($B962,'Tabelas auxiliares'!$A$65:$C$102,3,FALSE),"")</f>
        <v xml:space="preserve">VIDRARIAS / MATERIAL DE CONSUMO / MANUTENÇÃO DE EQUIPAMENTOS / REAGENTES QUIMICOS / MATERIAIS E SERVIÇOS DIVERSOS PARA LABORATORIOS DIDÁTICOS E CURSOS DE GRADUAÇÃO / EPIS PARA LABORATÓRIOS </v>
      </c>
      <c r="I962" t="s">
        <v>615</v>
      </c>
      <c r="J962" t="s">
        <v>581</v>
      </c>
      <c r="K962" t="s">
        <v>3012</v>
      </c>
      <c r="L962" t="s">
        <v>2957</v>
      </c>
      <c r="M962" t="s">
        <v>2967</v>
      </c>
      <c r="N962" t="s">
        <v>166</v>
      </c>
      <c r="O962" t="s">
        <v>167</v>
      </c>
      <c r="P962" t="s">
        <v>200</v>
      </c>
      <c r="Q962" t="s">
        <v>168</v>
      </c>
      <c r="R962" t="s">
        <v>165</v>
      </c>
      <c r="S962" t="s">
        <v>1118</v>
      </c>
      <c r="T962" t="s">
        <v>164</v>
      </c>
      <c r="U962" t="s">
        <v>118</v>
      </c>
      <c r="V962" t="s">
        <v>2932</v>
      </c>
      <c r="W962" t="s">
        <v>2933</v>
      </c>
      <c r="X962" s="51" t="str">
        <f t="shared" si="28"/>
        <v>3</v>
      </c>
      <c r="Y962" s="51" t="str">
        <f>IF(T962="","",IF(AND(T962&lt;&gt;'Tabelas auxiliares'!$B$236,T962&lt;&gt;'Tabelas auxiliares'!$B$237,T962&lt;&gt;'Tabelas auxiliares'!$C$236,T962&lt;&gt;'Tabelas auxiliares'!$C$237,T962&lt;&gt;'Tabelas auxiliares'!$D$236),"FOLHA DE PESSOAL",IF(X962='Tabelas auxiliares'!$A$237,"CUSTEIO",IF(X962='Tabelas auxiliares'!$A$236,"INVESTIMENTO","ERRO - VERIFICAR"))))</f>
        <v>CUSTEIO</v>
      </c>
      <c r="Z962" s="64">
        <f t="shared" si="29"/>
        <v>274.49</v>
      </c>
      <c r="AC962" s="44">
        <v>274.49</v>
      </c>
    </row>
    <row r="963" spans="1:29" x14ac:dyDescent="0.25">
      <c r="A963" t="s">
        <v>594</v>
      </c>
      <c r="B963" t="s">
        <v>312</v>
      </c>
      <c r="C963" t="s">
        <v>595</v>
      </c>
      <c r="D963" t="s">
        <v>215</v>
      </c>
      <c r="E963" t="s">
        <v>117</v>
      </c>
      <c r="F963" s="51" t="str">
        <f>IFERROR(VLOOKUP(D963,'Tabelas auxiliares'!$A$3:$B$61,2,FALSE),"")</f>
        <v>CCNH - TRI</v>
      </c>
      <c r="G963" s="51" t="str">
        <f>IFERROR(VLOOKUP($B963,'Tabelas auxiliares'!$A$65:$C$102,2,FALSE),"")</f>
        <v>Materiais didáticos e serviços - Graduação</v>
      </c>
      <c r="H963" s="51" t="str">
        <f>IFERROR(VLOOKUP($B963,'Tabelas auxiliares'!$A$65:$C$102,3,FALSE),"")</f>
        <v xml:space="preserve">VIDRARIAS / MATERIAL DE CONSUMO / MANUTENÇÃO DE EQUIPAMENTOS / REAGENTES QUIMICOS / MATERIAIS E SERVIÇOS DIVERSOS PARA LABORATORIOS DIDÁTICOS E CURSOS DE GRADUAÇÃO / EPIS PARA LABORATÓRIOS </v>
      </c>
      <c r="I963" t="s">
        <v>615</v>
      </c>
      <c r="J963" t="s">
        <v>581</v>
      </c>
      <c r="K963" t="s">
        <v>3013</v>
      </c>
      <c r="L963" t="s">
        <v>2957</v>
      </c>
      <c r="M963" t="s">
        <v>2150</v>
      </c>
      <c r="N963" t="s">
        <v>166</v>
      </c>
      <c r="O963" t="s">
        <v>167</v>
      </c>
      <c r="P963" t="s">
        <v>200</v>
      </c>
      <c r="Q963" t="s">
        <v>168</v>
      </c>
      <c r="R963" t="s">
        <v>165</v>
      </c>
      <c r="S963" t="s">
        <v>1118</v>
      </c>
      <c r="T963" t="s">
        <v>164</v>
      </c>
      <c r="U963" t="s">
        <v>118</v>
      </c>
      <c r="V963" t="s">
        <v>2932</v>
      </c>
      <c r="W963" t="s">
        <v>2933</v>
      </c>
      <c r="X963" s="51" t="str">
        <f t="shared" si="28"/>
        <v>3</v>
      </c>
      <c r="Y963" s="51" t="str">
        <f>IF(T963="","",IF(AND(T963&lt;&gt;'Tabelas auxiliares'!$B$236,T963&lt;&gt;'Tabelas auxiliares'!$B$237,T963&lt;&gt;'Tabelas auxiliares'!$C$236,T963&lt;&gt;'Tabelas auxiliares'!$C$237,T963&lt;&gt;'Tabelas auxiliares'!$D$236),"FOLHA DE PESSOAL",IF(X963='Tabelas auxiliares'!$A$237,"CUSTEIO",IF(X963='Tabelas auxiliares'!$A$236,"INVESTIMENTO","ERRO - VERIFICAR"))))</f>
        <v>CUSTEIO</v>
      </c>
      <c r="Z963" s="64">
        <f t="shared" si="29"/>
        <v>572.29</v>
      </c>
      <c r="AA963" s="44">
        <v>92.36</v>
      </c>
      <c r="AC963" s="44">
        <v>479.93</v>
      </c>
    </row>
    <row r="964" spans="1:29" x14ac:dyDescent="0.25">
      <c r="A964" t="s">
        <v>594</v>
      </c>
      <c r="B964" t="s">
        <v>312</v>
      </c>
      <c r="C964" t="s">
        <v>595</v>
      </c>
      <c r="D964" t="s">
        <v>215</v>
      </c>
      <c r="E964" t="s">
        <v>117</v>
      </c>
      <c r="F964" s="51" t="str">
        <f>IFERROR(VLOOKUP(D964,'Tabelas auxiliares'!$A$3:$B$61,2,FALSE),"")</f>
        <v>CCNH - TRI</v>
      </c>
      <c r="G964" s="51" t="str">
        <f>IFERROR(VLOOKUP($B964,'Tabelas auxiliares'!$A$65:$C$102,2,FALSE),"")</f>
        <v>Materiais didáticos e serviços - Graduação</v>
      </c>
      <c r="H964" s="51" t="str">
        <f>IFERROR(VLOOKUP($B964,'Tabelas auxiliares'!$A$65:$C$102,3,FALSE),"")</f>
        <v xml:space="preserve">VIDRARIAS / MATERIAL DE CONSUMO / MANUTENÇÃO DE EQUIPAMENTOS / REAGENTES QUIMICOS / MATERIAIS E SERVIÇOS DIVERSOS PARA LABORATORIOS DIDÁTICOS E CURSOS DE GRADUAÇÃO / EPIS PARA LABORATÓRIOS </v>
      </c>
      <c r="I964" t="s">
        <v>615</v>
      </c>
      <c r="J964" t="s">
        <v>581</v>
      </c>
      <c r="K964" t="s">
        <v>3014</v>
      </c>
      <c r="L964" t="s">
        <v>2957</v>
      </c>
      <c r="M964" t="s">
        <v>2970</v>
      </c>
      <c r="N964" t="s">
        <v>166</v>
      </c>
      <c r="O964" t="s">
        <v>167</v>
      </c>
      <c r="P964" t="s">
        <v>200</v>
      </c>
      <c r="Q964" t="s">
        <v>168</v>
      </c>
      <c r="R964" t="s">
        <v>165</v>
      </c>
      <c r="S964" t="s">
        <v>1118</v>
      </c>
      <c r="T964" t="s">
        <v>164</v>
      </c>
      <c r="U964" t="s">
        <v>118</v>
      </c>
      <c r="V964" t="s">
        <v>2932</v>
      </c>
      <c r="W964" t="s">
        <v>2933</v>
      </c>
      <c r="X964" s="51" t="str">
        <f t="shared" ref="X964:X1000" si="30">LEFT(V964,1)</f>
        <v>3</v>
      </c>
      <c r="Y964" s="51" t="str">
        <f>IF(T964="","",IF(AND(T964&lt;&gt;'Tabelas auxiliares'!$B$236,T964&lt;&gt;'Tabelas auxiliares'!$B$237,T964&lt;&gt;'Tabelas auxiliares'!$C$236,T964&lt;&gt;'Tabelas auxiliares'!$C$237,T964&lt;&gt;'Tabelas auxiliares'!$D$236),"FOLHA DE PESSOAL",IF(X964='Tabelas auxiliares'!$A$237,"CUSTEIO",IF(X964='Tabelas auxiliares'!$A$236,"INVESTIMENTO","ERRO - VERIFICAR"))))</f>
        <v>CUSTEIO</v>
      </c>
      <c r="Z964" s="64">
        <f t="shared" si="29"/>
        <v>146.04</v>
      </c>
      <c r="AC964" s="44">
        <v>146.04</v>
      </c>
    </row>
    <row r="965" spans="1:29" x14ac:dyDescent="0.25">
      <c r="A965" t="s">
        <v>594</v>
      </c>
      <c r="B965" t="s">
        <v>312</v>
      </c>
      <c r="C965" t="s">
        <v>595</v>
      </c>
      <c r="D965" t="s">
        <v>215</v>
      </c>
      <c r="E965" t="s">
        <v>117</v>
      </c>
      <c r="F965" s="51" t="str">
        <f>IFERROR(VLOOKUP(D965,'Tabelas auxiliares'!$A$3:$B$61,2,FALSE),"")</f>
        <v>CCNH - TRI</v>
      </c>
      <c r="G965" s="51" t="str">
        <f>IFERROR(VLOOKUP($B965,'Tabelas auxiliares'!$A$65:$C$102,2,FALSE),"")</f>
        <v>Materiais didáticos e serviços - Graduação</v>
      </c>
      <c r="H965" s="51" t="str">
        <f>IFERROR(VLOOKUP($B965,'Tabelas auxiliares'!$A$65:$C$102,3,FALSE),"")</f>
        <v xml:space="preserve">VIDRARIAS / MATERIAL DE CONSUMO / MANUTENÇÃO DE EQUIPAMENTOS / REAGENTES QUIMICOS / MATERIAIS E SERVIÇOS DIVERSOS PARA LABORATORIOS DIDÁTICOS E CURSOS DE GRADUAÇÃO / EPIS PARA LABORATÓRIOS </v>
      </c>
      <c r="I965" t="s">
        <v>615</v>
      </c>
      <c r="J965" t="s">
        <v>581</v>
      </c>
      <c r="K965" t="s">
        <v>3015</v>
      </c>
      <c r="L965" t="s">
        <v>2957</v>
      </c>
      <c r="M965" t="s">
        <v>2977</v>
      </c>
      <c r="N965" t="s">
        <v>166</v>
      </c>
      <c r="O965" t="s">
        <v>167</v>
      </c>
      <c r="P965" t="s">
        <v>200</v>
      </c>
      <c r="Q965" t="s">
        <v>168</v>
      </c>
      <c r="R965" t="s">
        <v>165</v>
      </c>
      <c r="S965" t="s">
        <v>1118</v>
      </c>
      <c r="T965" t="s">
        <v>164</v>
      </c>
      <c r="U965" t="s">
        <v>118</v>
      </c>
      <c r="V965" t="s">
        <v>2932</v>
      </c>
      <c r="W965" t="s">
        <v>2933</v>
      </c>
      <c r="X965" s="51" t="str">
        <f t="shared" si="30"/>
        <v>3</v>
      </c>
      <c r="Y965" s="51" t="str">
        <f>IF(T965="","",IF(AND(T965&lt;&gt;'Tabelas auxiliares'!$B$236,T965&lt;&gt;'Tabelas auxiliares'!$B$237,T965&lt;&gt;'Tabelas auxiliares'!$C$236,T965&lt;&gt;'Tabelas auxiliares'!$C$237,T965&lt;&gt;'Tabelas auxiliares'!$D$236),"FOLHA DE PESSOAL",IF(X965='Tabelas auxiliares'!$A$237,"CUSTEIO",IF(X965='Tabelas auxiliares'!$A$236,"INVESTIMENTO","ERRO - VERIFICAR"))))</f>
        <v>CUSTEIO</v>
      </c>
      <c r="Z965" s="64">
        <f t="shared" ref="Z965:Z1000" si="31">IF(AA965+AB965+AC965&lt;&gt;0,AA965+AB965+AC965,"")</f>
        <v>45</v>
      </c>
      <c r="AC965" s="44">
        <v>45</v>
      </c>
    </row>
    <row r="966" spans="1:29" x14ac:dyDescent="0.25">
      <c r="A966" t="s">
        <v>594</v>
      </c>
      <c r="B966" t="s">
        <v>312</v>
      </c>
      <c r="C966" t="s">
        <v>595</v>
      </c>
      <c r="D966" t="s">
        <v>215</v>
      </c>
      <c r="E966" t="s">
        <v>117</v>
      </c>
      <c r="F966" s="51" t="str">
        <f>IFERROR(VLOOKUP(D966,'Tabelas auxiliares'!$A$3:$B$61,2,FALSE),"")</f>
        <v>CCNH - TRI</v>
      </c>
      <c r="G966" s="51" t="str">
        <f>IFERROR(VLOOKUP($B966,'Tabelas auxiliares'!$A$65:$C$102,2,FALSE),"")</f>
        <v>Materiais didáticos e serviços - Graduação</v>
      </c>
      <c r="H966" s="51" t="str">
        <f>IFERROR(VLOOKUP($B966,'Tabelas auxiliares'!$A$65:$C$102,3,FALSE),"")</f>
        <v xml:space="preserve">VIDRARIAS / MATERIAL DE CONSUMO / MANUTENÇÃO DE EQUIPAMENTOS / REAGENTES QUIMICOS / MATERIAIS E SERVIÇOS DIVERSOS PARA LABORATORIOS DIDÁTICOS E CURSOS DE GRADUAÇÃO / EPIS PARA LABORATÓRIOS </v>
      </c>
      <c r="I966" t="s">
        <v>2812</v>
      </c>
      <c r="J966" t="s">
        <v>581</v>
      </c>
      <c r="K966" t="s">
        <v>3016</v>
      </c>
      <c r="L966" t="s">
        <v>2957</v>
      </c>
      <c r="M966" t="s">
        <v>2960</v>
      </c>
      <c r="N966" t="s">
        <v>166</v>
      </c>
      <c r="O966" t="s">
        <v>167</v>
      </c>
      <c r="P966" t="s">
        <v>200</v>
      </c>
      <c r="Q966" t="s">
        <v>168</v>
      </c>
      <c r="R966" t="s">
        <v>165</v>
      </c>
      <c r="S966" t="s">
        <v>1118</v>
      </c>
      <c r="T966" t="s">
        <v>164</v>
      </c>
      <c r="U966" t="s">
        <v>118</v>
      </c>
      <c r="V966" t="s">
        <v>2932</v>
      </c>
      <c r="W966" t="s">
        <v>2933</v>
      </c>
      <c r="X966" s="51" t="str">
        <f t="shared" si="30"/>
        <v>3</v>
      </c>
      <c r="Y966" s="51" t="str">
        <f>IF(T966="","",IF(AND(T966&lt;&gt;'Tabelas auxiliares'!$B$236,T966&lt;&gt;'Tabelas auxiliares'!$B$237,T966&lt;&gt;'Tabelas auxiliares'!$C$236,T966&lt;&gt;'Tabelas auxiliares'!$C$237,T966&lt;&gt;'Tabelas auxiliares'!$D$236),"FOLHA DE PESSOAL",IF(X966='Tabelas auxiliares'!$A$237,"CUSTEIO",IF(X966='Tabelas auxiliares'!$A$236,"INVESTIMENTO","ERRO - VERIFICAR"))))</f>
        <v>CUSTEIO</v>
      </c>
      <c r="Z966" s="64">
        <f t="shared" si="31"/>
        <v>116.82</v>
      </c>
      <c r="AC966" s="44">
        <v>116.82</v>
      </c>
    </row>
    <row r="967" spans="1:29" x14ac:dyDescent="0.25">
      <c r="A967" t="s">
        <v>594</v>
      </c>
      <c r="B967" t="s">
        <v>312</v>
      </c>
      <c r="C967" t="s">
        <v>595</v>
      </c>
      <c r="D967" t="s">
        <v>215</v>
      </c>
      <c r="E967" t="s">
        <v>117</v>
      </c>
      <c r="F967" s="51" t="str">
        <f>IFERROR(VLOOKUP(D967,'Tabelas auxiliares'!$A$3:$B$61,2,FALSE),"")</f>
        <v>CCNH - TRI</v>
      </c>
      <c r="G967" s="51" t="str">
        <f>IFERROR(VLOOKUP($B967,'Tabelas auxiliares'!$A$65:$C$102,2,FALSE),"")</f>
        <v>Materiais didáticos e serviços - Graduação</v>
      </c>
      <c r="H967" s="51" t="str">
        <f>IFERROR(VLOOKUP($B967,'Tabelas auxiliares'!$A$65:$C$102,3,FALSE),"")</f>
        <v xml:space="preserve">VIDRARIAS / MATERIAL DE CONSUMO / MANUTENÇÃO DE EQUIPAMENTOS / REAGENTES QUIMICOS / MATERIAIS E SERVIÇOS DIVERSOS PARA LABORATORIOS DIDÁTICOS E CURSOS DE GRADUAÇÃO / EPIS PARA LABORATÓRIOS </v>
      </c>
      <c r="I967" t="s">
        <v>2812</v>
      </c>
      <c r="J967" t="s">
        <v>581</v>
      </c>
      <c r="K967" t="s">
        <v>3017</v>
      </c>
      <c r="L967" t="s">
        <v>2957</v>
      </c>
      <c r="M967" t="s">
        <v>2962</v>
      </c>
      <c r="N967" t="s">
        <v>166</v>
      </c>
      <c r="O967" t="s">
        <v>167</v>
      </c>
      <c r="P967" t="s">
        <v>200</v>
      </c>
      <c r="Q967" t="s">
        <v>168</v>
      </c>
      <c r="R967" t="s">
        <v>165</v>
      </c>
      <c r="S967" t="s">
        <v>1118</v>
      </c>
      <c r="T967" t="s">
        <v>164</v>
      </c>
      <c r="U967" t="s">
        <v>118</v>
      </c>
      <c r="V967" t="s">
        <v>2932</v>
      </c>
      <c r="W967" t="s">
        <v>2933</v>
      </c>
      <c r="X967" s="51" t="str">
        <f t="shared" si="30"/>
        <v>3</v>
      </c>
      <c r="Y967" s="51" t="str">
        <f>IF(T967="","",IF(AND(T967&lt;&gt;'Tabelas auxiliares'!$B$236,T967&lt;&gt;'Tabelas auxiliares'!$B$237,T967&lt;&gt;'Tabelas auxiliares'!$C$236,T967&lt;&gt;'Tabelas auxiliares'!$C$237,T967&lt;&gt;'Tabelas auxiliares'!$D$236),"FOLHA DE PESSOAL",IF(X967='Tabelas auxiliares'!$A$237,"CUSTEIO",IF(X967='Tabelas auxiliares'!$A$236,"INVESTIMENTO","ERRO - VERIFICAR"))))</f>
        <v>CUSTEIO</v>
      </c>
      <c r="Z967" s="64">
        <f t="shared" si="31"/>
        <v>204</v>
      </c>
      <c r="AC967" s="44">
        <v>204</v>
      </c>
    </row>
    <row r="968" spans="1:29" x14ac:dyDescent="0.25">
      <c r="A968" t="s">
        <v>594</v>
      </c>
      <c r="B968" t="s">
        <v>312</v>
      </c>
      <c r="C968" t="s">
        <v>595</v>
      </c>
      <c r="D968" t="s">
        <v>215</v>
      </c>
      <c r="E968" t="s">
        <v>117</v>
      </c>
      <c r="F968" s="51" t="str">
        <f>IFERROR(VLOOKUP(D968,'Tabelas auxiliares'!$A$3:$B$61,2,FALSE),"")</f>
        <v>CCNH - TRI</v>
      </c>
      <c r="G968" s="51" t="str">
        <f>IFERROR(VLOOKUP($B968,'Tabelas auxiliares'!$A$65:$C$102,2,FALSE),"")</f>
        <v>Materiais didáticos e serviços - Graduação</v>
      </c>
      <c r="H968" s="51" t="str">
        <f>IFERROR(VLOOKUP($B968,'Tabelas auxiliares'!$A$65:$C$102,3,FALSE),"")</f>
        <v xml:space="preserve">VIDRARIAS / MATERIAL DE CONSUMO / MANUTENÇÃO DE EQUIPAMENTOS / REAGENTES QUIMICOS / MATERIAIS E SERVIÇOS DIVERSOS PARA LABORATORIOS DIDÁTICOS E CURSOS DE GRADUAÇÃO / EPIS PARA LABORATÓRIOS </v>
      </c>
      <c r="I968" t="s">
        <v>835</v>
      </c>
      <c r="J968" t="s">
        <v>571</v>
      </c>
      <c r="K968" t="s">
        <v>3018</v>
      </c>
      <c r="L968" t="s">
        <v>2930</v>
      </c>
      <c r="M968" t="s">
        <v>2949</v>
      </c>
      <c r="N968" t="s">
        <v>166</v>
      </c>
      <c r="O968" t="s">
        <v>167</v>
      </c>
      <c r="P968" t="s">
        <v>200</v>
      </c>
      <c r="Q968" t="s">
        <v>168</v>
      </c>
      <c r="R968" t="s">
        <v>165</v>
      </c>
      <c r="S968" t="s">
        <v>1118</v>
      </c>
      <c r="T968" t="s">
        <v>164</v>
      </c>
      <c r="U968" t="s">
        <v>118</v>
      </c>
      <c r="V968" t="s">
        <v>2932</v>
      </c>
      <c r="W968" t="s">
        <v>2933</v>
      </c>
      <c r="X968" s="51" t="str">
        <f t="shared" si="30"/>
        <v>3</v>
      </c>
      <c r="Y968" s="51" t="str">
        <f>IF(T968="","",IF(AND(T968&lt;&gt;'Tabelas auxiliares'!$B$236,T968&lt;&gt;'Tabelas auxiliares'!$B$237,T968&lt;&gt;'Tabelas auxiliares'!$C$236,T968&lt;&gt;'Tabelas auxiliares'!$C$237,T968&lt;&gt;'Tabelas auxiliares'!$D$236),"FOLHA DE PESSOAL",IF(X968='Tabelas auxiliares'!$A$237,"CUSTEIO",IF(X968='Tabelas auxiliares'!$A$236,"INVESTIMENTO","ERRO - VERIFICAR"))))</f>
        <v>CUSTEIO</v>
      </c>
      <c r="Z968" s="64">
        <f t="shared" si="31"/>
        <v>747.25</v>
      </c>
      <c r="AA968" s="44">
        <v>747.25</v>
      </c>
    </row>
    <row r="969" spans="1:29" x14ac:dyDescent="0.25">
      <c r="A969" t="s">
        <v>594</v>
      </c>
      <c r="B969" t="s">
        <v>312</v>
      </c>
      <c r="C969" t="s">
        <v>595</v>
      </c>
      <c r="D969" t="s">
        <v>215</v>
      </c>
      <c r="E969" t="s">
        <v>117</v>
      </c>
      <c r="F969" s="51" t="str">
        <f>IFERROR(VLOOKUP(D969,'Tabelas auxiliares'!$A$3:$B$61,2,FALSE),"")</f>
        <v>CCNH - TRI</v>
      </c>
      <c r="G969" s="51" t="str">
        <f>IFERROR(VLOOKUP($B969,'Tabelas auxiliares'!$A$65:$C$102,2,FALSE),"")</f>
        <v>Materiais didáticos e serviços - Graduação</v>
      </c>
      <c r="H969" s="51" t="str">
        <f>IFERROR(VLOOKUP($B969,'Tabelas auxiliares'!$A$65:$C$102,3,FALSE),"")</f>
        <v xml:space="preserve">VIDRARIAS / MATERIAL DE CONSUMO / MANUTENÇÃO DE EQUIPAMENTOS / REAGENTES QUIMICOS / MATERIAIS E SERVIÇOS DIVERSOS PARA LABORATORIOS DIDÁTICOS E CURSOS DE GRADUAÇÃO / EPIS PARA LABORATÓRIOS </v>
      </c>
      <c r="I969" t="s">
        <v>835</v>
      </c>
      <c r="J969" t="s">
        <v>571</v>
      </c>
      <c r="K969" t="s">
        <v>3019</v>
      </c>
      <c r="L969" t="s">
        <v>2930</v>
      </c>
      <c r="M969" t="s">
        <v>2931</v>
      </c>
      <c r="N969" t="s">
        <v>166</v>
      </c>
      <c r="O969" t="s">
        <v>167</v>
      </c>
      <c r="P969" t="s">
        <v>200</v>
      </c>
      <c r="Q969" t="s">
        <v>168</v>
      </c>
      <c r="R969" t="s">
        <v>165</v>
      </c>
      <c r="S969" t="s">
        <v>1118</v>
      </c>
      <c r="T969" t="s">
        <v>164</v>
      </c>
      <c r="U969" t="s">
        <v>118</v>
      </c>
      <c r="V969" t="s">
        <v>2932</v>
      </c>
      <c r="W969" t="s">
        <v>2933</v>
      </c>
      <c r="X969" s="51" t="str">
        <f t="shared" si="30"/>
        <v>3</v>
      </c>
      <c r="Y969" s="51" t="str">
        <f>IF(T969="","",IF(AND(T969&lt;&gt;'Tabelas auxiliares'!$B$236,T969&lt;&gt;'Tabelas auxiliares'!$B$237,T969&lt;&gt;'Tabelas auxiliares'!$C$236,T969&lt;&gt;'Tabelas auxiliares'!$C$237,T969&lt;&gt;'Tabelas auxiliares'!$D$236),"FOLHA DE PESSOAL",IF(X969='Tabelas auxiliares'!$A$237,"CUSTEIO",IF(X969='Tabelas auxiliares'!$A$236,"INVESTIMENTO","ERRO - VERIFICAR"))))</f>
        <v>CUSTEIO</v>
      </c>
      <c r="Z969" s="64">
        <f t="shared" si="31"/>
        <v>297</v>
      </c>
      <c r="AA969" s="44">
        <v>297</v>
      </c>
    </row>
    <row r="970" spans="1:29" x14ac:dyDescent="0.25">
      <c r="A970" t="s">
        <v>594</v>
      </c>
      <c r="B970" t="s">
        <v>312</v>
      </c>
      <c r="C970" t="s">
        <v>595</v>
      </c>
      <c r="D970" t="s">
        <v>215</v>
      </c>
      <c r="E970" t="s">
        <v>117</v>
      </c>
      <c r="F970" s="51" t="str">
        <f>IFERROR(VLOOKUP(D970,'Tabelas auxiliares'!$A$3:$B$61,2,FALSE),"")</f>
        <v>CCNH - TRI</v>
      </c>
      <c r="G970" s="51" t="str">
        <f>IFERROR(VLOOKUP($B970,'Tabelas auxiliares'!$A$65:$C$102,2,FALSE),"")</f>
        <v>Materiais didáticos e serviços - Graduação</v>
      </c>
      <c r="H970" s="51" t="str">
        <f>IFERROR(VLOOKUP($B970,'Tabelas auxiliares'!$A$65:$C$102,3,FALSE),"")</f>
        <v xml:space="preserve">VIDRARIAS / MATERIAL DE CONSUMO / MANUTENÇÃO DE EQUIPAMENTOS / REAGENTES QUIMICOS / MATERIAIS E SERVIÇOS DIVERSOS PARA LABORATORIOS DIDÁTICOS E CURSOS DE GRADUAÇÃO / EPIS PARA LABORATÓRIOS </v>
      </c>
      <c r="I970" t="s">
        <v>835</v>
      </c>
      <c r="J970" t="s">
        <v>571</v>
      </c>
      <c r="K970" t="s">
        <v>3020</v>
      </c>
      <c r="L970" t="s">
        <v>2930</v>
      </c>
      <c r="M970" t="s">
        <v>2922</v>
      </c>
      <c r="N970" t="s">
        <v>166</v>
      </c>
      <c r="O970" t="s">
        <v>167</v>
      </c>
      <c r="P970" t="s">
        <v>200</v>
      </c>
      <c r="Q970" t="s">
        <v>168</v>
      </c>
      <c r="R970" t="s">
        <v>165</v>
      </c>
      <c r="S970" t="s">
        <v>1118</v>
      </c>
      <c r="T970" t="s">
        <v>164</v>
      </c>
      <c r="U970" t="s">
        <v>118</v>
      </c>
      <c r="V970" t="s">
        <v>2932</v>
      </c>
      <c r="W970" t="s">
        <v>2933</v>
      </c>
      <c r="X970" s="51" t="str">
        <f t="shared" si="30"/>
        <v>3</v>
      </c>
      <c r="Y970" s="51" t="str">
        <f>IF(T970="","",IF(AND(T970&lt;&gt;'Tabelas auxiliares'!$B$236,T970&lt;&gt;'Tabelas auxiliares'!$B$237,T970&lt;&gt;'Tabelas auxiliares'!$C$236,T970&lt;&gt;'Tabelas auxiliares'!$C$237,T970&lt;&gt;'Tabelas auxiliares'!$D$236),"FOLHA DE PESSOAL",IF(X970='Tabelas auxiliares'!$A$237,"CUSTEIO",IF(X970='Tabelas auxiliares'!$A$236,"INVESTIMENTO","ERRO - VERIFICAR"))))</f>
        <v>CUSTEIO</v>
      </c>
      <c r="Z970" s="64">
        <f t="shared" si="31"/>
        <v>141.84</v>
      </c>
      <c r="AA970" s="44">
        <v>141.84</v>
      </c>
    </row>
    <row r="971" spans="1:29" x14ac:dyDescent="0.25">
      <c r="A971" t="s">
        <v>594</v>
      </c>
      <c r="B971" t="s">
        <v>312</v>
      </c>
      <c r="C971" t="s">
        <v>1035</v>
      </c>
      <c r="D971" t="s">
        <v>45</v>
      </c>
      <c r="E971" t="s">
        <v>117</v>
      </c>
      <c r="F971" s="51" t="str">
        <f>IFERROR(VLOOKUP(D971,'Tabelas auxiliares'!$A$3:$B$61,2,FALSE),"")</f>
        <v>CMCC - CENTRO DE MATEMÁTICA, COMPUTAÇÃO E COGNIÇÃO</v>
      </c>
      <c r="G971" s="51" t="str">
        <f>IFERROR(VLOOKUP($B971,'Tabelas auxiliares'!$A$65:$C$102,2,FALSE),"")</f>
        <v>Materiais didáticos e serviços - Graduação</v>
      </c>
      <c r="H971" s="51" t="str">
        <f>IFERROR(VLOOKUP($B971,'Tabelas auxiliares'!$A$65:$C$102,3,FALSE),"")</f>
        <v xml:space="preserve">VIDRARIAS / MATERIAL DE CONSUMO / MANUTENÇÃO DE EQUIPAMENTOS / REAGENTES QUIMICOS / MATERIAIS E SERVIÇOS DIVERSOS PARA LABORATORIOS DIDÁTICOS E CURSOS DE GRADUAÇÃO / EPIS PARA LABORATÓRIOS </v>
      </c>
      <c r="I971" t="s">
        <v>1046</v>
      </c>
      <c r="J971" t="s">
        <v>3021</v>
      </c>
      <c r="K971" t="s">
        <v>3022</v>
      </c>
      <c r="L971" t="s">
        <v>3023</v>
      </c>
      <c r="M971" t="s">
        <v>3024</v>
      </c>
      <c r="N971" t="s">
        <v>166</v>
      </c>
      <c r="O971" t="s">
        <v>167</v>
      </c>
      <c r="P971" t="s">
        <v>200</v>
      </c>
      <c r="Q971" t="s">
        <v>168</v>
      </c>
      <c r="R971" t="s">
        <v>165</v>
      </c>
      <c r="S971" t="s">
        <v>119</v>
      </c>
      <c r="T971" t="s">
        <v>164</v>
      </c>
      <c r="U971" t="s">
        <v>118</v>
      </c>
      <c r="V971" t="s">
        <v>2923</v>
      </c>
      <c r="W971" t="s">
        <v>2924</v>
      </c>
      <c r="X971" s="51" t="str">
        <f t="shared" si="30"/>
        <v>3</v>
      </c>
      <c r="Y971" s="51" t="str">
        <f>IF(T971="","",IF(AND(T971&lt;&gt;'Tabelas auxiliares'!$B$236,T971&lt;&gt;'Tabelas auxiliares'!$B$237,T971&lt;&gt;'Tabelas auxiliares'!$C$236,T971&lt;&gt;'Tabelas auxiliares'!$C$237,T971&lt;&gt;'Tabelas auxiliares'!$D$236),"FOLHA DE PESSOAL",IF(X971='Tabelas auxiliares'!$A$237,"CUSTEIO",IF(X971='Tabelas auxiliares'!$A$236,"INVESTIMENTO","ERRO - VERIFICAR"))))</f>
        <v>CUSTEIO</v>
      </c>
      <c r="Z971" s="64">
        <f t="shared" si="31"/>
        <v>38818.82</v>
      </c>
      <c r="AA971" s="44">
        <v>8052.71</v>
      </c>
      <c r="AC971" s="44">
        <v>30766.11</v>
      </c>
    </row>
    <row r="972" spans="1:29" x14ac:dyDescent="0.25">
      <c r="A972" t="s">
        <v>594</v>
      </c>
      <c r="B972" t="s">
        <v>318</v>
      </c>
      <c r="C972" t="s">
        <v>595</v>
      </c>
      <c r="D972" t="s">
        <v>15</v>
      </c>
      <c r="E972" t="s">
        <v>117</v>
      </c>
      <c r="F972" s="51" t="str">
        <f>IFERROR(VLOOKUP(D972,'Tabelas auxiliares'!$A$3:$B$61,2,FALSE),"")</f>
        <v>PROPES - PRÓ-REITORIA DE PESQUISA / CEM</v>
      </c>
      <c r="G972" s="51" t="str">
        <f>IFERROR(VLOOKUP($B972,'Tabelas auxiliares'!$A$65:$C$102,2,FALSE),"")</f>
        <v>Materiais didáticos e serviços - Pesquisa</v>
      </c>
      <c r="H972" s="51" t="str">
        <f>IFERROR(VLOOKUP($B972,'Tabelas auxiliares'!$A$65:$C$102,3,FALSE),"")</f>
        <v>VIDRARIAS / MATERIAL DE CONSUMO / MANUTENÇÃO DE EQUIPAMENTOS / REAGENTES QUIMICOS / MATERIAIS E SERVIÇOS DIVERSOS PARA LABORATORIOS / RACAO PARA ANIMAIS / MATERIAIS PESQUISA NÚCLEOS ESTRATÉGICOS / EPIS PARA LABORATÓRIOS</v>
      </c>
      <c r="I972" t="s">
        <v>616</v>
      </c>
      <c r="J972" t="s">
        <v>3025</v>
      </c>
      <c r="K972" t="s">
        <v>3026</v>
      </c>
      <c r="L972" t="s">
        <v>3027</v>
      </c>
      <c r="M972" t="s">
        <v>3028</v>
      </c>
      <c r="N972" t="s">
        <v>166</v>
      </c>
      <c r="O972" t="s">
        <v>167</v>
      </c>
      <c r="P972" t="s">
        <v>200</v>
      </c>
      <c r="Q972" t="s">
        <v>168</v>
      </c>
      <c r="R972" t="s">
        <v>165</v>
      </c>
      <c r="S972" t="s">
        <v>119</v>
      </c>
      <c r="T972" t="s">
        <v>164</v>
      </c>
      <c r="U972" t="s">
        <v>118</v>
      </c>
      <c r="V972" t="s">
        <v>1798</v>
      </c>
      <c r="W972" t="s">
        <v>1799</v>
      </c>
      <c r="X972" s="51" t="str">
        <f t="shared" si="30"/>
        <v>3</v>
      </c>
      <c r="Y972" s="51" t="str">
        <f>IF(T972="","",IF(AND(T972&lt;&gt;'Tabelas auxiliares'!$B$236,T972&lt;&gt;'Tabelas auxiliares'!$B$237,T972&lt;&gt;'Tabelas auxiliares'!$C$236,T972&lt;&gt;'Tabelas auxiliares'!$C$237,T972&lt;&gt;'Tabelas auxiliares'!$D$236),"FOLHA DE PESSOAL",IF(X972='Tabelas auxiliares'!$A$237,"CUSTEIO",IF(X972='Tabelas auxiliares'!$A$236,"INVESTIMENTO","ERRO - VERIFICAR"))))</f>
        <v>CUSTEIO</v>
      </c>
      <c r="Z972" s="64">
        <f t="shared" si="31"/>
        <v>207235.46</v>
      </c>
      <c r="AC972" s="44">
        <v>207235.46</v>
      </c>
    </row>
    <row r="973" spans="1:29" x14ac:dyDescent="0.25">
      <c r="A973" t="s">
        <v>594</v>
      </c>
      <c r="B973" t="s">
        <v>318</v>
      </c>
      <c r="C973" t="s">
        <v>595</v>
      </c>
      <c r="D973" t="s">
        <v>15</v>
      </c>
      <c r="E973" t="s">
        <v>117</v>
      </c>
      <c r="F973" s="51" t="str">
        <f>IFERROR(VLOOKUP(D973,'Tabelas auxiliares'!$A$3:$B$61,2,FALSE),"")</f>
        <v>PROPES - PRÓ-REITORIA DE PESQUISA / CEM</v>
      </c>
      <c r="G973" s="51" t="str">
        <f>IFERROR(VLOOKUP($B973,'Tabelas auxiliares'!$A$65:$C$102,2,FALSE),"")</f>
        <v>Materiais didáticos e serviços - Pesquisa</v>
      </c>
      <c r="H973" s="51" t="str">
        <f>IFERROR(VLOOKUP($B973,'Tabelas auxiliares'!$A$65:$C$102,3,FALSE),"")</f>
        <v>VIDRARIAS / MATERIAL DE CONSUMO / MANUTENÇÃO DE EQUIPAMENTOS / REAGENTES QUIMICOS / MATERIAIS E SERVIÇOS DIVERSOS PARA LABORATORIOS / RACAO PARA ANIMAIS / MATERIAIS PESQUISA NÚCLEOS ESTRATÉGICOS / EPIS PARA LABORATÓRIOS</v>
      </c>
      <c r="I973" t="s">
        <v>637</v>
      </c>
      <c r="J973" t="s">
        <v>3029</v>
      </c>
      <c r="K973" t="s">
        <v>3030</v>
      </c>
      <c r="L973" t="s">
        <v>3031</v>
      </c>
      <c r="M973" t="s">
        <v>3032</v>
      </c>
      <c r="N973" t="s">
        <v>166</v>
      </c>
      <c r="O973" t="s">
        <v>167</v>
      </c>
      <c r="P973" t="s">
        <v>200</v>
      </c>
      <c r="Q973" t="s">
        <v>168</v>
      </c>
      <c r="R973" t="s">
        <v>165</v>
      </c>
      <c r="S973" t="s">
        <v>119</v>
      </c>
      <c r="T973" t="s">
        <v>164</v>
      </c>
      <c r="U973" t="s">
        <v>118</v>
      </c>
      <c r="V973" t="s">
        <v>3033</v>
      </c>
      <c r="W973" t="s">
        <v>3034</v>
      </c>
      <c r="X973" s="51" t="str">
        <f t="shared" si="30"/>
        <v>3</v>
      </c>
      <c r="Y973" s="51" t="str">
        <f>IF(T973="","",IF(AND(T973&lt;&gt;'Tabelas auxiliares'!$B$236,T973&lt;&gt;'Tabelas auxiliares'!$B$237,T973&lt;&gt;'Tabelas auxiliares'!$C$236,T973&lt;&gt;'Tabelas auxiliares'!$C$237,T973&lt;&gt;'Tabelas auxiliares'!$D$236),"FOLHA DE PESSOAL",IF(X973='Tabelas auxiliares'!$A$237,"CUSTEIO",IF(X973='Tabelas auxiliares'!$A$236,"INVESTIMENTO","ERRO - VERIFICAR"))))</f>
        <v>CUSTEIO</v>
      </c>
      <c r="Z973" s="64">
        <f t="shared" si="31"/>
        <v>9000</v>
      </c>
      <c r="AC973" s="44">
        <v>9000</v>
      </c>
    </row>
    <row r="974" spans="1:29" x14ac:dyDescent="0.25">
      <c r="A974" t="s">
        <v>594</v>
      </c>
      <c r="B974" t="s">
        <v>318</v>
      </c>
      <c r="C974" t="s">
        <v>595</v>
      </c>
      <c r="D974" t="s">
        <v>15</v>
      </c>
      <c r="E974" t="s">
        <v>117</v>
      </c>
      <c r="F974" s="51" t="str">
        <f>IFERROR(VLOOKUP(D974,'Tabelas auxiliares'!$A$3:$B$61,2,FALSE),"")</f>
        <v>PROPES - PRÓ-REITORIA DE PESQUISA / CEM</v>
      </c>
      <c r="G974" s="51" t="str">
        <f>IFERROR(VLOOKUP($B974,'Tabelas auxiliares'!$A$65:$C$102,2,FALSE),"")</f>
        <v>Materiais didáticos e serviços - Pesquisa</v>
      </c>
      <c r="H974" s="51" t="str">
        <f>IFERROR(VLOOKUP($B974,'Tabelas auxiliares'!$A$65:$C$102,3,FALSE),"")</f>
        <v>VIDRARIAS / MATERIAL DE CONSUMO / MANUTENÇÃO DE EQUIPAMENTOS / REAGENTES QUIMICOS / MATERIAIS E SERVIÇOS DIVERSOS PARA LABORATORIOS / RACAO PARA ANIMAIS / MATERIAIS PESQUISA NÚCLEOS ESTRATÉGICOS / EPIS PARA LABORATÓRIOS</v>
      </c>
      <c r="I974" t="s">
        <v>637</v>
      </c>
      <c r="J974" t="s">
        <v>3029</v>
      </c>
      <c r="K974" t="s">
        <v>3035</v>
      </c>
      <c r="L974" t="s">
        <v>3036</v>
      </c>
      <c r="M974" t="s">
        <v>3037</v>
      </c>
      <c r="N974" t="s">
        <v>166</v>
      </c>
      <c r="O974" t="s">
        <v>167</v>
      </c>
      <c r="P974" t="s">
        <v>200</v>
      </c>
      <c r="Q974" t="s">
        <v>168</v>
      </c>
      <c r="R974" t="s">
        <v>165</v>
      </c>
      <c r="S974" t="s">
        <v>119</v>
      </c>
      <c r="T974" t="s">
        <v>164</v>
      </c>
      <c r="U974" t="s">
        <v>118</v>
      </c>
      <c r="V974" t="s">
        <v>3033</v>
      </c>
      <c r="W974" t="s">
        <v>3034</v>
      </c>
      <c r="X974" s="51" t="str">
        <f t="shared" si="30"/>
        <v>3</v>
      </c>
      <c r="Y974" s="51" t="str">
        <f>IF(T974="","",IF(AND(T974&lt;&gt;'Tabelas auxiliares'!$B$236,T974&lt;&gt;'Tabelas auxiliares'!$B$237,T974&lt;&gt;'Tabelas auxiliares'!$C$236,T974&lt;&gt;'Tabelas auxiliares'!$C$237,T974&lt;&gt;'Tabelas auxiliares'!$D$236),"FOLHA DE PESSOAL",IF(X974='Tabelas auxiliares'!$A$237,"CUSTEIO",IF(X974='Tabelas auxiliares'!$A$236,"INVESTIMENTO","ERRO - VERIFICAR"))))</f>
        <v>CUSTEIO</v>
      </c>
      <c r="Z974" s="64">
        <f t="shared" si="31"/>
        <v>42240</v>
      </c>
      <c r="AC974" s="44">
        <v>42240</v>
      </c>
    </row>
    <row r="975" spans="1:29" x14ac:dyDescent="0.25">
      <c r="A975" t="s">
        <v>594</v>
      </c>
      <c r="B975" t="s">
        <v>318</v>
      </c>
      <c r="C975" t="s">
        <v>595</v>
      </c>
      <c r="D975" t="s">
        <v>15</v>
      </c>
      <c r="E975" t="s">
        <v>117</v>
      </c>
      <c r="F975" s="51" t="str">
        <f>IFERROR(VLOOKUP(D975,'Tabelas auxiliares'!$A$3:$B$61,2,FALSE),"")</f>
        <v>PROPES - PRÓ-REITORIA DE PESQUISA / CEM</v>
      </c>
      <c r="G975" s="51" t="str">
        <f>IFERROR(VLOOKUP($B975,'Tabelas auxiliares'!$A$65:$C$102,2,FALSE),"")</f>
        <v>Materiais didáticos e serviços - Pesquisa</v>
      </c>
      <c r="H975" s="51" t="str">
        <f>IFERROR(VLOOKUP($B975,'Tabelas auxiliares'!$A$65:$C$102,3,FALSE),"")</f>
        <v>VIDRARIAS / MATERIAL DE CONSUMO / MANUTENÇÃO DE EQUIPAMENTOS / REAGENTES QUIMICOS / MATERIAIS E SERVIÇOS DIVERSOS PARA LABORATORIOS / RACAO PARA ANIMAIS / MATERIAIS PESQUISA NÚCLEOS ESTRATÉGICOS / EPIS PARA LABORATÓRIOS</v>
      </c>
      <c r="I975" t="s">
        <v>2828</v>
      </c>
      <c r="J975" t="s">
        <v>3038</v>
      </c>
      <c r="K975" t="s">
        <v>3039</v>
      </c>
      <c r="L975" t="s">
        <v>3040</v>
      </c>
      <c r="M975" t="s">
        <v>3041</v>
      </c>
      <c r="N975" t="s">
        <v>166</v>
      </c>
      <c r="O975" t="s">
        <v>167</v>
      </c>
      <c r="P975" t="s">
        <v>200</v>
      </c>
      <c r="Q975" t="s">
        <v>168</v>
      </c>
      <c r="R975" t="s">
        <v>165</v>
      </c>
      <c r="S975" t="s">
        <v>597</v>
      </c>
      <c r="T975" t="s">
        <v>164</v>
      </c>
      <c r="U975" t="s">
        <v>118</v>
      </c>
      <c r="V975" t="s">
        <v>3042</v>
      </c>
      <c r="W975" t="s">
        <v>3043</v>
      </c>
      <c r="X975" s="51" t="str">
        <f t="shared" si="30"/>
        <v>3</v>
      </c>
      <c r="Y975" s="51" t="str">
        <f>IF(T975="","",IF(AND(T975&lt;&gt;'Tabelas auxiliares'!$B$236,T975&lt;&gt;'Tabelas auxiliares'!$B$237,T975&lt;&gt;'Tabelas auxiliares'!$C$236,T975&lt;&gt;'Tabelas auxiliares'!$C$237,T975&lt;&gt;'Tabelas auxiliares'!$D$236),"FOLHA DE PESSOAL",IF(X975='Tabelas auxiliares'!$A$237,"CUSTEIO",IF(X975='Tabelas auxiliares'!$A$236,"INVESTIMENTO","ERRO - VERIFICAR"))))</f>
        <v>CUSTEIO</v>
      </c>
      <c r="Z975" s="64">
        <f t="shared" si="31"/>
        <v>4500</v>
      </c>
      <c r="AC975" s="44">
        <v>4500</v>
      </c>
    </row>
    <row r="976" spans="1:29" x14ac:dyDescent="0.25">
      <c r="A976" t="s">
        <v>594</v>
      </c>
      <c r="B976" t="s">
        <v>318</v>
      </c>
      <c r="C976" t="s">
        <v>595</v>
      </c>
      <c r="D976" t="s">
        <v>15</v>
      </c>
      <c r="E976" t="s">
        <v>117</v>
      </c>
      <c r="F976" s="51" t="str">
        <f>IFERROR(VLOOKUP(D976,'Tabelas auxiliares'!$A$3:$B$61,2,FALSE),"")</f>
        <v>PROPES - PRÓ-REITORIA DE PESQUISA / CEM</v>
      </c>
      <c r="G976" s="51" t="str">
        <f>IFERROR(VLOOKUP($B976,'Tabelas auxiliares'!$A$65:$C$102,2,FALSE),"")</f>
        <v>Materiais didáticos e serviços - Pesquisa</v>
      </c>
      <c r="H976" s="51" t="str">
        <f>IFERROR(VLOOKUP($B976,'Tabelas auxiliares'!$A$65:$C$102,3,FALSE),"")</f>
        <v>VIDRARIAS / MATERIAL DE CONSUMO / MANUTENÇÃO DE EQUIPAMENTOS / REAGENTES QUIMICOS / MATERIAIS E SERVIÇOS DIVERSOS PARA LABORATORIOS / RACAO PARA ANIMAIS / MATERIAIS PESQUISA NÚCLEOS ESTRATÉGICOS / EPIS PARA LABORATÓRIOS</v>
      </c>
      <c r="I976" t="s">
        <v>1952</v>
      </c>
      <c r="J976" t="s">
        <v>3044</v>
      </c>
      <c r="K976" t="s">
        <v>3045</v>
      </c>
      <c r="L976" t="s">
        <v>3046</v>
      </c>
      <c r="M976" t="s">
        <v>3047</v>
      </c>
      <c r="N976" t="s">
        <v>166</v>
      </c>
      <c r="O976" t="s">
        <v>167</v>
      </c>
      <c r="P976" t="s">
        <v>200</v>
      </c>
      <c r="Q976" t="s">
        <v>168</v>
      </c>
      <c r="R976" t="s">
        <v>165</v>
      </c>
      <c r="S976" t="s">
        <v>119</v>
      </c>
      <c r="T976" t="s">
        <v>164</v>
      </c>
      <c r="U976" t="s">
        <v>118</v>
      </c>
      <c r="V976" t="s">
        <v>3048</v>
      </c>
      <c r="W976" t="s">
        <v>3049</v>
      </c>
      <c r="X976" s="51" t="str">
        <f t="shared" si="30"/>
        <v>3</v>
      </c>
      <c r="Y976" s="51" t="str">
        <f>IF(T976="","",IF(AND(T976&lt;&gt;'Tabelas auxiliares'!$B$236,T976&lt;&gt;'Tabelas auxiliares'!$B$237,T976&lt;&gt;'Tabelas auxiliares'!$C$236,T976&lt;&gt;'Tabelas auxiliares'!$C$237,T976&lt;&gt;'Tabelas auxiliares'!$D$236),"FOLHA DE PESSOAL",IF(X976='Tabelas auxiliares'!$A$237,"CUSTEIO",IF(X976='Tabelas auxiliares'!$A$236,"INVESTIMENTO","ERRO - VERIFICAR"))))</f>
        <v>CUSTEIO</v>
      </c>
      <c r="Z976" s="64">
        <f t="shared" si="31"/>
        <v>17664.37</v>
      </c>
      <c r="AA976" s="44">
        <v>4211.95</v>
      </c>
      <c r="AC976" s="44">
        <v>13452.42</v>
      </c>
    </row>
    <row r="977" spans="1:29" x14ac:dyDescent="0.25">
      <c r="A977" t="s">
        <v>594</v>
      </c>
      <c r="B977" t="s">
        <v>318</v>
      </c>
      <c r="C977" t="s">
        <v>595</v>
      </c>
      <c r="D977" t="s">
        <v>15</v>
      </c>
      <c r="E977" t="s">
        <v>117</v>
      </c>
      <c r="F977" s="51" t="str">
        <f>IFERROR(VLOOKUP(D977,'Tabelas auxiliares'!$A$3:$B$61,2,FALSE),"")</f>
        <v>PROPES - PRÓ-REITORIA DE PESQUISA / CEM</v>
      </c>
      <c r="G977" s="51" t="str">
        <f>IFERROR(VLOOKUP($B977,'Tabelas auxiliares'!$A$65:$C$102,2,FALSE),"")</f>
        <v>Materiais didáticos e serviços - Pesquisa</v>
      </c>
      <c r="H977" s="51" t="str">
        <f>IFERROR(VLOOKUP($B977,'Tabelas auxiliares'!$A$65:$C$102,3,FALSE),"")</f>
        <v>VIDRARIAS / MATERIAL DE CONSUMO / MANUTENÇÃO DE EQUIPAMENTOS / REAGENTES QUIMICOS / MATERIAIS E SERVIÇOS DIVERSOS PARA LABORATORIOS / RACAO PARA ANIMAIS / MATERIAIS PESQUISA NÚCLEOS ESTRATÉGICOS / EPIS PARA LABORATÓRIOS</v>
      </c>
      <c r="I977" t="s">
        <v>1060</v>
      </c>
      <c r="J977" t="s">
        <v>3025</v>
      </c>
      <c r="K977" t="s">
        <v>3050</v>
      </c>
      <c r="L977" t="s">
        <v>3027</v>
      </c>
      <c r="M977" t="s">
        <v>3028</v>
      </c>
      <c r="N977" t="s">
        <v>166</v>
      </c>
      <c r="O977" t="s">
        <v>167</v>
      </c>
      <c r="P977" t="s">
        <v>200</v>
      </c>
      <c r="Q977" t="s">
        <v>168</v>
      </c>
      <c r="R977" t="s">
        <v>165</v>
      </c>
      <c r="S977" t="s">
        <v>597</v>
      </c>
      <c r="T977" t="s">
        <v>164</v>
      </c>
      <c r="U977" t="s">
        <v>118</v>
      </c>
      <c r="V977" t="s">
        <v>1798</v>
      </c>
      <c r="W977" t="s">
        <v>1799</v>
      </c>
      <c r="X977" s="51" t="str">
        <f t="shared" si="30"/>
        <v>3</v>
      </c>
      <c r="Y977" s="51" t="str">
        <f>IF(T977="","",IF(AND(T977&lt;&gt;'Tabelas auxiliares'!$B$236,T977&lt;&gt;'Tabelas auxiliares'!$B$237,T977&lt;&gt;'Tabelas auxiliares'!$C$236,T977&lt;&gt;'Tabelas auxiliares'!$C$237,T977&lt;&gt;'Tabelas auxiliares'!$D$236),"FOLHA DE PESSOAL",IF(X977='Tabelas auxiliares'!$A$237,"CUSTEIO",IF(X977='Tabelas auxiliares'!$A$236,"INVESTIMENTO","ERRO - VERIFICAR"))))</f>
        <v>CUSTEIO</v>
      </c>
      <c r="Z977" s="64">
        <f t="shared" si="31"/>
        <v>300000</v>
      </c>
      <c r="AC977" s="44">
        <v>300000</v>
      </c>
    </row>
    <row r="978" spans="1:29" x14ac:dyDescent="0.25">
      <c r="A978" t="s">
        <v>594</v>
      </c>
      <c r="B978" t="s">
        <v>318</v>
      </c>
      <c r="C978" t="s">
        <v>595</v>
      </c>
      <c r="D978" t="s">
        <v>49</v>
      </c>
      <c r="E978" t="s">
        <v>117</v>
      </c>
      <c r="F978" s="51" t="str">
        <f>IFERROR(VLOOKUP(D978,'Tabelas auxiliares'!$A$3:$B$61,2,FALSE),"")</f>
        <v>CCNH - CENTRO DE CIÊNCIAS NATURAIS E HUMANAS</v>
      </c>
      <c r="G978" s="51" t="str">
        <f>IFERROR(VLOOKUP($B978,'Tabelas auxiliares'!$A$65:$C$102,2,FALSE),"")</f>
        <v>Materiais didáticos e serviços - Pesquisa</v>
      </c>
      <c r="H978" s="51" t="str">
        <f>IFERROR(VLOOKUP($B978,'Tabelas auxiliares'!$A$65:$C$102,3,FALSE),"")</f>
        <v>VIDRARIAS / MATERIAL DE CONSUMO / MANUTENÇÃO DE EQUIPAMENTOS / REAGENTES QUIMICOS / MATERIAIS E SERVIÇOS DIVERSOS PARA LABORATORIOS / RACAO PARA ANIMAIS / MATERIAIS PESQUISA NÚCLEOS ESTRATÉGICOS / EPIS PARA LABORATÓRIOS</v>
      </c>
      <c r="I978" t="s">
        <v>1060</v>
      </c>
      <c r="J978" t="s">
        <v>3025</v>
      </c>
      <c r="K978" t="s">
        <v>3051</v>
      </c>
      <c r="L978" t="s">
        <v>3027</v>
      </c>
      <c r="M978" t="s">
        <v>3028</v>
      </c>
      <c r="N978" t="s">
        <v>166</v>
      </c>
      <c r="O978" t="s">
        <v>167</v>
      </c>
      <c r="P978" t="s">
        <v>200</v>
      </c>
      <c r="Q978" t="s">
        <v>168</v>
      </c>
      <c r="R978" t="s">
        <v>165</v>
      </c>
      <c r="S978" t="s">
        <v>597</v>
      </c>
      <c r="T978" t="s">
        <v>164</v>
      </c>
      <c r="U978" t="s">
        <v>118</v>
      </c>
      <c r="V978" t="s">
        <v>1798</v>
      </c>
      <c r="W978" t="s">
        <v>1799</v>
      </c>
      <c r="X978" s="51" t="str">
        <f t="shared" si="30"/>
        <v>3</v>
      </c>
      <c r="Y978" s="51" t="str">
        <f>IF(T978="","",IF(AND(T978&lt;&gt;'Tabelas auxiliares'!$B$236,T978&lt;&gt;'Tabelas auxiliares'!$B$237,T978&lt;&gt;'Tabelas auxiliares'!$C$236,T978&lt;&gt;'Tabelas auxiliares'!$C$237,T978&lt;&gt;'Tabelas auxiliares'!$D$236),"FOLHA DE PESSOAL",IF(X978='Tabelas auxiliares'!$A$237,"CUSTEIO",IF(X978='Tabelas auxiliares'!$A$236,"INVESTIMENTO","ERRO - VERIFICAR"))))</f>
        <v>CUSTEIO</v>
      </c>
      <c r="Z978" s="64">
        <f t="shared" si="31"/>
        <v>98931.89</v>
      </c>
      <c r="AC978" s="44">
        <v>98931.89</v>
      </c>
    </row>
    <row r="979" spans="1:29" x14ac:dyDescent="0.25">
      <c r="A979" t="s">
        <v>594</v>
      </c>
      <c r="B979" t="s">
        <v>318</v>
      </c>
      <c r="C979" t="s">
        <v>1035</v>
      </c>
      <c r="D979" t="s">
        <v>15</v>
      </c>
      <c r="E979" t="s">
        <v>117</v>
      </c>
      <c r="F979" s="51" t="str">
        <f>IFERROR(VLOOKUP(D979,'Tabelas auxiliares'!$A$3:$B$61,2,FALSE),"")</f>
        <v>PROPES - PRÓ-REITORIA DE PESQUISA / CEM</v>
      </c>
      <c r="G979" s="51" t="str">
        <f>IFERROR(VLOOKUP($B979,'Tabelas auxiliares'!$A$65:$C$102,2,FALSE),"")</f>
        <v>Materiais didáticos e serviços - Pesquisa</v>
      </c>
      <c r="H979" s="51" t="str">
        <f>IFERROR(VLOOKUP($B979,'Tabelas auxiliares'!$A$65:$C$102,3,FALSE),"")</f>
        <v>VIDRARIAS / MATERIAL DE CONSUMO / MANUTENÇÃO DE EQUIPAMENTOS / REAGENTES QUIMICOS / MATERIAIS E SERVIÇOS DIVERSOS PARA LABORATORIOS / RACAO PARA ANIMAIS / MATERIAIS PESQUISA NÚCLEOS ESTRATÉGICOS / EPIS PARA LABORATÓRIOS</v>
      </c>
      <c r="I979" t="s">
        <v>1143</v>
      </c>
      <c r="J979" t="s">
        <v>3052</v>
      </c>
      <c r="K979" t="s">
        <v>3053</v>
      </c>
      <c r="L979" t="s">
        <v>3054</v>
      </c>
      <c r="M979" t="s">
        <v>3055</v>
      </c>
      <c r="N979" t="s">
        <v>166</v>
      </c>
      <c r="O979" t="s">
        <v>167</v>
      </c>
      <c r="P979" t="s">
        <v>200</v>
      </c>
      <c r="Q979" t="s">
        <v>168</v>
      </c>
      <c r="R979" t="s">
        <v>165</v>
      </c>
      <c r="S979" t="s">
        <v>119</v>
      </c>
      <c r="T979" t="s">
        <v>164</v>
      </c>
      <c r="U979" t="s">
        <v>118</v>
      </c>
      <c r="V979" t="s">
        <v>2932</v>
      </c>
      <c r="W979" t="s">
        <v>2933</v>
      </c>
      <c r="X979" s="51" t="str">
        <f t="shared" si="30"/>
        <v>3</v>
      </c>
      <c r="Y979" s="51" t="str">
        <f>IF(T979="","",IF(AND(T979&lt;&gt;'Tabelas auxiliares'!$B$236,T979&lt;&gt;'Tabelas auxiliares'!$B$237,T979&lt;&gt;'Tabelas auxiliares'!$C$236,T979&lt;&gt;'Tabelas auxiliares'!$C$237,T979&lt;&gt;'Tabelas auxiliares'!$D$236),"FOLHA DE PESSOAL",IF(X979='Tabelas auxiliares'!$A$237,"CUSTEIO",IF(X979='Tabelas auxiliares'!$A$236,"INVESTIMENTO","ERRO - VERIFICAR"))))</f>
        <v>CUSTEIO</v>
      </c>
      <c r="Z979" s="64">
        <f t="shared" si="31"/>
        <v>1495.24</v>
      </c>
      <c r="AC979" s="44">
        <v>1495.24</v>
      </c>
    </row>
    <row r="980" spans="1:29" x14ac:dyDescent="0.25">
      <c r="A980" t="s">
        <v>594</v>
      </c>
      <c r="B980" t="s">
        <v>318</v>
      </c>
      <c r="C980" t="s">
        <v>1035</v>
      </c>
      <c r="D980" t="s">
        <v>15</v>
      </c>
      <c r="E980" t="s">
        <v>117</v>
      </c>
      <c r="F980" s="51" t="str">
        <f>IFERROR(VLOOKUP(D980,'Tabelas auxiliares'!$A$3:$B$61,2,FALSE),"")</f>
        <v>PROPES - PRÓ-REITORIA DE PESQUISA / CEM</v>
      </c>
      <c r="G980" s="51" t="str">
        <f>IFERROR(VLOOKUP($B980,'Tabelas auxiliares'!$A$65:$C$102,2,FALSE),"")</f>
        <v>Materiais didáticos e serviços - Pesquisa</v>
      </c>
      <c r="H980" s="51" t="str">
        <f>IFERROR(VLOOKUP($B980,'Tabelas auxiliares'!$A$65:$C$102,3,FALSE),"")</f>
        <v>VIDRARIAS / MATERIAL DE CONSUMO / MANUTENÇÃO DE EQUIPAMENTOS / REAGENTES QUIMICOS / MATERIAIS E SERVIÇOS DIVERSOS PARA LABORATORIOS / RACAO PARA ANIMAIS / MATERIAIS PESQUISA NÚCLEOS ESTRATÉGICOS / EPIS PARA LABORATÓRIOS</v>
      </c>
      <c r="I980" t="s">
        <v>1143</v>
      </c>
      <c r="J980" t="s">
        <v>3052</v>
      </c>
      <c r="K980" t="s">
        <v>3053</v>
      </c>
      <c r="L980" t="s">
        <v>3054</v>
      </c>
      <c r="M980" t="s">
        <v>3055</v>
      </c>
      <c r="N980" t="s">
        <v>166</v>
      </c>
      <c r="O980" t="s">
        <v>167</v>
      </c>
      <c r="P980" t="s">
        <v>200</v>
      </c>
      <c r="Q980" t="s">
        <v>168</v>
      </c>
      <c r="R980" t="s">
        <v>165</v>
      </c>
      <c r="S980" t="s">
        <v>119</v>
      </c>
      <c r="T980" t="s">
        <v>164</v>
      </c>
      <c r="U980" t="s">
        <v>118</v>
      </c>
      <c r="V980" t="s">
        <v>2923</v>
      </c>
      <c r="W980" t="s">
        <v>2924</v>
      </c>
      <c r="X980" s="51" t="str">
        <f t="shared" si="30"/>
        <v>3</v>
      </c>
      <c r="Y980" s="51" t="str">
        <f>IF(T980="","",IF(AND(T980&lt;&gt;'Tabelas auxiliares'!$B$236,T980&lt;&gt;'Tabelas auxiliares'!$B$237,T980&lt;&gt;'Tabelas auxiliares'!$C$236,T980&lt;&gt;'Tabelas auxiliares'!$C$237,T980&lt;&gt;'Tabelas auxiliares'!$D$236),"FOLHA DE PESSOAL",IF(X980='Tabelas auxiliares'!$A$237,"CUSTEIO",IF(X980='Tabelas auxiliares'!$A$236,"INVESTIMENTO","ERRO - VERIFICAR"))))</f>
        <v>CUSTEIO</v>
      </c>
      <c r="Z980" s="64">
        <f t="shared" si="31"/>
        <v>34505.449999999997</v>
      </c>
      <c r="AA980" s="44">
        <v>8409.2999999999993</v>
      </c>
      <c r="AC980" s="44">
        <v>26096.15</v>
      </c>
    </row>
    <row r="981" spans="1:29" x14ac:dyDescent="0.25">
      <c r="A981" t="s">
        <v>594</v>
      </c>
      <c r="B981" t="s">
        <v>321</v>
      </c>
      <c r="C981" t="s">
        <v>595</v>
      </c>
      <c r="D981" t="s">
        <v>55</v>
      </c>
      <c r="E981" t="s">
        <v>117</v>
      </c>
      <c r="F981" s="51" t="str">
        <f>IFERROR(VLOOKUP(D981,'Tabelas auxiliares'!$A$3:$B$61,2,FALSE),"")</f>
        <v>PROEC - PRÓ-REITORIA DE EXTENSÃO E CULTURA</v>
      </c>
      <c r="G981" s="51" t="str">
        <f>IFERROR(VLOOKUP($B981,'Tabelas auxiliares'!$A$65:$C$102,2,FALSE),"")</f>
        <v>Materiais didáticos e serviços - Extensão</v>
      </c>
      <c r="H981" s="51" t="str">
        <f>IFERROR(VLOOKUP($B981,'Tabelas auxiliares'!$A$65:$C$102,3,FALSE),"")</f>
        <v>MATERIAL DE CONSUMO / MATERIAIS E SERVIÇOS DIVERSOS PARA ATIVIDADES CULTURAIS E DE EXTENSÃO / SERVIÇOS CORO</v>
      </c>
      <c r="I981" t="s">
        <v>3056</v>
      </c>
      <c r="J981" t="s">
        <v>3057</v>
      </c>
      <c r="K981" t="s">
        <v>3058</v>
      </c>
      <c r="L981" t="s">
        <v>3059</v>
      </c>
      <c r="M981" t="s">
        <v>3060</v>
      </c>
      <c r="N981" t="s">
        <v>166</v>
      </c>
      <c r="O981" t="s">
        <v>167</v>
      </c>
      <c r="P981" t="s">
        <v>200</v>
      </c>
      <c r="Q981" t="s">
        <v>168</v>
      </c>
      <c r="R981" t="s">
        <v>165</v>
      </c>
      <c r="S981" t="s">
        <v>119</v>
      </c>
      <c r="T981" t="s">
        <v>164</v>
      </c>
      <c r="U981" t="s">
        <v>118</v>
      </c>
      <c r="V981" t="s">
        <v>1711</v>
      </c>
      <c r="W981" t="s">
        <v>1706</v>
      </c>
      <c r="X981" s="51" t="str">
        <f t="shared" si="30"/>
        <v>3</v>
      </c>
      <c r="Y981" s="51" t="str">
        <f>IF(T981="","",IF(AND(T981&lt;&gt;'Tabelas auxiliares'!$B$236,T981&lt;&gt;'Tabelas auxiliares'!$B$237,T981&lt;&gt;'Tabelas auxiliares'!$C$236,T981&lt;&gt;'Tabelas auxiliares'!$C$237,T981&lt;&gt;'Tabelas auxiliares'!$D$236),"FOLHA DE PESSOAL",IF(X981='Tabelas auxiliares'!$A$237,"CUSTEIO",IF(X981='Tabelas auxiliares'!$A$236,"INVESTIMENTO","ERRO - VERIFICAR"))))</f>
        <v>CUSTEIO</v>
      </c>
      <c r="Z981" s="64">
        <f t="shared" si="31"/>
        <v>32915</v>
      </c>
      <c r="AA981" s="44">
        <v>17327.5</v>
      </c>
      <c r="AC981" s="44">
        <v>15587.5</v>
      </c>
    </row>
    <row r="982" spans="1:29" x14ac:dyDescent="0.25">
      <c r="A982" t="s">
        <v>594</v>
      </c>
      <c r="B982" t="s">
        <v>321</v>
      </c>
      <c r="C982" t="s">
        <v>595</v>
      </c>
      <c r="D982" t="s">
        <v>55</v>
      </c>
      <c r="E982" t="s">
        <v>117</v>
      </c>
      <c r="F982" s="51" t="str">
        <f>IFERROR(VLOOKUP(D982,'Tabelas auxiliares'!$A$3:$B$61,2,FALSE),"")</f>
        <v>PROEC - PRÓ-REITORIA DE EXTENSÃO E CULTURA</v>
      </c>
      <c r="G982" s="51" t="str">
        <f>IFERROR(VLOOKUP($B982,'Tabelas auxiliares'!$A$65:$C$102,2,FALSE),"")</f>
        <v>Materiais didáticos e serviços - Extensão</v>
      </c>
      <c r="H982" s="51" t="str">
        <f>IFERROR(VLOOKUP($B982,'Tabelas auxiliares'!$A$65:$C$102,3,FALSE),"")</f>
        <v>MATERIAL DE CONSUMO / MATERIAIS E SERVIÇOS DIVERSOS PARA ATIVIDADES CULTURAIS E DE EXTENSÃO / SERVIÇOS CORO</v>
      </c>
      <c r="I982" t="s">
        <v>1191</v>
      </c>
      <c r="J982" t="s">
        <v>3061</v>
      </c>
      <c r="K982" t="s">
        <v>3062</v>
      </c>
      <c r="L982" t="s">
        <v>963</v>
      </c>
      <c r="M982" t="s">
        <v>2122</v>
      </c>
      <c r="N982" t="s">
        <v>166</v>
      </c>
      <c r="O982" t="s">
        <v>167</v>
      </c>
      <c r="P982" t="s">
        <v>200</v>
      </c>
      <c r="Q982" t="s">
        <v>168</v>
      </c>
      <c r="R982" t="s">
        <v>165</v>
      </c>
      <c r="S982" t="s">
        <v>119</v>
      </c>
      <c r="T982" t="s">
        <v>164</v>
      </c>
      <c r="U982" t="s">
        <v>118</v>
      </c>
      <c r="V982" t="s">
        <v>3063</v>
      </c>
      <c r="W982" t="s">
        <v>3064</v>
      </c>
      <c r="X982" s="51" t="str">
        <f t="shared" si="30"/>
        <v>3</v>
      </c>
      <c r="Y982" s="51" t="str">
        <f>IF(T982="","",IF(AND(T982&lt;&gt;'Tabelas auxiliares'!$B$236,T982&lt;&gt;'Tabelas auxiliares'!$B$237,T982&lt;&gt;'Tabelas auxiliares'!$C$236,T982&lt;&gt;'Tabelas auxiliares'!$C$237,T982&lt;&gt;'Tabelas auxiliares'!$D$236),"FOLHA DE PESSOAL",IF(X982='Tabelas auxiliares'!$A$237,"CUSTEIO",IF(X982='Tabelas auxiliares'!$A$236,"INVESTIMENTO","ERRO - VERIFICAR"))))</f>
        <v>CUSTEIO</v>
      </c>
      <c r="Z982" s="64">
        <f t="shared" si="31"/>
        <v>1436.49</v>
      </c>
      <c r="AC982" s="44">
        <v>1436.49</v>
      </c>
    </row>
    <row r="983" spans="1:29" x14ac:dyDescent="0.25">
      <c r="A983" t="s">
        <v>594</v>
      </c>
      <c r="B983" t="s">
        <v>321</v>
      </c>
      <c r="C983" t="s">
        <v>595</v>
      </c>
      <c r="D983" t="s">
        <v>55</v>
      </c>
      <c r="E983" t="s">
        <v>117</v>
      </c>
      <c r="F983" s="51" t="str">
        <f>IFERROR(VLOOKUP(D983,'Tabelas auxiliares'!$A$3:$B$61,2,FALSE),"")</f>
        <v>PROEC - PRÓ-REITORIA DE EXTENSÃO E CULTURA</v>
      </c>
      <c r="G983" s="51" t="str">
        <f>IFERROR(VLOOKUP($B983,'Tabelas auxiliares'!$A$65:$C$102,2,FALSE),"")</f>
        <v>Materiais didáticos e serviços - Extensão</v>
      </c>
      <c r="H983" s="51" t="str">
        <f>IFERROR(VLOOKUP($B983,'Tabelas auxiliares'!$A$65:$C$102,3,FALSE),"")</f>
        <v>MATERIAL DE CONSUMO / MATERIAIS E SERVIÇOS DIVERSOS PARA ATIVIDADES CULTURAIS E DE EXTENSÃO / SERVIÇOS CORO</v>
      </c>
      <c r="I983" t="s">
        <v>631</v>
      </c>
      <c r="J983" t="s">
        <v>3065</v>
      </c>
      <c r="K983" t="s">
        <v>3066</v>
      </c>
      <c r="L983" t="s">
        <v>971</v>
      </c>
      <c r="M983" t="s">
        <v>3067</v>
      </c>
      <c r="N983" t="s">
        <v>166</v>
      </c>
      <c r="O983" t="s">
        <v>167</v>
      </c>
      <c r="P983" t="s">
        <v>200</v>
      </c>
      <c r="Q983" t="s">
        <v>168</v>
      </c>
      <c r="R983" t="s">
        <v>165</v>
      </c>
      <c r="S983" t="s">
        <v>119</v>
      </c>
      <c r="T983" t="s">
        <v>164</v>
      </c>
      <c r="U983" t="s">
        <v>118</v>
      </c>
      <c r="V983" t="s">
        <v>3068</v>
      </c>
      <c r="W983" t="s">
        <v>3069</v>
      </c>
      <c r="X983" s="51" t="str">
        <f t="shared" si="30"/>
        <v>3</v>
      </c>
      <c r="Y983" s="51" t="str">
        <f>IF(T983="","",IF(AND(T983&lt;&gt;'Tabelas auxiliares'!$B$236,T983&lt;&gt;'Tabelas auxiliares'!$B$237,T983&lt;&gt;'Tabelas auxiliares'!$C$236,T983&lt;&gt;'Tabelas auxiliares'!$C$237,T983&lt;&gt;'Tabelas auxiliares'!$D$236),"FOLHA DE PESSOAL",IF(X983='Tabelas auxiliares'!$A$237,"CUSTEIO",IF(X983='Tabelas auxiliares'!$A$236,"INVESTIMENTO","ERRO - VERIFICAR"))))</f>
        <v>CUSTEIO</v>
      </c>
      <c r="Z983" s="64">
        <f t="shared" si="31"/>
        <v>125.34</v>
      </c>
      <c r="AC983" s="44">
        <v>125.34</v>
      </c>
    </row>
    <row r="984" spans="1:29" x14ac:dyDescent="0.25">
      <c r="A984" t="s">
        <v>594</v>
      </c>
      <c r="B984" t="s">
        <v>321</v>
      </c>
      <c r="C984" t="s">
        <v>595</v>
      </c>
      <c r="D984" t="s">
        <v>55</v>
      </c>
      <c r="E984" t="s">
        <v>117</v>
      </c>
      <c r="F984" s="51" t="str">
        <f>IFERROR(VLOOKUP(D984,'Tabelas auxiliares'!$A$3:$B$61,2,FALSE),"")</f>
        <v>PROEC - PRÓ-REITORIA DE EXTENSÃO E CULTURA</v>
      </c>
      <c r="G984" s="51" t="str">
        <f>IFERROR(VLOOKUP($B984,'Tabelas auxiliares'!$A$65:$C$102,2,FALSE),"")</f>
        <v>Materiais didáticos e serviços - Extensão</v>
      </c>
      <c r="H984" s="51" t="str">
        <f>IFERROR(VLOOKUP($B984,'Tabelas auxiliares'!$A$65:$C$102,3,FALSE),"")</f>
        <v>MATERIAL DE CONSUMO / MATERIAIS E SERVIÇOS DIVERSOS PARA ATIVIDADES CULTURAIS E DE EXTENSÃO / SERVIÇOS CORO</v>
      </c>
      <c r="I984" t="s">
        <v>987</v>
      </c>
      <c r="J984" t="s">
        <v>3070</v>
      </c>
      <c r="K984" t="s">
        <v>3071</v>
      </c>
      <c r="L984" t="s">
        <v>3072</v>
      </c>
      <c r="M984" t="s">
        <v>2946</v>
      </c>
      <c r="N984" t="s">
        <v>166</v>
      </c>
      <c r="O984" t="s">
        <v>167</v>
      </c>
      <c r="P984" t="s">
        <v>200</v>
      </c>
      <c r="Q984" t="s">
        <v>168</v>
      </c>
      <c r="R984" t="s">
        <v>165</v>
      </c>
      <c r="S984" t="s">
        <v>119</v>
      </c>
      <c r="T984" t="s">
        <v>164</v>
      </c>
      <c r="U984" t="s">
        <v>118</v>
      </c>
      <c r="V984" t="s">
        <v>2932</v>
      </c>
      <c r="W984" t="s">
        <v>2933</v>
      </c>
      <c r="X984" s="51" t="str">
        <f t="shared" si="30"/>
        <v>3</v>
      </c>
      <c r="Y984" s="51" t="str">
        <f>IF(T984="","",IF(AND(T984&lt;&gt;'Tabelas auxiliares'!$B$236,T984&lt;&gt;'Tabelas auxiliares'!$B$237,T984&lt;&gt;'Tabelas auxiliares'!$C$236,T984&lt;&gt;'Tabelas auxiliares'!$C$237,T984&lt;&gt;'Tabelas auxiliares'!$D$236),"FOLHA DE PESSOAL",IF(X984='Tabelas auxiliares'!$A$237,"CUSTEIO",IF(X984='Tabelas auxiliares'!$A$236,"INVESTIMENTO","ERRO - VERIFICAR"))))</f>
        <v>CUSTEIO</v>
      </c>
      <c r="Z984" s="64">
        <f t="shared" si="31"/>
        <v>1105</v>
      </c>
      <c r="AC984" s="44">
        <v>1105</v>
      </c>
    </row>
    <row r="985" spans="1:29" x14ac:dyDescent="0.25">
      <c r="A985" t="s">
        <v>594</v>
      </c>
      <c r="B985" t="s">
        <v>321</v>
      </c>
      <c r="C985" t="s">
        <v>595</v>
      </c>
      <c r="D985" t="s">
        <v>55</v>
      </c>
      <c r="E985" t="s">
        <v>117</v>
      </c>
      <c r="F985" s="51" t="str">
        <f>IFERROR(VLOOKUP(D985,'Tabelas auxiliares'!$A$3:$B$61,2,FALSE),"")</f>
        <v>PROEC - PRÓ-REITORIA DE EXTENSÃO E CULTURA</v>
      </c>
      <c r="G985" s="51" t="str">
        <f>IFERROR(VLOOKUP($B985,'Tabelas auxiliares'!$A$65:$C$102,2,FALSE),"")</f>
        <v>Materiais didáticos e serviços - Extensão</v>
      </c>
      <c r="H985" s="51" t="str">
        <f>IFERROR(VLOOKUP($B985,'Tabelas auxiliares'!$A$65:$C$102,3,FALSE),"")</f>
        <v>MATERIAL DE CONSUMO / MATERIAIS E SERVIÇOS DIVERSOS PARA ATIVIDADES CULTURAIS E DE EXTENSÃO / SERVIÇOS CORO</v>
      </c>
      <c r="I985" t="s">
        <v>855</v>
      </c>
      <c r="J985" t="s">
        <v>3070</v>
      </c>
      <c r="K985" t="s">
        <v>3073</v>
      </c>
      <c r="L985" t="s">
        <v>3072</v>
      </c>
      <c r="M985" t="s">
        <v>3074</v>
      </c>
      <c r="N985" t="s">
        <v>166</v>
      </c>
      <c r="O985" t="s">
        <v>167</v>
      </c>
      <c r="P985" t="s">
        <v>200</v>
      </c>
      <c r="Q985" t="s">
        <v>168</v>
      </c>
      <c r="R985" t="s">
        <v>165</v>
      </c>
      <c r="S985" t="s">
        <v>119</v>
      </c>
      <c r="T985" t="s">
        <v>164</v>
      </c>
      <c r="U985" t="s">
        <v>118</v>
      </c>
      <c r="V985" t="s">
        <v>3068</v>
      </c>
      <c r="W985" t="s">
        <v>3069</v>
      </c>
      <c r="X985" s="51" t="str">
        <f t="shared" si="30"/>
        <v>3</v>
      </c>
      <c r="Y985" s="51" t="str">
        <f>IF(T985="","",IF(AND(T985&lt;&gt;'Tabelas auxiliares'!$B$236,T985&lt;&gt;'Tabelas auxiliares'!$B$237,T985&lt;&gt;'Tabelas auxiliares'!$C$236,T985&lt;&gt;'Tabelas auxiliares'!$C$237,T985&lt;&gt;'Tabelas auxiliares'!$D$236),"FOLHA DE PESSOAL",IF(X985='Tabelas auxiliares'!$A$237,"CUSTEIO",IF(X985='Tabelas auxiliares'!$A$236,"INVESTIMENTO","ERRO - VERIFICAR"))))</f>
        <v>CUSTEIO</v>
      </c>
      <c r="Z985" s="64">
        <f t="shared" si="31"/>
        <v>900</v>
      </c>
      <c r="AC985" s="44">
        <v>900</v>
      </c>
    </row>
    <row r="986" spans="1:29" x14ac:dyDescent="0.25">
      <c r="A986" t="s">
        <v>594</v>
      </c>
      <c r="B986" t="s">
        <v>321</v>
      </c>
      <c r="C986" t="s">
        <v>595</v>
      </c>
      <c r="D986" t="s">
        <v>55</v>
      </c>
      <c r="E986" t="s">
        <v>117</v>
      </c>
      <c r="F986" s="51" t="str">
        <f>IFERROR(VLOOKUP(D986,'Tabelas auxiliares'!$A$3:$B$61,2,FALSE),"")</f>
        <v>PROEC - PRÓ-REITORIA DE EXTENSÃO E CULTURA</v>
      </c>
      <c r="G986" s="51" t="str">
        <f>IFERROR(VLOOKUP($B986,'Tabelas auxiliares'!$A$65:$C$102,2,FALSE),"")</f>
        <v>Materiais didáticos e serviços - Extensão</v>
      </c>
      <c r="H986" s="51" t="str">
        <f>IFERROR(VLOOKUP($B986,'Tabelas auxiliares'!$A$65:$C$102,3,FALSE),"")</f>
        <v>MATERIAL DE CONSUMO / MATERIAIS E SERVIÇOS DIVERSOS PARA ATIVIDADES CULTURAIS E DE EXTENSÃO / SERVIÇOS CORO</v>
      </c>
      <c r="I986" t="s">
        <v>2705</v>
      </c>
      <c r="J986" t="s">
        <v>3075</v>
      </c>
      <c r="K986" t="s">
        <v>3076</v>
      </c>
      <c r="L986" t="s">
        <v>3077</v>
      </c>
      <c r="M986" t="s">
        <v>3078</v>
      </c>
      <c r="N986" t="s">
        <v>166</v>
      </c>
      <c r="O986" t="s">
        <v>167</v>
      </c>
      <c r="P986" t="s">
        <v>200</v>
      </c>
      <c r="Q986" t="s">
        <v>168</v>
      </c>
      <c r="R986" t="s">
        <v>165</v>
      </c>
      <c r="S986" t="s">
        <v>119</v>
      </c>
      <c r="T986" t="s">
        <v>164</v>
      </c>
      <c r="U986" t="s">
        <v>118</v>
      </c>
      <c r="V986" t="s">
        <v>1082</v>
      </c>
      <c r="W986" t="s">
        <v>1083</v>
      </c>
      <c r="X986" s="51" t="str">
        <f t="shared" si="30"/>
        <v>3</v>
      </c>
      <c r="Y986" s="51" t="str">
        <f>IF(T986="","",IF(AND(T986&lt;&gt;'Tabelas auxiliares'!$B$236,T986&lt;&gt;'Tabelas auxiliares'!$B$237,T986&lt;&gt;'Tabelas auxiliares'!$C$236,T986&lt;&gt;'Tabelas auxiliares'!$C$237,T986&lt;&gt;'Tabelas auxiliares'!$D$236),"FOLHA DE PESSOAL",IF(X986='Tabelas auxiliares'!$A$237,"CUSTEIO",IF(X986='Tabelas auxiliares'!$A$236,"INVESTIMENTO","ERRO - VERIFICAR"))))</f>
        <v>CUSTEIO</v>
      </c>
      <c r="Z986" s="64">
        <f t="shared" si="31"/>
        <v>16677</v>
      </c>
      <c r="AA986" s="44">
        <v>12426</v>
      </c>
      <c r="AC986" s="44">
        <v>4251</v>
      </c>
    </row>
    <row r="987" spans="1:29" x14ac:dyDescent="0.25">
      <c r="A987" t="s">
        <v>594</v>
      </c>
      <c r="B987" t="s">
        <v>321</v>
      </c>
      <c r="C987" t="s">
        <v>595</v>
      </c>
      <c r="D987" t="s">
        <v>55</v>
      </c>
      <c r="E987" t="s">
        <v>117</v>
      </c>
      <c r="F987" s="51" t="str">
        <f>IFERROR(VLOOKUP(D987,'Tabelas auxiliares'!$A$3:$B$61,2,FALSE),"")</f>
        <v>PROEC - PRÓ-REITORIA DE EXTENSÃO E CULTURA</v>
      </c>
      <c r="G987" s="51" t="str">
        <f>IFERROR(VLOOKUP($B987,'Tabelas auxiliares'!$A$65:$C$102,2,FALSE),"")</f>
        <v>Materiais didáticos e serviços - Extensão</v>
      </c>
      <c r="H987" s="51" t="str">
        <f>IFERROR(VLOOKUP($B987,'Tabelas auxiliares'!$A$65:$C$102,3,FALSE),"")</f>
        <v>MATERIAL DE CONSUMO / MATERIAIS E SERVIÇOS DIVERSOS PARA ATIVIDADES CULTURAIS E DE EXTENSÃO / SERVIÇOS CORO</v>
      </c>
      <c r="I987" t="s">
        <v>3079</v>
      </c>
      <c r="J987" t="s">
        <v>3080</v>
      </c>
      <c r="K987" t="s">
        <v>3081</v>
      </c>
      <c r="L987" t="s">
        <v>3082</v>
      </c>
      <c r="M987" t="s">
        <v>3083</v>
      </c>
      <c r="N987" t="s">
        <v>166</v>
      </c>
      <c r="O987" t="s">
        <v>167</v>
      </c>
      <c r="P987" t="s">
        <v>200</v>
      </c>
      <c r="Q987" t="s">
        <v>168</v>
      </c>
      <c r="R987" t="s">
        <v>165</v>
      </c>
      <c r="S987" t="s">
        <v>119</v>
      </c>
      <c r="T987" t="s">
        <v>164</v>
      </c>
      <c r="U987" t="s">
        <v>118</v>
      </c>
      <c r="V987" t="s">
        <v>3084</v>
      </c>
      <c r="W987" t="s">
        <v>3085</v>
      </c>
      <c r="X987" s="51" t="str">
        <f t="shared" si="30"/>
        <v>3</v>
      </c>
      <c r="Y987" s="51" t="str">
        <f>IF(T987="","",IF(AND(T987&lt;&gt;'Tabelas auxiliares'!$B$236,T987&lt;&gt;'Tabelas auxiliares'!$B$237,T987&lt;&gt;'Tabelas auxiliares'!$C$236,T987&lt;&gt;'Tabelas auxiliares'!$C$237,T987&lt;&gt;'Tabelas auxiliares'!$D$236),"FOLHA DE PESSOAL",IF(X987='Tabelas auxiliares'!$A$237,"CUSTEIO",IF(X987='Tabelas auxiliares'!$A$236,"INVESTIMENTO","ERRO - VERIFICAR"))))</f>
        <v>CUSTEIO</v>
      </c>
      <c r="Z987" s="64">
        <f t="shared" si="31"/>
        <v>27.22</v>
      </c>
      <c r="AC987" s="44">
        <v>27.22</v>
      </c>
    </row>
    <row r="988" spans="1:29" x14ac:dyDescent="0.25">
      <c r="A988" t="s">
        <v>594</v>
      </c>
      <c r="B988" t="s">
        <v>321</v>
      </c>
      <c r="C988" t="s">
        <v>595</v>
      </c>
      <c r="D988" t="s">
        <v>55</v>
      </c>
      <c r="E988" t="s">
        <v>117</v>
      </c>
      <c r="F988" s="51" t="str">
        <f>IFERROR(VLOOKUP(D988,'Tabelas auxiliares'!$A$3:$B$61,2,FALSE),"")</f>
        <v>PROEC - PRÓ-REITORIA DE EXTENSÃO E CULTURA</v>
      </c>
      <c r="G988" s="51" t="str">
        <f>IFERROR(VLOOKUP($B988,'Tabelas auxiliares'!$A$65:$C$102,2,FALSE),"")</f>
        <v>Materiais didáticos e serviços - Extensão</v>
      </c>
      <c r="H988" s="51" t="str">
        <f>IFERROR(VLOOKUP($B988,'Tabelas auxiliares'!$A$65:$C$102,3,FALSE),"")</f>
        <v>MATERIAL DE CONSUMO / MATERIAIS E SERVIÇOS DIVERSOS PARA ATIVIDADES CULTURAIS E DE EXTENSÃO / SERVIÇOS CORO</v>
      </c>
      <c r="I988" t="s">
        <v>3079</v>
      </c>
      <c r="J988" t="s">
        <v>3080</v>
      </c>
      <c r="K988" t="s">
        <v>3081</v>
      </c>
      <c r="L988" t="s">
        <v>3082</v>
      </c>
      <c r="M988" t="s">
        <v>3083</v>
      </c>
      <c r="N988" t="s">
        <v>166</v>
      </c>
      <c r="O988" t="s">
        <v>167</v>
      </c>
      <c r="P988" t="s">
        <v>200</v>
      </c>
      <c r="Q988" t="s">
        <v>168</v>
      </c>
      <c r="R988" t="s">
        <v>165</v>
      </c>
      <c r="S988" t="s">
        <v>119</v>
      </c>
      <c r="T988" t="s">
        <v>164</v>
      </c>
      <c r="U988" t="s">
        <v>118</v>
      </c>
      <c r="V988" t="s">
        <v>2889</v>
      </c>
      <c r="W988" t="s">
        <v>2890</v>
      </c>
      <c r="X988" s="51" t="str">
        <f t="shared" si="30"/>
        <v>3</v>
      </c>
      <c r="Y988" s="51" t="str">
        <f>IF(T988="","",IF(AND(T988&lt;&gt;'Tabelas auxiliares'!$B$236,T988&lt;&gt;'Tabelas auxiliares'!$B$237,T988&lt;&gt;'Tabelas auxiliares'!$C$236,T988&lt;&gt;'Tabelas auxiliares'!$C$237,T988&lt;&gt;'Tabelas auxiliares'!$D$236),"FOLHA DE PESSOAL",IF(X988='Tabelas auxiliares'!$A$237,"CUSTEIO",IF(X988='Tabelas auxiliares'!$A$236,"INVESTIMENTO","ERRO - VERIFICAR"))))</f>
        <v>CUSTEIO</v>
      </c>
      <c r="Z988" s="64">
        <f t="shared" si="31"/>
        <v>739.7</v>
      </c>
      <c r="AC988" s="44">
        <v>739.7</v>
      </c>
    </row>
    <row r="989" spans="1:29" x14ac:dyDescent="0.25">
      <c r="A989" t="s">
        <v>594</v>
      </c>
      <c r="B989" t="s">
        <v>321</v>
      </c>
      <c r="C989" t="s">
        <v>595</v>
      </c>
      <c r="D989" t="s">
        <v>55</v>
      </c>
      <c r="E989" t="s">
        <v>117</v>
      </c>
      <c r="F989" s="51" t="str">
        <f>IFERROR(VLOOKUP(D989,'Tabelas auxiliares'!$A$3:$B$61,2,FALSE),"")</f>
        <v>PROEC - PRÓ-REITORIA DE EXTENSÃO E CULTURA</v>
      </c>
      <c r="G989" s="51" t="str">
        <f>IFERROR(VLOOKUP($B989,'Tabelas auxiliares'!$A$65:$C$102,2,FALSE),"")</f>
        <v>Materiais didáticos e serviços - Extensão</v>
      </c>
      <c r="H989" s="51" t="str">
        <f>IFERROR(VLOOKUP($B989,'Tabelas auxiliares'!$A$65:$C$102,3,FALSE),"")</f>
        <v>MATERIAL DE CONSUMO / MATERIAIS E SERVIÇOS DIVERSOS PARA ATIVIDADES CULTURAIS E DE EXTENSÃO / SERVIÇOS CORO</v>
      </c>
      <c r="I989" t="s">
        <v>3079</v>
      </c>
      <c r="J989" t="s">
        <v>3080</v>
      </c>
      <c r="K989" t="s">
        <v>3081</v>
      </c>
      <c r="L989" t="s">
        <v>3082</v>
      </c>
      <c r="M989" t="s">
        <v>3083</v>
      </c>
      <c r="N989" t="s">
        <v>166</v>
      </c>
      <c r="O989" t="s">
        <v>167</v>
      </c>
      <c r="P989" t="s">
        <v>200</v>
      </c>
      <c r="Q989" t="s">
        <v>168</v>
      </c>
      <c r="R989" t="s">
        <v>165</v>
      </c>
      <c r="S989" t="s">
        <v>119</v>
      </c>
      <c r="T989" t="s">
        <v>164</v>
      </c>
      <c r="U989" t="s">
        <v>118</v>
      </c>
      <c r="V989" t="s">
        <v>3086</v>
      </c>
      <c r="W989" t="s">
        <v>3087</v>
      </c>
      <c r="X989" s="51" t="str">
        <f t="shared" si="30"/>
        <v>3</v>
      </c>
      <c r="Y989" s="51" t="str">
        <f>IF(T989="","",IF(AND(T989&lt;&gt;'Tabelas auxiliares'!$B$236,T989&lt;&gt;'Tabelas auxiliares'!$B$237,T989&lt;&gt;'Tabelas auxiliares'!$C$236,T989&lt;&gt;'Tabelas auxiliares'!$C$237,T989&lt;&gt;'Tabelas auxiliares'!$D$236),"FOLHA DE PESSOAL",IF(X989='Tabelas auxiliares'!$A$237,"CUSTEIO",IF(X989='Tabelas auxiliares'!$A$236,"INVESTIMENTO","ERRO - VERIFICAR"))))</f>
        <v>CUSTEIO</v>
      </c>
      <c r="Z989" s="64">
        <f t="shared" si="31"/>
        <v>53.26</v>
      </c>
      <c r="AC989" s="44">
        <v>53.26</v>
      </c>
    </row>
    <row r="990" spans="1:29" x14ac:dyDescent="0.25">
      <c r="A990" t="s">
        <v>594</v>
      </c>
      <c r="B990" t="s">
        <v>321</v>
      </c>
      <c r="C990" t="s">
        <v>595</v>
      </c>
      <c r="D990" t="s">
        <v>55</v>
      </c>
      <c r="E990" t="s">
        <v>117</v>
      </c>
      <c r="F990" s="51" t="str">
        <f>IFERROR(VLOOKUP(D990,'Tabelas auxiliares'!$A$3:$B$61,2,FALSE),"")</f>
        <v>PROEC - PRÓ-REITORIA DE EXTENSÃO E CULTURA</v>
      </c>
      <c r="G990" s="51" t="str">
        <f>IFERROR(VLOOKUP($B990,'Tabelas auxiliares'!$A$65:$C$102,2,FALSE),"")</f>
        <v>Materiais didáticos e serviços - Extensão</v>
      </c>
      <c r="H990" s="51" t="str">
        <f>IFERROR(VLOOKUP($B990,'Tabelas auxiliares'!$A$65:$C$102,3,FALSE),"")</f>
        <v>MATERIAL DE CONSUMO / MATERIAIS E SERVIÇOS DIVERSOS PARA ATIVIDADES CULTURAIS E DE EXTENSÃO / SERVIÇOS CORO</v>
      </c>
      <c r="I990" t="s">
        <v>1379</v>
      </c>
      <c r="J990" t="s">
        <v>3088</v>
      </c>
      <c r="K990" t="s">
        <v>3089</v>
      </c>
      <c r="L990" t="s">
        <v>3090</v>
      </c>
      <c r="M990" t="s">
        <v>3091</v>
      </c>
      <c r="N990" t="s">
        <v>166</v>
      </c>
      <c r="O990" t="s">
        <v>167</v>
      </c>
      <c r="P990" t="s">
        <v>200</v>
      </c>
      <c r="Q990" t="s">
        <v>168</v>
      </c>
      <c r="R990" t="s">
        <v>165</v>
      </c>
      <c r="S990" t="s">
        <v>597</v>
      </c>
      <c r="T990" t="s">
        <v>164</v>
      </c>
      <c r="U990" t="s">
        <v>118</v>
      </c>
      <c r="V990" t="s">
        <v>3092</v>
      </c>
      <c r="W990" t="s">
        <v>3093</v>
      </c>
      <c r="X990" s="51" t="str">
        <f t="shared" si="30"/>
        <v>3</v>
      </c>
      <c r="Y990" s="51" t="str">
        <f>IF(T990="","",IF(AND(T990&lt;&gt;'Tabelas auxiliares'!$B$236,T990&lt;&gt;'Tabelas auxiliares'!$B$237,T990&lt;&gt;'Tabelas auxiliares'!$C$236,T990&lt;&gt;'Tabelas auxiliares'!$C$237,T990&lt;&gt;'Tabelas auxiliares'!$D$236),"FOLHA DE PESSOAL",IF(X990='Tabelas auxiliares'!$A$237,"CUSTEIO",IF(X990='Tabelas auxiliares'!$A$236,"INVESTIMENTO","ERRO - VERIFICAR"))))</f>
        <v>CUSTEIO</v>
      </c>
      <c r="Z990" s="64">
        <f t="shared" si="31"/>
        <v>11200</v>
      </c>
      <c r="AA990" s="44">
        <v>11200</v>
      </c>
    </row>
    <row r="991" spans="1:29" x14ac:dyDescent="0.25">
      <c r="A991" t="s">
        <v>594</v>
      </c>
      <c r="B991" t="s">
        <v>321</v>
      </c>
      <c r="C991" t="s">
        <v>595</v>
      </c>
      <c r="D991" t="s">
        <v>55</v>
      </c>
      <c r="E991" t="s">
        <v>117</v>
      </c>
      <c r="F991" s="51" t="str">
        <f>IFERROR(VLOOKUP(D991,'Tabelas auxiliares'!$A$3:$B$61,2,FALSE),"")</f>
        <v>PROEC - PRÓ-REITORIA DE EXTENSÃO E CULTURA</v>
      </c>
      <c r="G991" s="51" t="str">
        <f>IFERROR(VLOOKUP($B991,'Tabelas auxiliares'!$A$65:$C$102,2,FALSE),"")</f>
        <v>Materiais didáticos e serviços - Extensão</v>
      </c>
      <c r="H991" s="51" t="str">
        <f>IFERROR(VLOOKUP($B991,'Tabelas auxiliares'!$A$65:$C$102,3,FALSE),"")</f>
        <v>MATERIAL DE CONSUMO / MATERIAIS E SERVIÇOS DIVERSOS PARA ATIVIDADES CULTURAIS E DE EXTENSÃO / SERVIÇOS CORO</v>
      </c>
      <c r="I991" t="s">
        <v>630</v>
      </c>
      <c r="J991" t="s">
        <v>3094</v>
      </c>
      <c r="K991" t="s">
        <v>3095</v>
      </c>
      <c r="L991" t="s">
        <v>3096</v>
      </c>
      <c r="M991" t="s">
        <v>3078</v>
      </c>
      <c r="N991" t="s">
        <v>166</v>
      </c>
      <c r="O991" t="s">
        <v>167</v>
      </c>
      <c r="P991" t="s">
        <v>200</v>
      </c>
      <c r="Q991" t="s">
        <v>168</v>
      </c>
      <c r="R991" t="s">
        <v>165</v>
      </c>
      <c r="S991" t="s">
        <v>119</v>
      </c>
      <c r="T991" t="s">
        <v>164</v>
      </c>
      <c r="U991" t="s">
        <v>118</v>
      </c>
      <c r="V991" t="s">
        <v>2766</v>
      </c>
      <c r="W991" t="s">
        <v>2767</v>
      </c>
      <c r="X991" s="51" t="str">
        <f t="shared" si="30"/>
        <v>3</v>
      </c>
      <c r="Y991" s="51" t="str">
        <f>IF(T991="","",IF(AND(T991&lt;&gt;'Tabelas auxiliares'!$B$236,T991&lt;&gt;'Tabelas auxiliares'!$B$237,T991&lt;&gt;'Tabelas auxiliares'!$C$236,T991&lt;&gt;'Tabelas auxiliares'!$C$237,T991&lt;&gt;'Tabelas auxiliares'!$D$236),"FOLHA DE PESSOAL",IF(X991='Tabelas auxiliares'!$A$237,"CUSTEIO",IF(X991='Tabelas auxiliares'!$A$236,"INVESTIMENTO","ERRO - VERIFICAR"))))</f>
        <v>CUSTEIO</v>
      </c>
      <c r="Z991" s="64">
        <f t="shared" si="31"/>
        <v>37.799999999999997</v>
      </c>
      <c r="AA991" s="44">
        <v>37.799999999999997</v>
      </c>
    </row>
    <row r="992" spans="1:29" x14ac:dyDescent="0.25">
      <c r="A992" t="s">
        <v>594</v>
      </c>
      <c r="B992" t="s">
        <v>321</v>
      </c>
      <c r="C992" t="s">
        <v>595</v>
      </c>
      <c r="D992" t="s">
        <v>55</v>
      </c>
      <c r="E992" t="s">
        <v>117</v>
      </c>
      <c r="F992" s="51" t="str">
        <f>IFERROR(VLOOKUP(D992,'Tabelas auxiliares'!$A$3:$B$61,2,FALSE),"")</f>
        <v>PROEC - PRÓ-REITORIA DE EXTENSÃO E CULTURA</v>
      </c>
      <c r="G992" s="51" t="str">
        <f>IFERROR(VLOOKUP($B992,'Tabelas auxiliares'!$A$65:$C$102,2,FALSE),"")</f>
        <v>Materiais didáticos e serviços - Extensão</v>
      </c>
      <c r="H992" s="51" t="str">
        <f>IFERROR(VLOOKUP($B992,'Tabelas auxiliares'!$A$65:$C$102,3,FALSE),"")</f>
        <v>MATERIAL DE CONSUMO / MATERIAIS E SERVIÇOS DIVERSOS PARA ATIVIDADES CULTURAIS E DE EXTENSÃO / SERVIÇOS CORO</v>
      </c>
      <c r="I992" t="s">
        <v>630</v>
      </c>
      <c r="J992" t="s">
        <v>3094</v>
      </c>
      <c r="K992" t="s">
        <v>3095</v>
      </c>
      <c r="L992" t="s">
        <v>3096</v>
      </c>
      <c r="M992" t="s">
        <v>3078</v>
      </c>
      <c r="N992" t="s">
        <v>166</v>
      </c>
      <c r="O992" t="s">
        <v>167</v>
      </c>
      <c r="P992" t="s">
        <v>200</v>
      </c>
      <c r="Q992" t="s">
        <v>168</v>
      </c>
      <c r="R992" t="s">
        <v>165</v>
      </c>
      <c r="S992" t="s">
        <v>119</v>
      </c>
      <c r="T992" t="s">
        <v>164</v>
      </c>
      <c r="U992" t="s">
        <v>118</v>
      </c>
      <c r="V992" t="s">
        <v>1889</v>
      </c>
      <c r="W992" t="s">
        <v>1890</v>
      </c>
      <c r="X992" s="51" t="str">
        <f t="shared" si="30"/>
        <v>3</v>
      </c>
      <c r="Y992" s="51" t="str">
        <f>IF(T992="","",IF(AND(T992&lt;&gt;'Tabelas auxiliares'!$B$236,T992&lt;&gt;'Tabelas auxiliares'!$B$237,T992&lt;&gt;'Tabelas auxiliares'!$C$236,T992&lt;&gt;'Tabelas auxiliares'!$C$237,T992&lt;&gt;'Tabelas auxiliares'!$D$236),"FOLHA DE PESSOAL",IF(X992='Tabelas auxiliares'!$A$237,"CUSTEIO",IF(X992='Tabelas auxiliares'!$A$236,"INVESTIMENTO","ERRO - VERIFICAR"))))</f>
        <v>CUSTEIO</v>
      </c>
      <c r="Z992" s="64">
        <f t="shared" si="31"/>
        <v>57.24</v>
      </c>
      <c r="AA992" s="44">
        <v>57.24</v>
      </c>
    </row>
    <row r="993" spans="1:29" x14ac:dyDescent="0.25">
      <c r="A993" t="s">
        <v>594</v>
      </c>
      <c r="B993" t="s">
        <v>321</v>
      </c>
      <c r="C993" t="s">
        <v>595</v>
      </c>
      <c r="D993" t="s">
        <v>55</v>
      </c>
      <c r="E993" t="s">
        <v>117</v>
      </c>
      <c r="F993" s="51" t="str">
        <f>IFERROR(VLOOKUP(D993,'Tabelas auxiliares'!$A$3:$B$61,2,FALSE),"")</f>
        <v>PROEC - PRÓ-REITORIA DE EXTENSÃO E CULTURA</v>
      </c>
      <c r="G993" s="51" t="str">
        <f>IFERROR(VLOOKUP($B993,'Tabelas auxiliares'!$A$65:$C$102,2,FALSE),"")</f>
        <v>Materiais didáticos e serviços - Extensão</v>
      </c>
      <c r="H993" s="51" t="str">
        <f>IFERROR(VLOOKUP($B993,'Tabelas auxiliares'!$A$65:$C$102,3,FALSE),"")</f>
        <v>MATERIAL DE CONSUMO / MATERIAIS E SERVIÇOS DIVERSOS PARA ATIVIDADES CULTURAIS E DE EXTENSÃO / SERVIÇOS CORO</v>
      </c>
      <c r="I993" t="s">
        <v>630</v>
      </c>
      <c r="J993" t="s">
        <v>3094</v>
      </c>
      <c r="K993" t="s">
        <v>3095</v>
      </c>
      <c r="L993" t="s">
        <v>3096</v>
      </c>
      <c r="M993" t="s">
        <v>3078</v>
      </c>
      <c r="N993" t="s">
        <v>166</v>
      </c>
      <c r="O993" t="s">
        <v>167</v>
      </c>
      <c r="P993" t="s">
        <v>200</v>
      </c>
      <c r="Q993" t="s">
        <v>168</v>
      </c>
      <c r="R993" t="s">
        <v>165</v>
      </c>
      <c r="S993" t="s">
        <v>119</v>
      </c>
      <c r="T993" t="s">
        <v>164</v>
      </c>
      <c r="U993" t="s">
        <v>118</v>
      </c>
      <c r="V993" t="s">
        <v>2907</v>
      </c>
      <c r="W993" t="s">
        <v>2908</v>
      </c>
      <c r="X993" s="51" t="str">
        <f t="shared" si="30"/>
        <v>3</v>
      </c>
      <c r="Y993" s="51" t="str">
        <f>IF(T993="","",IF(AND(T993&lt;&gt;'Tabelas auxiliares'!$B$236,T993&lt;&gt;'Tabelas auxiliares'!$B$237,T993&lt;&gt;'Tabelas auxiliares'!$C$236,T993&lt;&gt;'Tabelas auxiliares'!$C$237,T993&lt;&gt;'Tabelas auxiliares'!$D$236),"FOLHA DE PESSOAL",IF(X993='Tabelas auxiliares'!$A$237,"CUSTEIO",IF(X993='Tabelas auxiliares'!$A$236,"INVESTIMENTO","ERRO - VERIFICAR"))))</f>
        <v>CUSTEIO</v>
      </c>
      <c r="Z993" s="64">
        <f t="shared" si="31"/>
        <v>117.2</v>
      </c>
      <c r="AA993" s="44">
        <v>117.2</v>
      </c>
    </row>
    <row r="994" spans="1:29" x14ac:dyDescent="0.25">
      <c r="A994" t="s">
        <v>594</v>
      </c>
      <c r="B994" t="s">
        <v>321</v>
      </c>
      <c r="C994" t="s">
        <v>595</v>
      </c>
      <c r="D994" t="s">
        <v>55</v>
      </c>
      <c r="E994" t="s">
        <v>117</v>
      </c>
      <c r="F994" s="51" t="str">
        <f>IFERROR(VLOOKUP(D994,'Tabelas auxiliares'!$A$3:$B$61,2,FALSE),"")</f>
        <v>PROEC - PRÓ-REITORIA DE EXTENSÃO E CULTURA</v>
      </c>
      <c r="G994" s="51" t="str">
        <f>IFERROR(VLOOKUP($B994,'Tabelas auxiliares'!$A$65:$C$102,2,FALSE),"")</f>
        <v>Materiais didáticos e serviços - Extensão</v>
      </c>
      <c r="H994" s="51" t="str">
        <f>IFERROR(VLOOKUP($B994,'Tabelas auxiliares'!$A$65:$C$102,3,FALSE),"")</f>
        <v>MATERIAL DE CONSUMO / MATERIAIS E SERVIÇOS DIVERSOS PARA ATIVIDADES CULTURAIS E DE EXTENSÃO / SERVIÇOS CORO</v>
      </c>
      <c r="I994" t="s">
        <v>630</v>
      </c>
      <c r="J994" t="s">
        <v>3094</v>
      </c>
      <c r="K994" t="s">
        <v>3095</v>
      </c>
      <c r="L994" t="s">
        <v>3096</v>
      </c>
      <c r="M994" t="s">
        <v>3078</v>
      </c>
      <c r="N994" t="s">
        <v>166</v>
      </c>
      <c r="O994" t="s">
        <v>167</v>
      </c>
      <c r="P994" t="s">
        <v>200</v>
      </c>
      <c r="Q994" t="s">
        <v>168</v>
      </c>
      <c r="R994" t="s">
        <v>165</v>
      </c>
      <c r="S994" t="s">
        <v>119</v>
      </c>
      <c r="T994" t="s">
        <v>164</v>
      </c>
      <c r="U994" t="s">
        <v>118</v>
      </c>
      <c r="V994" t="s">
        <v>3048</v>
      </c>
      <c r="W994" t="s">
        <v>3049</v>
      </c>
      <c r="X994" s="51" t="str">
        <f t="shared" si="30"/>
        <v>3</v>
      </c>
      <c r="Y994" s="51" t="str">
        <f>IF(T994="","",IF(AND(T994&lt;&gt;'Tabelas auxiliares'!$B$236,T994&lt;&gt;'Tabelas auxiliares'!$B$237,T994&lt;&gt;'Tabelas auxiliares'!$C$236,T994&lt;&gt;'Tabelas auxiliares'!$C$237,T994&lt;&gt;'Tabelas auxiliares'!$D$236),"FOLHA DE PESSOAL",IF(X994='Tabelas auxiliares'!$A$237,"CUSTEIO",IF(X994='Tabelas auxiliares'!$A$236,"INVESTIMENTO","ERRO - VERIFICAR"))))</f>
        <v>CUSTEIO</v>
      </c>
      <c r="Z994" s="64">
        <f t="shared" si="31"/>
        <v>117.6</v>
      </c>
      <c r="AA994" s="44">
        <v>117.6</v>
      </c>
    </row>
    <row r="995" spans="1:29" x14ac:dyDescent="0.25">
      <c r="A995" t="s">
        <v>594</v>
      </c>
      <c r="B995" t="s">
        <v>321</v>
      </c>
      <c r="C995" t="s">
        <v>595</v>
      </c>
      <c r="D995" t="s">
        <v>55</v>
      </c>
      <c r="E995" t="s">
        <v>117</v>
      </c>
      <c r="F995" s="51" t="str">
        <f>IFERROR(VLOOKUP(D995,'Tabelas auxiliares'!$A$3:$B$61,2,FALSE),"")</f>
        <v>PROEC - PRÓ-REITORIA DE EXTENSÃO E CULTURA</v>
      </c>
      <c r="G995" s="51" t="str">
        <f>IFERROR(VLOOKUP($B995,'Tabelas auxiliares'!$A$65:$C$102,2,FALSE),"")</f>
        <v>Materiais didáticos e serviços - Extensão</v>
      </c>
      <c r="H995" s="51" t="str">
        <f>IFERROR(VLOOKUP($B995,'Tabelas auxiliares'!$A$65:$C$102,3,FALSE),"")</f>
        <v>MATERIAL DE CONSUMO / MATERIAIS E SERVIÇOS DIVERSOS PARA ATIVIDADES CULTURAIS E DE EXTENSÃO / SERVIÇOS CORO</v>
      </c>
      <c r="I995" t="s">
        <v>630</v>
      </c>
      <c r="J995" t="s">
        <v>3094</v>
      </c>
      <c r="K995" t="s">
        <v>3095</v>
      </c>
      <c r="L995" t="s">
        <v>3096</v>
      </c>
      <c r="M995" t="s">
        <v>3078</v>
      </c>
      <c r="N995" t="s">
        <v>166</v>
      </c>
      <c r="O995" t="s">
        <v>167</v>
      </c>
      <c r="P995" t="s">
        <v>200</v>
      </c>
      <c r="Q995" t="s">
        <v>168</v>
      </c>
      <c r="R995" t="s">
        <v>165</v>
      </c>
      <c r="S995" t="s">
        <v>119</v>
      </c>
      <c r="T995" t="s">
        <v>164</v>
      </c>
      <c r="U995" t="s">
        <v>118</v>
      </c>
      <c r="V995" t="s">
        <v>2889</v>
      </c>
      <c r="W995" t="s">
        <v>2890</v>
      </c>
      <c r="X995" s="51" t="str">
        <f t="shared" si="30"/>
        <v>3</v>
      </c>
      <c r="Y995" s="51" t="str">
        <f>IF(T995="","",IF(AND(T995&lt;&gt;'Tabelas auxiliares'!$B$236,T995&lt;&gt;'Tabelas auxiliares'!$B$237,T995&lt;&gt;'Tabelas auxiliares'!$C$236,T995&lt;&gt;'Tabelas auxiliares'!$C$237,T995&lt;&gt;'Tabelas auxiliares'!$D$236),"FOLHA DE PESSOAL",IF(X995='Tabelas auxiliares'!$A$237,"CUSTEIO",IF(X995='Tabelas auxiliares'!$A$236,"INVESTIMENTO","ERRO - VERIFICAR"))))</f>
        <v>CUSTEIO</v>
      </c>
      <c r="Z995" s="64">
        <f t="shared" si="31"/>
        <v>374.8</v>
      </c>
      <c r="AA995" s="44">
        <v>374.8</v>
      </c>
    </row>
    <row r="996" spans="1:29" x14ac:dyDescent="0.25">
      <c r="A996" t="s">
        <v>594</v>
      </c>
      <c r="B996" t="s">
        <v>321</v>
      </c>
      <c r="C996" t="s">
        <v>595</v>
      </c>
      <c r="D996" t="s">
        <v>55</v>
      </c>
      <c r="E996" t="s">
        <v>117</v>
      </c>
      <c r="F996" s="51" t="str">
        <f>IFERROR(VLOOKUP(D996,'Tabelas auxiliares'!$A$3:$B$61,2,FALSE),"")</f>
        <v>PROEC - PRÓ-REITORIA DE EXTENSÃO E CULTURA</v>
      </c>
      <c r="G996" s="51" t="str">
        <f>IFERROR(VLOOKUP($B996,'Tabelas auxiliares'!$A$65:$C$102,2,FALSE),"")</f>
        <v>Materiais didáticos e serviços - Extensão</v>
      </c>
      <c r="H996" s="51" t="str">
        <f>IFERROR(VLOOKUP($B996,'Tabelas auxiliares'!$A$65:$C$102,3,FALSE),"")</f>
        <v>MATERIAL DE CONSUMO / MATERIAIS E SERVIÇOS DIVERSOS PARA ATIVIDADES CULTURAIS E DE EXTENSÃO / SERVIÇOS CORO</v>
      </c>
      <c r="I996" t="s">
        <v>630</v>
      </c>
      <c r="J996" t="s">
        <v>3094</v>
      </c>
      <c r="K996" t="s">
        <v>3095</v>
      </c>
      <c r="L996" t="s">
        <v>3096</v>
      </c>
      <c r="M996" t="s">
        <v>3078</v>
      </c>
      <c r="N996" t="s">
        <v>166</v>
      </c>
      <c r="O996" t="s">
        <v>167</v>
      </c>
      <c r="P996" t="s">
        <v>200</v>
      </c>
      <c r="Q996" t="s">
        <v>168</v>
      </c>
      <c r="R996" t="s">
        <v>165</v>
      </c>
      <c r="S996" t="s">
        <v>119</v>
      </c>
      <c r="T996" t="s">
        <v>164</v>
      </c>
      <c r="U996" t="s">
        <v>118</v>
      </c>
      <c r="V996" t="s">
        <v>2923</v>
      </c>
      <c r="W996" t="s">
        <v>2924</v>
      </c>
      <c r="X996" s="51" t="str">
        <f t="shared" si="30"/>
        <v>3</v>
      </c>
      <c r="Y996" s="51" t="str">
        <f>IF(T996="","",IF(AND(T996&lt;&gt;'Tabelas auxiliares'!$B$236,T996&lt;&gt;'Tabelas auxiliares'!$B$237,T996&lt;&gt;'Tabelas auxiliares'!$C$236,T996&lt;&gt;'Tabelas auxiliares'!$C$237,T996&lt;&gt;'Tabelas auxiliares'!$D$236),"FOLHA DE PESSOAL",IF(X996='Tabelas auxiliares'!$A$237,"CUSTEIO",IF(X996='Tabelas auxiliares'!$A$236,"INVESTIMENTO","ERRO - VERIFICAR"))))</f>
        <v>CUSTEIO</v>
      </c>
      <c r="Z996" s="64">
        <f t="shared" si="31"/>
        <v>71.3</v>
      </c>
      <c r="AA996" s="44">
        <v>71.3</v>
      </c>
    </row>
    <row r="997" spans="1:29" x14ac:dyDescent="0.25">
      <c r="A997" t="s">
        <v>594</v>
      </c>
      <c r="B997" t="s">
        <v>321</v>
      </c>
      <c r="C997" t="s">
        <v>595</v>
      </c>
      <c r="D997" t="s">
        <v>55</v>
      </c>
      <c r="E997" t="s">
        <v>117</v>
      </c>
      <c r="F997" s="51" t="str">
        <f>IFERROR(VLOOKUP(D997,'Tabelas auxiliares'!$A$3:$B$61,2,FALSE),"")</f>
        <v>PROEC - PRÓ-REITORIA DE EXTENSÃO E CULTURA</v>
      </c>
      <c r="G997" s="51" t="str">
        <f>IFERROR(VLOOKUP($B997,'Tabelas auxiliares'!$A$65:$C$102,2,FALSE),"")</f>
        <v>Materiais didáticos e serviços - Extensão</v>
      </c>
      <c r="H997" s="51" t="str">
        <f>IFERROR(VLOOKUP($B997,'Tabelas auxiliares'!$A$65:$C$102,3,FALSE),"")</f>
        <v>MATERIAL DE CONSUMO / MATERIAIS E SERVIÇOS DIVERSOS PARA ATIVIDADES CULTURAIS E DE EXTENSÃO / SERVIÇOS CORO</v>
      </c>
      <c r="I997" t="s">
        <v>630</v>
      </c>
      <c r="J997" t="s">
        <v>3094</v>
      </c>
      <c r="K997" t="s">
        <v>3095</v>
      </c>
      <c r="L997" t="s">
        <v>3096</v>
      </c>
      <c r="M997" t="s">
        <v>3078</v>
      </c>
      <c r="N997" t="s">
        <v>166</v>
      </c>
      <c r="O997" t="s">
        <v>167</v>
      </c>
      <c r="P997" t="s">
        <v>200</v>
      </c>
      <c r="Q997" t="s">
        <v>168</v>
      </c>
      <c r="R997" t="s">
        <v>165</v>
      </c>
      <c r="S997" t="s">
        <v>119</v>
      </c>
      <c r="T997" t="s">
        <v>164</v>
      </c>
      <c r="U997" t="s">
        <v>118</v>
      </c>
      <c r="V997" t="s">
        <v>3097</v>
      </c>
      <c r="W997" t="s">
        <v>3098</v>
      </c>
      <c r="X997" s="51" t="str">
        <f t="shared" si="30"/>
        <v>3</v>
      </c>
      <c r="Y997" s="51" t="str">
        <f>IF(T997="","",IF(AND(T997&lt;&gt;'Tabelas auxiliares'!$B$236,T997&lt;&gt;'Tabelas auxiliares'!$B$237,T997&lt;&gt;'Tabelas auxiliares'!$C$236,T997&lt;&gt;'Tabelas auxiliares'!$C$237,T997&lt;&gt;'Tabelas auxiliares'!$D$236),"FOLHA DE PESSOAL",IF(X997='Tabelas auxiliares'!$A$237,"CUSTEIO",IF(X997='Tabelas auxiliares'!$A$236,"INVESTIMENTO","ERRO - VERIFICAR"))))</f>
        <v>CUSTEIO</v>
      </c>
      <c r="Z997" s="64">
        <f t="shared" si="31"/>
        <v>27.96</v>
      </c>
      <c r="AA997" s="44">
        <v>27.96</v>
      </c>
    </row>
    <row r="998" spans="1:29" x14ac:dyDescent="0.25">
      <c r="A998" t="s">
        <v>594</v>
      </c>
      <c r="B998" t="s">
        <v>321</v>
      </c>
      <c r="C998" t="s">
        <v>595</v>
      </c>
      <c r="D998" t="s">
        <v>55</v>
      </c>
      <c r="E998" t="s">
        <v>117</v>
      </c>
      <c r="F998" s="51" t="str">
        <f>IFERROR(VLOOKUP(D998,'Tabelas auxiliares'!$A$3:$B$61,2,FALSE),"")</f>
        <v>PROEC - PRÓ-REITORIA DE EXTENSÃO E CULTURA</v>
      </c>
      <c r="G998" s="51" t="str">
        <f>IFERROR(VLOOKUP($B998,'Tabelas auxiliares'!$A$65:$C$102,2,FALSE),"")</f>
        <v>Materiais didáticos e serviços - Extensão</v>
      </c>
      <c r="H998" s="51" t="str">
        <f>IFERROR(VLOOKUP($B998,'Tabelas auxiliares'!$A$65:$C$102,3,FALSE),"")</f>
        <v>MATERIAL DE CONSUMO / MATERIAIS E SERVIÇOS DIVERSOS PARA ATIVIDADES CULTURAIS E DE EXTENSÃO / SERVIÇOS CORO</v>
      </c>
      <c r="I998" t="s">
        <v>630</v>
      </c>
      <c r="J998" t="s">
        <v>3094</v>
      </c>
      <c r="K998" t="s">
        <v>3095</v>
      </c>
      <c r="L998" t="s">
        <v>3096</v>
      </c>
      <c r="M998" t="s">
        <v>3078</v>
      </c>
      <c r="N998" t="s">
        <v>166</v>
      </c>
      <c r="O998" t="s">
        <v>167</v>
      </c>
      <c r="P998" t="s">
        <v>200</v>
      </c>
      <c r="Q998" t="s">
        <v>168</v>
      </c>
      <c r="R998" t="s">
        <v>165</v>
      </c>
      <c r="S998" t="s">
        <v>119</v>
      </c>
      <c r="T998" t="s">
        <v>164</v>
      </c>
      <c r="U998" t="s">
        <v>118</v>
      </c>
      <c r="V998" t="s">
        <v>3099</v>
      </c>
      <c r="W998" t="s">
        <v>3100</v>
      </c>
      <c r="X998" s="51" t="str">
        <f t="shared" si="30"/>
        <v>3</v>
      </c>
      <c r="Y998" s="51" t="str">
        <f>IF(T998="","",IF(AND(T998&lt;&gt;'Tabelas auxiliares'!$B$236,T998&lt;&gt;'Tabelas auxiliares'!$B$237,T998&lt;&gt;'Tabelas auxiliares'!$C$236,T998&lt;&gt;'Tabelas auxiliares'!$C$237,T998&lt;&gt;'Tabelas auxiliares'!$D$236),"FOLHA DE PESSOAL",IF(X998='Tabelas auxiliares'!$A$237,"CUSTEIO",IF(X998='Tabelas auxiliares'!$A$236,"INVESTIMENTO","ERRO - VERIFICAR"))))</f>
        <v>CUSTEIO</v>
      </c>
      <c r="Z998" s="64">
        <f t="shared" si="31"/>
        <v>44.61</v>
      </c>
      <c r="AA998" s="44">
        <v>44.61</v>
      </c>
    </row>
    <row r="999" spans="1:29" x14ac:dyDescent="0.25">
      <c r="A999" t="s">
        <v>594</v>
      </c>
      <c r="B999" t="s">
        <v>321</v>
      </c>
      <c r="C999" t="s">
        <v>595</v>
      </c>
      <c r="D999" t="s">
        <v>55</v>
      </c>
      <c r="E999" t="s">
        <v>117</v>
      </c>
      <c r="F999" s="51" t="str">
        <f>IFERROR(VLOOKUP(D999,'Tabelas auxiliares'!$A$3:$B$61,2,FALSE),"")</f>
        <v>PROEC - PRÓ-REITORIA DE EXTENSÃO E CULTURA</v>
      </c>
      <c r="G999" s="51" t="str">
        <f>IFERROR(VLOOKUP($B999,'Tabelas auxiliares'!$A$65:$C$102,2,FALSE),"")</f>
        <v>Materiais didáticos e serviços - Extensão</v>
      </c>
      <c r="H999" s="51" t="str">
        <f>IFERROR(VLOOKUP($B999,'Tabelas auxiliares'!$A$65:$C$102,3,FALSE),"")</f>
        <v>MATERIAL DE CONSUMO / MATERIAIS E SERVIÇOS DIVERSOS PARA ATIVIDADES CULTURAIS E DE EXTENSÃO / SERVIÇOS CORO</v>
      </c>
      <c r="I999" t="s">
        <v>630</v>
      </c>
      <c r="J999" t="s">
        <v>3094</v>
      </c>
      <c r="K999" t="s">
        <v>3095</v>
      </c>
      <c r="L999" t="s">
        <v>3096</v>
      </c>
      <c r="M999" t="s">
        <v>3078</v>
      </c>
      <c r="N999" t="s">
        <v>166</v>
      </c>
      <c r="O999" t="s">
        <v>167</v>
      </c>
      <c r="P999" t="s">
        <v>200</v>
      </c>
      <c r="Q999" t="s">
        <v>168</v>
      </c>
      <c r="R999" t="s">
        <v>165</v>
      </c>
      <c r="S999" t="s">
        <v>119</v>
      </c>
      <c r="T999" t="s">
        <v>164</v>
      </c>
      <c r="U999" t="s">
        <v>118</v>
      </c>
      <c r="V999" t="s">
        <v>3101</v>
      </c>
      <c r="W999" t="s">
        <v>3102</v>
      </c>
      <c r="X999" s="51" t="str">
        <f t="shared" si="30"/>
        <v>3</v>
      </c>
      <c r="Y999" s="51" t="str">
        <f>IF(T999="","",IF(AND(T999&lt;&gt;'Tabelas auxiliares'!$B$236,T999&lt;&gt;'Tabelas auxiliares'!$B$237,T999&lt;&gt;'Tabelas auxiliares'!$C$236,T999&lt;&gt;'Tabelas auxiliares'!$C$237,T999&lt;&gt;'Tabelas auxiliares'!$D$236),"FOLHA DE PESSOAL",IF(X999='Tabelas auxiliares'!$A$237,"CUSTEIO",IF(X999='Tabelas auxiliares'!$A$236,"INVESTIMENTO","ERRO - VERIFICAR"))))</f>
        <v>CUSTEIO</v>
      </c>
      <c r="Z999" s="64">
        <f t="shared" si="31"/>
        <v>602.45000000000005</v>
      </c>
      <c r="AA999" s="44">
        <v>602.45000000000005</v>
      </c>
    </row>
    <row r="1000" spans="1:29" x14ac:dyDescent="0.25">
      <c r="A1000" t="s">
        <v>594</v>
      </c>
      <c r="B1000" t="s">
        <v>321</v>
      </c>
      <c r="C1000" t="s">
        <v>595</v>
      </c>
      <c r="D1000" t="s">
        <v>55</v>
      </c>
      <c r="E1000" t="s">
        <v>117</v>
      </c>
      <c r="F1000" s="51" t="str">
        <f>IFERROR(VLOOKUP(D1000,'Tabelas auxiliares'!$A$3:$B$61,2,FALSE),"")</f>
        <v>PROEC - PRÓ-REITORIA DE EXTENSÃO E CULTURA</v>
      </c>
      <c r="G1000" s="51" t="str">
        <f>IFERROR(VLOOKUP($B1000,'Tabelas auxiliares'!$A$65:$C$102,2,FALSE),"")</f>
        <v>Materiais didáticos e serviços - Extensão</v>
      </c>
      <c r="H1000" s="51" t="str">
        <f>IFERROR(VLOOKUP($B1000,'Tabelas auxiliares'!$A$65:$C$102,3,FALSE),"")</f>
        <v>MATERIAL DE CONSUMO / MATERIAIS E SERVIÇOS DIVERSOS PARA ATIVIDADES CULTURAIS E DE EXTENSÃO / SERVIÇOS CORO</v>
      </c>
      <c r="I1000" t="s">
        <v>1301</v>
      </c>
      <c r="J1000" t="s">
        <v>3103</v>
      </c>
      <c r="K1000" t="s">
        <v>3104</v>
      </c>
      <c r="L1000" t="s">
        <v>3105</v>
      </c>
      <c r="M1000" t="s">
        <v>3106</v>
      </c>
      <c r="N1000" t="s">
        <v>166</v>
      </c>
      <c r="O1000" t="s">
        <v>167</v>
      </c>
      <c r="P1000" t="s">
        <v>200</v>
      </c>
      <c r="Q1000" t="s">
        <v>168</v>
      </c>
      <c r="R1000" t="s">
        <v>165</v>
      </c>
      <c r="S1000" t="s">
        <v>119</v>
      </c>
      <c r="T1000" t="s">
        <v>164</v>
      </c>
      <c r="U1000" t="s">
        <v>118</v>
      </c>
      <c r="V1000" t="s">
        <v>3107</v>
      </c>
      <c r="W1000" t="s">
        <v>3108</v>
      </c>
      <c r="X1000" s="51" t="str">
        <f t="shared" si="30"/>
        <v>3</v>
      </c>
      <c r="Y1000" s="51" t="str">
        <f>IF(T1000="","",IF(AND(T1000&lt;&gt;'Tabelas auxiliares'!$B$236,T1000&lt;&gt;'Tabelas auxiliares'!$B$237,T1000&lt;&gt;'Tabelas auxiliares'!$C$236,T1000&lt;&gt;'Tabelas auxiliares'!$C$237,T1000&lt;&gt;'Tabelas auxiliares'!$D$236),"FOLHA DE PESSOAL",IF(X1000='Tabelas auxiliares'!$A$237,"CUSTEIO",IF(X1000='Tabelas auxiliares'!$A$236,"INVESTIMENTO","ERRO - VERIFICAR"))))</f>
        <v>CUSTEIO</v>
      </c>
      <c r="Z1000" s="64">
        <f t="shared" si="31"/>
        <v>1800</v>
      </c>
      <c r="AA1000" s="44">
        <v>1800</v>
      </c>
    </row>
    <row r="1001" spans="1:29" x14ac:dyDescent="0.25">
      <c r="A1001" t="s">
        <v>594</v>
      </c>
      <c r="B1001" s="57" t="s">
        <v>321</v>
      </c>
      <c r="C1001" s="57" t="s">
        <v>595</v>
      </c>
      <c r="D1001" s="57" t="s">
        <v>55</v>
      </c>
      <c r="E1001" s="57" t="s">
        <v>117</v>
      </c>
      <c r="F1001" s="57"/>
      <c r="G1001" s="57"/>
      <c r="H1001" s="57"/>
      <c r="I1001" t="s">
        <v>627</v>
      </c>
      <c r="J1001" t="s">
        <v>3109</v>
      </c>
      <c r="K1001" t="s">
        <v>3110</v>
      </c>
      <c r="L1001" t="s">
        <v>3072</v>
      </c>
      <c r="M1001" t="s">
        <v>2962</v>
      </c>
      <c r="N1001" t="s">
        <v>169</v>
      </c>
      <c r="O1001" t="s">
        <v>167</v>
      </c>
      <c r="P1001" t="s">
        <v>640</v>
      </c>
      <c r="Q1001" t="s">
        <v>168</v>
      </c>
      <c r="R1001" t="s">
        <v>165</v>
      </c>
      <c r="S1001" t="s">
        <v>119</v>
      </c>
      <c r="T1001" t="s">
        <v>228</v>
      </c>
      <c r="U1001" t="s">
        <v>641</v>
      </c>
      <c r="V1001" t="s">
        <v>2932</v>
      </c>
      <c r="W1001" t="s">
        <v>2933</v>
      </c>
      <c r="X1001" s="57"/>
      <c r="Y1001" s="57"/>
      <c r="Z1001" s="56">
        <f>SUBTOTAL(9,Z4:Z1000)</f>
        <v>325425092.6500001</v>
      </c>
      <c r="AA1001" s="44">
        <v>4062</v>
      </c>
    </row>
    <row r="1002" spans="1:29" hidden="1" x14ac:dyDescent="0.25">
      <c r="A1002" t="s">
        <v>594</v>
      </c>
      <c r="B1002" t="s">
        <v>321</v>
      </c>
      <c r="C1002" t="s">
        <v>781</v>
      </c>
      <c r="D1002" t="s">
        <v>55</v>
      </c>
      <c r="E1002" t="s">
        <v>117</v>
      </c>
      <c r="I1002" t="s">
        <v>1952</v>
      </c>
      <c r="J1002" t="s">
        <v>3111</v>
      </c>
      <c r="K1002" t="s">
        <v>3112</v>
      </c>
      <c r="L1002" t="s">
        <v>3113</v>
      </c>
      <c r="M1002" t="s">
        <v>3078</v>
      </c>
      <c r="N1002" t="s">
        <v>166</v>
      </c>
      <c r="O1002" t="s">
        <v>167</v>
      </c>
      <c r="P1002" t="s">
        <v>200</v>
      </c>
      <c r="Q1002" t="s">
        <v>168</v>
      </c>
      <c r="R1002" t="s">
        <v>165</v>
      </c>
      <c r="S1002" t="s">
        <v>119</v>
      </c>
      <c r="T1002" t="s">
        <v>164</v>
      </c>
      <c r="U1002" t="s">
        <v>118</v>
      </c>
      <c r="V1002" t="s">
        <v>1889</v>
      </c>
      <c r="W1002" t="s">
        <v>1890</v>
      </c>
      <c r="AC1002" s="44">
        <v>54.71</v>
      </c>
    </row>
    <row r="1003" spans="1:29" hidden="1" x14ac:dyDescent="0.25">
      <c r="A1003" t="s">
        <v>594</v>
      </c>
      <c r="B1003" t="s">
        <v>321</v>
      </c>
      <c r="C1003" t="s">
        <v>781</v>
      </c>
      <c r="D1003" t="s">
        <v>55</v>
      </c>
      <c r="E1003" t="s">
        <v>117</v>
      </c>
      <c r="I1003" t="s">
        <v>1952</v>
      </c>
      <c r="J1003" t="s">
        <v>3111</v>
      </c>
      <c r="K1003" t="s">
        <v>3112</v>
      </c>
      <c r="L1003" t="s">
        <v>3113</v>
      </c>
      <c r="M1003" t="s">
        <v>3078</v>
      </c>
      <c r="N1003" t="s">
        <v>166</v>
      </c>
      <c r="O1003" t="s">
        <v>167</v>
      </c>
      <c r="P1003" t="s">
        <v>200</v>
      </c>
      <c r="Q1003" t="s">
        <v>168</v>
      </c>
      <c r="R1003" t="s">
        <v>165</v>
      </c>
      <c r="S1003" t="s">
        <v>119</v>
      </c>
      <c r="T1003" t="s">
        <v>164</v>
      </c>
      <c r="U1003" t="s">
        <v>118</v>
      </c>
      <c r="V1003" t="s">
        <v>2762</v>
      </c>
      <c r="W1003" t="s">
        <v>2763</v>
      </c>
      <c r="AC1003" s="44">
        <v>24.54</v>
      </c>
    </row>
    <row r="1004" spans="1:29" hidden="1" x14ac:dyDescent="0.25">
      <c r="A1004" t="s">
        <v>594</v>
      </c>
      <c r="B1004" t="s">
        <v>321</v>
      </c>
      <c r="C1004" t="s">
        <v>781</v>
      </c>
      <c r="D1004" t="s">
        <v>55</v>
      </c>
      <c r="E1004" t="s">
        <v>117</v>
      </c>
      <c r="I1004" t="s">
        <v>1952</v>
      </c>
      <c r="J1004" t="s">
        <v>3111</v>
      </c>
      <c r="K1004" t="s">
        <v>3114</v>
      </c>
      <c r="L1004" t="s">
        <v>3113</v>
      </c>
      <c r="M1004" t="s">
        <v>3115</v>
      </c>
      <c r="N1004" t="s">
        <v>166</v>
      </c>
      <c r="O1004" t="s">
        <v>167</v>
      </c>
      <c r="P1004" t="s">
        <v>200</v>
      </c>
      <c r="Q1004" t="s">
        <v>168</v>
      </c>
      <c r="R1004" t="s">
        <v>165</v>
      </c>
      <c r="S1004" t="s">
        <v>119</v>
      </c>
      <c r="T1004" t="s">
        <v>164</v>
      </c>
      <c r="U1004" t="s">
        <v>118</v>
      </c>
      <c r="V1004" t="s">
        <v>2762</v>
      </c>
      <c r="W1004" t="s">
        <v>2763</v>
      </c>
      <c r="AC1004" s="44">
        <v>32.92</v>
      </c>
    </row>
    <row r="1005" spans="1:29" hidden="1" x14ac:dyDescent="0.25">
      <c r="A1005" t="s">
        <v>594</v>
      </c>
      <c r="B1005" t="s">
        <v>324</v>
      </c>
      <c r="C1005" t="s">
        <v>595</v>
      </c>
      <c r="D1005" t="s">
        <v>57</v>
      </c>
      <c r="E1005" t="s">
        <v>117</v>
      </c>
      <c r="I1005" t="s">
        <v>911</v>
      </c>
      <c r="J1005" t="s">
        <v>3116</v>
      </c>
      <c r="K1005" t="s">
        <v>3117</v>
      </c>
      <c r="L1005" t="s">
        <v>3118</v>
      </c>
      <c r="M1005" t="s">
        <v>1615</v>
      </c>
      <c r="N1005" t="s">
        <v>166</v>
      </c>
      <c r="O1005" t="s">
        <v>167</v>
      </c>
      <c r="P1005" t="s">
        <v>200</v>
      </c>
      <c r="Q1005" t="s">
        <v>168</v>
      </c>
      <c r="R1005" t="s">
        <v>165</v>
      </c>
      <c r="S1005" t="s">
        <v>119</v>
      </c>
      <c r="T1005" t="s">
        <v>164</v>
      </c>
      <c r="U1005" t="s">
        <v>118</v>
      </c>
      <c r="V1005" t="s">
        <v>2184</v>
      </c>
      <c r="W1005" t="s">
        <v>2185</v>
      </c>
      <c r="AC1005" s="44">
        <v>1250</v>
      </c>
    </row>
    <row r="1006" spans="1:29" hidden="1" x14ac:dyDescent="0.25">
      <c r="A1006" t="s">
        <v>594</v>
      </c>
      <c r="B1006" t="s">
        <v>324</v>
      </c>
      <c r="C1006" t="s">
        <v>595</v>
      </c>
      <c r="D1006" t="s">
        <v>57</v>
      </c>
      <c r="E1006" t="s">
        <v>117</v>
      </c>
      <c r="I1006" t="s">
        <v>964</v>
      </c>
      <c r="J1006" t="s">
        <v>3119</v>
      </c>
      <c r="K1006" t="s">
        <v>3120</v>
      </c>
      <c r="L1006" t="s">
        <v>3121</v>
      </c>
      <c r="M1006" t="s">
        <v>1615</v>
      </c>
      <c r="N1006" t="s">
        <v>166</v>
      </c>
      <c r="O1006" t="s">
        <v>167</v>
      </c>
      <c r="P1006" t="s">
        <v>200</v>
      </c>
      <c r="Q1006" t="s">
        <v>168</v>
      </c>
      <c r="R1006" t="s">
        <v>165</v>
      </c>
      <c r="S1006" t="s">
        <v>119</v>
      </c>
      <c r="T1006" t="s">
        <v>164</v>
      </c>
      <c r="U1006" t="s">
        <v>118</v>
      </c>
      <c r="V1006" t="s">
        <v>2184</v>
      </c>
      <c r="W1006" t="s">
        <v>2185</v>
      </c>
      <c r="AC1006" s="44">
        <v>3000</v>
      </c>
    </row>
    <row r="1007" spans="1:29" hidden="1" x14ac:dyDescent="0.25">
      <c r="A1007" t="s">
        <v>594</v>
      </c>
      <c r="B1007" t="s">
        <v>324</v>
      </c>
      <c r="C1007" t="s">
        <v>595</v>
      </c>
      <c r="D1007" t="s">
        <v>57</v>
      </c>
      <c r="E1007" t="s">
        <v>117</v>
      </c>
      <c r="I1007" t="s">
        <v>1312</v>
      </c>
      <c r="J1007" t="s">
        <v>3122</v>
      </c>
      <c r="K1007" t="s">
        <v>3123</v>
      </c>
      <c r="L1007" t="s">
        <v>3124</v>
      </c>
      <c r="M1007" t="s">
        <v>1615</v>
      </c>
      <c r="N1007" t="s">
        <v>166</v>
      </c>
      <c r="O1007" t="s">
        <v>167</v>
      </c>
      <c r="P1007" t="s">
        <v>200</v>
      </c>
      <c r="Q1007" t="s">
        <v>168</v>
      </c>
      <c r="R1007" t="s">
        <v>165</v>
      </c>
      <c r="S1007" t="s">
        <v>119</v>
      </c>
      <c r="T1007" t="s">
        <v>164</v>
      </c>
      <c r="U1007" t="s">
        <v>118</v>
      </c>
      <c r="V1007" t="s">
        <v>2184</v>
      </c>
      <c r="W1007" t="s">
        <v>2185</v>
      </c>
      <c r="AC1007" s="44">
        <v>600</v>
      </c>
    </row>
    <row r="1008" spans="1:29" hidden="1" x14ac:dyDescent="0.25">
      <c r="A1008" t="s">
        <v>594</v>
      </c>
      <c r="B1008" t="s">
        <v>324</v>
      </c>
      <c r="C1008" t="s">
        <v>595</v>
      </c>
      <c r="D1008" t="s">
        <v>57</v>
      </c>
      <c r="E1008" t="s">
        <v>117</v>
      </c>
      <c r="I1008" t="s">
        <v>631</v>
      </c>
      <c r="J1008" t="s">
        <v>3125</v>
      </c>
      <c r="K1008" t="s">
        <v>3126</v>
      </c>
      <c r="L1008" t="s">
        <v>3127</v>
      </c>
      <c r="M1008" t="s">
        <v>1615</v>
      </c>
      <c r="N1008" t="s">
        <v>166</v>
      </c>
      <c r="O1008" t="s">
        <v>167</v>
      </c>
      <c r="P1008" t="s">
        <v>200</v>
      </c>
      <c r="Q1008" t="s">
        <v>168</v>
      </c>
      <c r="R1008" t="s">
        <v>165</v>
      </c>
      <c r="S1008" t="s">
        <v>119</v>
      </c>
      <c r="T1008" t="s">
        <v>164</v>
      </c>
      <c r="U1008" t="s">
        <v>118</v>
      </c>
      <c r="V1008" t="s">
        <v>2184</v>
      </c>
      <c r="W1008" t="s">
        <v>2185</v>
      </c>
      <c r="AC1008" s="44">
        <v>1000</v>
      </c>
    </row>
    <row r="1009" spans="1:29" hidden="1" x14ac:dyDescent="0.25">
      <c r="A1009" t="s">
        <v>594</v>
      </c>
      <c r="B1009" t="s">
        <v>327</v>
      </c>
      <c r="C1009" t="s">
        <v>595</v>
      </c>
      <c r="D1009" t="s">
        <v>31</v>
      </c>
      <c r="E1009" t="s">
        <v>117</v>
      </c>
      <c r="I1009" t="s">
        <v>615</v>
      </c>
      <c r="J1009" t="s">
        <v>3128</v>
      </c>
      <c r="K1009" t="s">
        <v>3129</v>
      </c>
      <c r="L1009" t="s">
        <v>3130</v>
      </c>
      <c r="M1009" t="s">
        <v>3131</v>
      </c>
      <c r="N1009" t="s">
        <v>166</v>
      </c>
      <c r="O1009" t="s">
        <v>167</v>
      </c>
      <c r="P1009" t="s">
        <v>200</v>
      </c>
      <c r="Q1009" t="s">
        <v>168</v>
      </c>
      <c r="R1009" t="s">
        <v>165</v>
      </c>
      <c r="S1009" t="s">
        <v>119</v>
      </c>
      <c r="T1009" t="s">
        <v>164</v>
      </c>
      <c r="U1009" t="s">
        <v>118</v>
      </c>
      <c r="V1009" t="s">
        <v>1853</v>
      </c>
      <c r="W1009" t="s">
        <v>1854</v>
      </c>
      <c r="AA1009" s="44">
        <v>20222.22</v>
      </c>
      <c r="AC1009" s="44">
        <v>3890.3</v>
      </c>
    </row>
    <row r="1010" spans="1:29" hidden="1" x14ac:dyDescent="0.25">
      <c r="A1010" t="s">
        <v>594</v>
      </c>
      <c r="B1010" t="s">
        <v>327</v>
      </c>
      <c r="C1010" t="s">
        <v>595</v>
      </c>
      <c r="D1010" t="s">
        <v>35</v>
      </c>
      <c r="E1010" t="s">
        <v>117</v>
      </c>
      <c r="I1010" t="s">
        <v>637</v>
      </c>
      <c r="J1010" t="s">
        <v>3132</v>
      </c>
      <c r="K1010" t="s">
        <v>3133</v>
      </c>
      <c r="L1010" t="s">
        <v>3134</v>
      </c>
      <c r="M1010" t="s">
        <v>3135</v>
      </c>
      <c r="N1010" t="s">
        <v>166</v>
      </c>
      <c r="O1010" t="s">
        <v>167</v>
      </c>
      <c r="P1010" t="s">
        <v>200</v>
      </c>
      <c r="Q1010" t="s">
        <v>168</v>
      </c>
      <c r="R1010" t="s">
        <v>165</v>
      </c>
      <c r="S1010" t="s">
        <v>119</v>
      </c>
      <c r="T1010" t="s">
        <v>164</v>
      </c>
      <c r="U1010" t="s">
        <v>118</v>
      </c>
      <c r="V1010" t="s">
        <v>2889</v>
      </c>
      <c r="W1010" t="s">
        <v>2890</v>
      </c>
      <c r="AC1010" s="44">
        <v>29100</v>
      </c>
    </row>
    <row r="1011" spans="1:29" hidden="1" x14ac:dyDescent="0.25">
      <c r="A1011" t="s">
        <v>594</v>
      </c>
      <c r="B1011" t="s">
        <v>327</v>
      </c>
      <c r="C1011" t="s">
        <v>595</v>
      </c>
      <c r="D1011" t="s">
        <v>35</v>
      </c>
      <c r="E1011" t="s">
        <v>117</v>
      </c>
      <c r="I1011" t="s">
        <v>1700</v>
      </c>
      <c r="J1011" t="s">
        <v>3132</v>
      </c>
      <c r="K1011" t="s">
        <v>3136</v>
      </c>
      <c r="L1011" t="s">
        <v>3137</v>
      </c>
      <c r="M1011" t="s">
        <v>3138</v>
      </c>
      <c r="N1011" t="s">
        <v>166</v>
      </c>
      <c r="O1011" t="s">
        <v>167</v>
      </c>
      <c r="P1011" t="s">
        <v>200</v>
      </c>
      <c r="Q1011" t="s">
        <v>168</v>
      </c>
      <c r="R1011" t="s">
        <v>165</v>
      </c>
      <c r="S1011" t="s">
        <v>119</v>
      </c>
      <c r="T1011" t="s">
        <v>164</v>
      </c>
      <c r="U1011" t="s">
        <v>118</v>
      </c>
      <c r="V1011" t="s">
        <v>2889</v>
      </c>
      <c r="W1011" t="s">
        <v>2890</v>
      </c>
      <c r="AC1011" s="44">
        <v>19300</v>
      </c>
    </row>
    <row r="1012" spans="1:29" hidden="1" x14ac:dyDescent="0.25">
      <c r="A1012" t="s">
        <v>594</v>
      </c>
      <c r="B1012" t="s">
        <v>327</v>
      </c>
      <c r="C1012" t="s">
        <v>595</v>
      </c>
      <c r="D1012" t="s">
        <v>35</v>
      </c>
      <c r="E1012" t="s">
        <v>117</v>
      </c>
      <c r="I1012" t="s">
        <v>1700</v>
      </c>
      <c r="J1012" t="s">
        <v>3132</v>
      </c>
      <c r="K1012" t="s">
        <v>3139</v>
      </c>
      <c r="L1012" t="s">
        <v>3137</v>
      </c>
      <c r="M1012" t="s">
        <v>3140</v>
      </c>
      <c r="N1012" t="s">
        <v>166</v>
      </c>
      <c r="O1012" t="s">
        <v>167</v>
      </c>
      <c r="P1012" t="s">
        <v>200</v>
      </c>
      <c r="Q1012" t="s">
        <v>168</v>
      </c>
      <c r="R1012" t="s">
        <v>165</v>
      </c>
      <c r="S1012" t="s">
        <v>119</v>
      </c>
      <c r="T1012" t="s">
        <v>164</v>
      </c>
      <c r="U1012" t="s">
        <v>118</v>
      </c>
      <c r="V1012" t="s">
        <v>2889</v>
      </c>
      <c r="W1012" t="s">
        <v>2890</v>
      </c>
      <c r="AC1012" s="44">
        <v>42000</v>
      </c>
    </row>
    <row r="1013" spans="1:29" hidden="1" x14ac:dyDescent="0.25">
      <c r="A1013" t="s">
        <v>594</v>
      </c>
      <c r="B1013" t="s">
        <v>327</v>
      </c>
      <c r="C1013" t="s">
        <v>595</v>
      </c>
      <c r="D1013" t="s">
        <v>35</v>
      </c>
      <c r="E1013" t="s">
        <v>117</v>
      </c>
      <c r="I1013" t="s">
        <v>2817</v>
      </c>
      <c r="J1013" t="s">
        <v>3141</v>
      </c>
      <c r="K1013" t="s">
        <v>3142</v>
      </c>
      <c r="L1013" t="s">
        <v>3143</v>
      </c>
      <c r="M1013" t="s">
        <v>2769</v>
      </c>
      <c r="N1013" t="s">
        <v>166</v>
      </c>
      <c r="O1013" t="s">
        <v>167</v>
      </c>
      <c r="P1013" t="s">
        <v>200</v>
      </c>
      <c r="Q1013" t="s">
        <v>168</v>
      </c>
      <c r="R1013" t="s">
        <v>165</v>
      </c>
      <c r="S1013" t="s">
        <v>119</v>
      </c>
      <c r="T1013" t="s">
        <v>164</v>
      </c>
      <c r="U1013" t="s">
        <v>118</v>
      </c>
      <c r="V1013" t="s">
        <v>2756</v>
      </c>
      <c r="W1013" t="s">
        <v>2757</v>
      </c>
      <c r="AC1013" s="44">
        <v>153.4</v>
      </c>
    </row>
    <row r="1014" spans="1:29" hidden="1" x14ac:dyDescent="0.25">
      <c r="A1014" t="s">
        <v>594</v>
      </c>
      <c r="B1014" t="s">
        <v>327</v>
      </c>
      <c r="C1014" t="s">
        <v>595</v>
      </c>
      <c r="D1014" t="s">
        <v>35</v>
      </c>
      <c r="E1014" t="s">
        <v>117</v>
      </c>
      <c r="I1014" t="s">
        <v>877</v>
      </c>
      <c r="J1014" t="s">
        <v>3144</v>
      </c>
      <c r="K1014" t="s">
        <v>3145</v>
      </c>
      <c r="L1014" t="s">
        <v>3146</v>
      </c>
      <c r="M1014" t="s">
        <v>3147</v>
      </c>
      <c r="N1014" t="s">
        <v>166</v>
      </c>
      <c r="O1014" t="s">
        <v>167</v>
      </c>
      <c r="P1014" t="s">
        <v>200</v>
      </c>
      <c r="Q1014" t="s">
        <v>168</v>
      </c>
      <c r="R1014" t="s">
        <v>165</v>
      </c>
      <c r="S1014" t="s">
        <v>597</v>
      </c>
      <c r="T1014" t="s">
        <v>164</v>
      </c>
      <c r="U1014" t="s">
        <v>118</v>
      </c>
      <c r="V1014" t="s">
        <v>2889</v>
      </c>
      <c r="W1014" t="s">
        <v>2890</v>
      </c>
      <c r="AA1014" s="44">
        <v>13140.4</v>
      </c>
    </row>
    <row r="1015" spans="1:29" hidden="1" x14ac:dyDescent="0.25">
      <c r="A1015" t="s">
        <v>594</v>
      </c>
      <c r="B1015" t="s">
        <v>327</v>
      </c>
      <c r="C1015" t="s">
        <v>595</v>
      </c>
      <c r="D1015" t="s">
        <v>35</v>
      </c>
      <c r="E1015" t="s">
        <v>117</v>
      </c>
      <c r="I1015" t="s">
        <v>877</v>
      </c>
      <c r="J1015" t="s">
        <v>3148</v>
      </c>
      <c r="K1015" t="s">
        <v>3149</v>
      </c>
      <c r="L1015" t="s">
        <v>3150</v>
      </c>
      <c r="M1015" t="s">
        <v>3151</v>
      </c>
      <c r="N1015" t="s">
        <v>166</v>
      </c>
      <c r="O1015" t="s">
        <v>167</v>
      </c>
      <c r="P1015" t="s">
        <v>200</v>
      </c>
      <c r="Q1015" t="s">
        <v>168</v>
      </c>
      <c r="R1015" t="s">
        <v>165</v>
      </c>
      <c r="S1015" t="s">
        <v>597</v>
      </c>
      <c r="T1015" t="s">
        <v>164</v>
      </c>
      <c r="U1015" t="s">
        <v>118</v>
      </c>
      <c r="V1015" t="s">
        <v>2907</v>
      </c>
      <c r="W1015" t="s">
        <v>2908</v>
      </c>
      <c r="AC1015" s="44">
        <v>3800</v>
      </c>
    </row>
    <row r="1016" spans="1:29" hidden="1" x14ac:dyDescent="0.25">
      <c r="A1016" t="s">
        <v>594</v>
      </c>
      <c r="B1016" t="s">
        <v>327</v>
      </c>
      <c r="C1016" t="s">
        <v>595</v>
      </c>
      <c r="D1016" t="s">
        <v>35</v>
      </c>
      <c r="E1016" t="s">
        <v>117</v>
      </c>
      <c r="I1016" t="s">
        <v>630</v>
      </c>
      <c r="J1016" t="s">
        <v>3152</v>
      </c>
      <c r="K1016" t="s">
        <v>3153</v>
      </c>
      <c r="L1016" t="s">
        <v>3154</v>
      </c>
      <c r="M1016" t="s">
        <v>3155</v>
      </c>
      <c r="N1016" t="s">
        <v>166</v>
      </c>
      <c r="O1016" t="s">
        <v>167</v>
      </c>
      <c r="P1016" t="s">
        <v>200</v>
      </c>
      <c r="Q1016" t="s">
        <v>168</v>
      </c>
      <c r="R1016" t="s">
        <v>165</v>
      </c>
      <c r="S1016" t="s">
        <v>597</v>
      </c>
      <c r="T1016" t="s">
        <v>164</v>
      </c>
      <c r="U1016" t="s">
        <v>118</v>
      </c>
      <c r="V1016" t="s">
        <v>1889</v>
      </c>
      <c r="W1016" t="s">
        <v>1890</v>
      </c>
      <c r="AC1016" s="44">
        <v>1404.5</v>
      </c>
    </row>
    <row r="1017" spans="1:29" hidden="1" x14ac:dyDescent="0.25">
      <c r="A1017" t="s">
        <v>594</v>
      </c>
      <c r="B1017" t="s">
        <v>327</v>
      </c>
      <c r="C1017" t="s">
        <v>595</v>
      </c>
      <c r="D1017" t="s">
        <v>35</v>
      </c>
      <c r="E1017" t="s">
        <v>117</v>
      </c>
      <c r="I1017" t="s">
        <v>630</v>
      </c>
      <c r="J1017" t="s">
        <v>3152</v>
      </c>
      <c r="K1017" t="s">
        <v>3156</v>
      </c>
      <c r="L1017" t="s">
        <v>3157</v>
      </c>
      <c r="M1017" t="s">
        <v>3158</v>
      </c>
      <c r="N1017" t="s">
        <v>166</v>
      </c>
      <c r="O1017" t="s">
        <v>167</v>
      </c>
      <c r="P1017" t="s">
        <v>200</v>
      </c>
      <c r="Q1017" t="s">
        <v>168</v>
      </c>
      <c r="R1017" t="s">
        <v>165</v>
      </c>
      <c r="S1017" t="s">
        <v>597</v>
      </c>
      <c r="T1017" t="s">
        <v>164</v>
      </c>
      <c r="U1017" t="s">
        <v>118</v>
      </c>
      <c r="V1017" t="s">
        <v>1889</v>
      </c>
      <c r="W1017" t="s">
        <v>1890</v>
      </c>
      <c r="AC1017" s="44">
        <v>1750</v>
      </c>
    </row>
    <row r="1018" spans="1:29" hidden="1" x14ac:dyDescent="0.25">
      <c r="A1018" t="s">
        <v>594</v>
      </c>
      <c r="B1018" t="s">
        <v>327</v>
      </c>
      <c r="C1018" t="s">
        <v>595</v>
      </c>
      <c r="D1018" t="s">
        <v>35</v>
      </c>
      <c r="E1018" t="s">
        <v>117</v>
      </c>
      <c r="I1018" t="s">
        <v>630</v>
      </c>
      <c r="J1018" t="s">
        <v>3152</v>
      </c>
      <c r="K1018" t="s">
        <v>3159</v>
      </c>
      <c r="L1018" t="s">
        <v>3157</v>
      </c>
      <c r="M1018" t="s">
        <v>3160</v>
      </c>
      <c r="N1018" t="s">
        <v>166</v>
      </c>
      <c r="O1018" t="s">
        <v>167</v>
      </c>
      <c r="P1018" t="s">
        <v>200</v>
      </c>
      <c r="Q1018" t="s">
        <v>168</v>
      </c>
      <c r="R1018" t="s">
        <v>165</v>
      </c>
      <c r="S1018" t="s">
        <v>597</v>
      </c>
      <c r="T1018" t="s">
        <v>164</v>
      </c>
      <c r="U1018" t="s">
        <v>118</v>
      </c>
      <c r="V1018" t="s">
        <v>1889</v>
      </c>
      <c r="W1018" t="s">
        <v>1890</v>
      </c>
      <c r="AC1018" s="44">
        <v>2970</v>
      </c>
    </row>
    <row r="1019" spans="1:29" hidden="1" x14ac:dyDescent="0.25">
      <c r="A1019" t="s">
        <v>594</v>
      </c>
      <c r="B1019" t="s">
        <v>327</v>
      </c>
      <c r="C1019" t="s">
        <v>595</v>
      </c>
      <c r="D1019" t="s">
        <v>37</v>
      </c>
      <c r="E1019" t="s">
        <v>117</v>
      </c>
      <c r="I1019" t="s">
        <v>1649</v>
      </c>
      <c r="J1019" t="s">
        <v>3161</v>
      </c>
      <c r="K1019" t="s">
        <v>3162</v>
      </c>
      <c r="L1019" t="s">
        <v>3163</v>
      </c>
      <c r="M1019" t="s">
        <v>3164</v>
      </c>
      <c r="N1019" t="s">
        <v>166</v>
      </c>
      <c r="O1019" t="s">
        <v>167</v>
      </c>
      <c r="P1019" t="s">
        <v>200</v>
      </c>
      <c r="Q1019" t="s">
        <v>168</v>
      </c>
      <c r="R1019" t="s">
        <v>165</v>
      </c>
      <c r="S1019" t="s">
        <v>119</v>
      </c>
      <c r="T1019" t="s">
        <v>164</v>
      </c>
      <c r="U1019" t="s">
        <v>118</v>
      </c>
      <c r="V1019" t="s">
        <v>1889</v>
      </c>
      <c r="W1019" t="s">
        <v>1890</v>
      </c>
      <c r="AA1019" s="44">
        <v>30000</v>
      </c>
    </row>
    <row r="1020" spans="1:29" hidden="1" x14ac:dyDescent="0.25">
      <c r="A1020" t="s">
        <v>594</v>
      </c>
      <c r="B1020" t="s">
        <v>327</v>
      </c>
      <c r="C1020" t="s">
        <v>595</v>
      </c>
      <c r="D1020" t="s">
        <v>79</v>
      </c>
      <c r="E1020" t="s">
        <v>117</v>
      </c>
      <c r="I1020" t="s">
        <v>2055</v>
      </c>
      <c r="J1020" t="s">
        <v>3165</v>
      </c>
      <c r="K1020" t="s">
        <v>3166</v>
      </c>
      <c r="L1020" t="s">
        <v>3167</v>
      </c>
      <c r="M1020" t="s">
        <v>3168</v>
      </c>
      <c r="N1020" t="s">
        <v>166</v>
      </c>
      <c r="O1020" t="s">
        <v>167</v>
      </c>
      <c r="P1020" t="s">
        <v>200</v>
      </c>
      <c r="Q1020" t="s">
        <v>168</v>
      </c>
      <c r="R1020" t="s">
        <v>165</v>
      </c>
      <c r="S1020" t="s">
        <v>119</v>
      </c>
      <c r="T1020" t="s">
        <v>164</v>
      </c>
      <c r="U1020" t="s">
        <v>118</v>
      </c>
      <c r="V1020" t="s">
        <v>3084</v>
      </c>
      <c r="W1020" t="s">
        <v>3085</v>
      </c>
      <c r="AC1020" s="44">
        <v>47862</v>
      </c>
    </row>
    <row r="1021" spans="1:29" hidden="1" x14ac:dyDescent="0.25">
      <c r="A1021" t="s">
        <v>594</v>
      </c>
      <c r="B1021" t="s">
        <v>327</v>
      </c>
      <c r="C1021" t="s">
        <v>595</v>
      </c>
      <c r="D1021" t="s">
        <v>88</v>
      </c>
      <c r="E1021" t="s">
        <v>117</v>
      </c>
      <c r="I1021" t="s">
        <v>1848</v>
      </c>
      <c r="J1021" t="s">
        <v>3169</v>
      </c>
      <c r="K1021" t="s">
        <v>3170</v>
      </c>
      <c r="L1021" t="s">
        <v>3171</v>
      </c>
      <c r="M1021" t="s">
        <v>3172</v>
      </c>
      <c r="N1021" t="s">
        <v>166</v>
      </c>
      <c r="O1021" t="s">
        <v>167</v>
      </c>
      <c r="P1021" t="s">
        <v>200</v>
      </c>
      <c r="Q1021" t="s">
        <v>168</v>
      </c>
      <c r="R1021" t="s">
        <v>165</v>
      </c>
      <c r="S1021" t="s">
        <v>119</v>
      </c>
      <c r="T1021" t="s">
        <v>164</v>
      </c>
      <c r="U1021" t="s">
        <v>118</v>
      </c>
      <c r="V1021" t="s">
        <v>3173</v>
      </c>
      <c r="W1021" t="s">
        <v>3174</v>
      </c>
      <c r="AC1021" s="44">
        <v>20962</v>
      </c>
    </row>
    <row r="1022" spans="1:29" hidden="1" x14ac:dyDescent="0.25">
      <c r="A1022" t="s">
        <v>594</v>
      </c>
      <c r="B1022" t="s">
        <v>327</v>
      </c>
      <c r="C1022" t="s">
        <v>595</v>
      </c>
      <c r="D1022" t="s">
        <v>88</v>
      </c>
      <c r="E1022" t="s">
        <v>117</v>
      </c>
      <c r="I1022" t="s">
        <v>1848</v>
      </c>
      <c r="J1022" t="s">
        <v>3169</v>
      </c>
      <c r="K1022" t="s">
        <v>3175</v>
      </c>
      <c r="L1022" t="s">
        <v>3171</v>
      </c>
      <c r="M1022" t="s">
        <v>3176</v>
      </c>
      <c r="N1022" t="s">
        <v>166</v>
      </c>
      <c r="O1022" t="s">
        <v>167</v>
      </c>
      <c r="P1022" t="s">
        <v>200</v>
      </c>
      <c r="Q1022" t="s">
        <v>168</v>
      </c>
      <c r="R1022" t="s">
        <v>165</v>
      </c>
      <c r="S1022" t="s">
        <v>119</v>
      </c>
      <c r="T1022" t="s">
        <v>164</v>
      </c>
      <c r="U1022" t="s">
        <v>118</v>
      </c>
      <c r="V1022" t="s">
        <v>3177</v>
      </c>
      <c r="W1022" t="s">
        <v>3178</v>
      </c>
      <c r="AA1022" s="44">
        <v>630</v>
      </c>
      <c r="AC1022" s="44">
        <v>4489.2</v>
      </c>
    </row>
    <row r="1023" spans="1:29" hidden="1" x14ac:dyDescent="0.25">
      <c r="A1023" t="s">
        <v>594</v>
      </c>
      <c r="B1023" t="s">
        <v>327</v>
      </c>
      <c r="C1023" t="s">
        <v>595</v>
      </c>
      <c r="D1023" t="s">
        <v>88</v>
      </c>
      <c r="E1023" t="s">
        <v>117</v>
      </c>
      <c r="I1023" t="s">
        <v>628</v>
      </c>
      <c r="J1023" t="s">
        <v>3179</v>
      </c>
      <c r="K1023" t="s">
        <v>3180</v>
      </c>
      <c r="L1023" t="s">
        <v>1590</v>
      </c>
      <c r="M1023" t="s">
        <v>3181</v>
      </c>
      <c r="N1023" t="s">
        <v>166</v>
      </c>
      <c r="O1023" t="s">
        <v>167</v>
      </c>
      <c r="P1023" t="s">
        <v>200</v>
      </c>
      <c r="Q1023" t="s">
        <v>168</v>
      </c>
      <c r="R1023" t="s">
        <v>165</v>
      </c>
      <c r="S1023" t="s">
        <v>119</v>
      </c>
      <c r="T1023" t="s">
        <v>164</v>
      </c>
      <c r="U1023" t="s">
        <v>118</v>
      </c>
      <c r="V1023" t="s">
        <v>3173</v>
      </c>
      <c r="W1023" t="s">
        <v>3174</v>
      </c>
      <c r="AC1023" s="44">
        <v>206.7</v>
      </c>
    </row>
    <row r="1024" spans="1:29" hidden="1" x14ac:dyDescent="0.25">
      <c r="A1024" t="s">
        <v>594</v>
      </c>
      <c r="B1024" t="s">
        <v>327</v>
      </c>
      <c r="C1024" t="s">
        <v>595</v>
      </c>
      <c r="D1024" t="s">
        <v>88</v>
      </c>
      <c r="E1024" t="s">
        <v>117</v>
      </c>
      <c r="I1024" t="s">
        <v>628</v>
      </c>
      <c r="J1024" t="s">
        <v>3179</v>
      </c>
      <c r="K1024" t="s">
        <v>3180</v>
      </c>
      <c r="L1024" t="s">
        <v>1590</v>
      </c>
      <c r="M1024" t="s">
        <v>3181</v>
      </c>
      <c r="N1024" t="s">
        <v>166</v>
      </c>
      <c r="O1024" t="s">
        <v>167</v>
      </c>
      <c r="P1024" t="s">
        <v>200</v>
      </c>
      <c r="Q1024" t="s">
        <v>168</v>
      </c>
      <c r="R1024" t="s">
        <v>165</v>
      </c>
      <c r="S1024" t="s">
        <v>119</v>
      </c>
      <c r="T1024" t="s">
        <v>164</v>
      </c>
      <c r="U1024" t="s">
        <v>118</v>
      </c>
      <c r="V1024" t="s">
        <v>1597</v>
      </c>
      <c r="W1024" t="s">
        <v>1598</v>
      </c>
      <c r="AA1024" s="44">
        <v>1524.87</v>
      </c>
      <c r="AC1024" s="44">
        <v>28.43</v>
      </c>
    </row>
    <row r="1025" spans="1:29" hidden="1" x14ac:dyDescent="0.25">
      <c r="A1025" t="s">
        <v>594</v>
      </c>
      <c r="B1025" t="s">
        <v>327</v>
      </c>
      <c r="C1025" t="s">
        <v>595</v>
      </c>
      <c r="D1025" t="s">
        <v>88</v>
      </c>
      <c r="E1025" t="s">
        <v>117</v>
      </c>
      <c r="I1025" t="s">
        <v>3182</v>
      </c>
      <c r="J1025" t="s">
        <v>3179</v>
      </c>
      <c r="K1025" t="s">
        <v>3183</v>
      </c>
      <c r="L1025" t="s">
        <v>1590</v>
      </c>
      <c r="M1025" t="s">
        <v>3181</v>
      </c>
      <c r="N1025" t="s">
        <v>166</v>
      </c>
      <c r="O1025" t="s">
        <v>167</v>
      </c>
      <c r="P1025" t="s">
        <v>200</v>
      </c>
      <c r="Q1025" t="s">
        <v>168</v>
      </c>
      <c r="R1025" t="s">
        <v>165</v>
      </c>
      <c r="S1025" t="s">
        <v>119</v>
      </c>
      <c r="T1025" t="s">
        <v>164</v>
      </c>
      <c r="U1025" t="s">
        <v>118</v>
      </c>
      <c r="V1025" t="s">
        <v>2889</v>
      </c>
      <c r="W1025" t="s">
        <v>2890</v>
      </c>
      <c r="AC1025" s="44">
        <v>1760</v>
      </c>
    </row>
    <row r="1026" spans="1:29" hidden="1" x14ac:dyDescent="0.25">
      <c r="A1026" t="s">
        <v>594</v>
      </c>
      <c r="B1026" t="s">
        <v>327</v>
      </c>
      <c r="C1026" t="s">
        <v>595</v>
      </c>
      <c r="D1026" t="s">
        <v>88</v>
      </c>
      <c r="E1026" t="s">
        <v>117</v>
      </c>
      <c r="I1026" t="s">
        <v>1379</v>
      </c>
      <c r="J1026" t="s">
        <v>3179</v>
      </c>
      <c r="K1026" t="s">
        <v>3184</v>
      </c>
      <c r="L1026" t="s">
        <v>1590</v>
      </c>
      <c r="M1026" t="s">
        <v>3181</v>
      </c>
      <c r="N1026" t="s">
        <v>166</v>
      </c>
      <c r="O1026" t="s">
        <v>167</v>
      </c>
      <c r="P1026" t="s">
        <v>200</v>
      </c>
      <c r="Q1026" t="s">
        <v>168</v>
      </c>
      <c r="R1026" t="s">
        <v>165</v>
      </c>
      <c r="S1026" t="s">
        <v>119</v>
      </c>
      <c r="T1026" t="s">
        <v>164</v>
      </c>
      <c r="U1026" t="s">
        <v>118</v>
      </c>
      <c r="V1026" t="s">
        <v>1597</v>
      </c>
      <c r="W1026" t="s">
        <v>1598</v>
      </c>
      <c r="AC1026" s="44">
        <v>1760</v>
      </c>
    </row>
    <row r="1027" spans="1:29" hidden="1" x14ac:dyDescent="0.25">
      <c r="A1027" t="s">
        <v>594</v>
      </c>
      <c r="B1027" t="s">
        <v>327</v>
      </c>
      <c r="C1027" t="s">
        <v>595</v>
      </c>
      <c r="D1027" t="s">
        <v>88</v>
      </c>
      <c r="E1027" t="s">
        <v>117</v>
      </c>
      <c r="I1027" t="s">
        <v>788</v>
      </c>
      <c r="J1027" t="s">
        <v>3185</v>
      </c>
      <c r="K1027" t="s">
        <v>3186</v>
      </c>
      <c r="L1027" t="s">
        <v>3187</v>
      </c>
      <c r="M1027" t="s">
        <v>3188</v>
      </c>
      <c r="N1027" t="s">
        <v>166</v>
      </c>
      <c r="O1027" t="s">
        <v>167</v>
      </c>
      <c r="P1027" t="s">
        <v>200</v>
      </c>
      <c r="Q1027" t="s">
        <v>168</v>
      </c>
      <c r="R1027" t="s">
        <v>165</v>
      </c>
      <c r="S1027" t="s">
        <v>119</v>
      </c>
      <c r="T1027" t="s">
        <v>164</v>
      </c>
      <c r="U1027" t="s">
        <v>118</v>
      </c>
      <c r="V1027" t="s">
        <v>3173</v>
      </c>
      <c r="W1027" t="s">
        <v>3174</v>
      </c>
      <c r="AA1027" s="44">
        <v>34236.080000000002</v>
      </c>
    </row>
    <row r="1028" spans="1:29" hidden="1" x14ac:dyDescent="0.25">
      <c r="A1028" t="s">
        <v>594</v>
      </c>
      <c r="B1028" t="s">
        <v>327</v>
      </c>
      <c r="C1028" t="s">
        <v>595</v>
      </c>
      <c r="D1028" t="s">
        <v>88</v>
      </c>
      <c r="E1028" t="s">
        <v>117</v>
      </c>
      <c r="I1028" t="s">
        <v>1655</v>
      </c>
      <c r="J1028" t="s">
        <v>3179</v>
      </c>
      <c r="K1028" t="s">
        <v>3189</v>
      </c>
      <c r="L1028" t="s">
        <v>1590</v>
      </c>
      <c r="M1028" t="s">
        <v>3181</v>
      </c>
      <c r="N1028" t="s">
        <v>166</v>
      </c>
      <c r="O1028" t="s">
        <v>167</v>
      </c>
      <c r="P1028" t="s">
        <v>200</v>
      </c>
      <c r="Q1028" t="s">
        <v>168</v>
      </c>
      <c r="R1028" t="s">
        <v>165</v>
      </c>
      <c r="S1028" t="s">
        <v>119</v>
      </c>
      <c r="T1028" t="s">
        <v>164</v>
      </c>
      <c r="U1028" t="s">
        <v>118</v>
      </c>
      <c r="V1028" t="s">
        <v>1597</v>
      </c>
      <c r="W1028" t="s">
        <v>1598</v>
      </c>
      <c r="AC1028" s="44">
        <v>1760</v>
      </c>
    </row>
    <row r="1029" spans="1:29" hidden="1" x14ac:dyDescent="0.25">
      <c r="A1029" t="s">
        <v>594</v>
      </c>
      <c r="B1029" t="s">
        <v>330</v>
      </c>
      <c r="C1029" t="s">
        <v>595</v>
      </c>
      <c r="D1029" t="s">
        <v>35</v>
      </c>
      <c r="E1029" t="s">
        <v>117</v>
      </c>
      <c r="I1029" t="s">
        <v>3190</v>
      </c>
      <c r="J1029" t="s">
        <v>3191</v>
      </c>
      <c r="K1029" t="s">
        <v>3192</v>
      </c>
      <c r="L1029" t="s">
        <v>3193</v>
      </c>
      <c r="M1029" t="s">
        <v>3194</v>
      </c>
      <c r="N1029" t="s">
        <v>166</v>
      </c>
      <c r="O1029" t="s">
        <v>167</v>
      </c>
      <c r="P1029" t="s">
        <v>200</v>
      </c>
      <c r="Q1029" t="s">
        <v>168</v>
      </c>
      <c r="R1029" t="s">
        <v>165</v>
      </c>
      <c r="S1029" t="s">
        <v>119</v>
      </c>
      <c r="T1029" t="s">
        <v>164</v>
      </c>
      <c r="U1029" t="s">
        <v>118</v>
      </c>
      <c r="V1029" t="s">
        <v>3195</v>
      </c>
      <c r="W1029" t="s">
        <v>3196</v>
      </c>
      <c r="AB1029" s="44">
        <v>34859.800000000003</v>
      </c>
      <c r="AC1029" s="44">
        <v>1836641.58</v>
      </c>
    </row>
    <row r="1030" spans="1:29" hidden="1" x14ac:dyDescent="0.25">
      <c r="A1030" t="s">
        <v>594</v>
      </c>
      <c r="B1030" t="s">
        <v>330</v>
      </c>
      <c r="C1030" t="s">
        <v>595</v>
      </c>
      <c r="D1030" t="s">
        <v>35</v>
      </c>
      <c r="E1030" t="s">
        <v>117</v>
      </c>
      <c r="I1030" t="s">
        <v>626</v>
      </c>
      <c r="J1030" t="s">
        <v>3197</v>
      </c>
      <c r="K1030" t="s">
        <v>3198</v>
      </c>
      <c r="L1030" t="s">
        <v>3199</v>
      </c>
      <c r="M1030" t="s">
        <v>3200</v>
      </c>
      <c r="N1030" t="s">
        <v>166</v>
      </c>
      <c r="O1030" t="s">
        <v>167</v>
      </c>
      <c r="P1030" t="s">
        <v>200</v>
      </c>
      <c r="Q1030" t="s">
        <v>168</v>
      </c>
      <c r="R1030" t="s">
        <v>165</v>
      </c>
      <c r="S1030" t="s">
        <v>119</v>
      </c>
      <c r="T1030" t="s">
        <v>164</v>
      </c>
      <c r="U1030" t="s">
        <v>118</v>
      </c>
      <c r="V1030" t="s">
        <v>3063</v>
      </c>
      <c r="W1030" t="s">
        <v>3064</v>
      </c>
      <c r="AC1030" s="44">
        <v>1976.4</v>
      </c>
    </row>
    <row r="1031" spans="1:29" hidden="1" x14ac:dyDescent="0.25">
      <c r="A1031" t="s">
        <v>594</v>
      </c>
      <c r="B1031" t="s">
        <v>330</v>
      </c>
      <c r="C1031" t="s">
        <v>595</v>
      </c>
      <c r="D1031" t="s">
        <v>35</v>
      </c>
      <c r="E1031" t="s">
        <v>117</v>
      </c>
      <c r="I1031" t="s">
        <v>626</v>
      </c>
      <c r="J1031" t="s">
        <v>3197</v>
      </c>
      <c r="K1031" t="s">
        <v>3201</v>
      </c>
      <c r="L1031" t="s">
        <v>3199</v>
      </c>
      <c r="M1031" t="s">
        <v>3202</v>
      </c>
      <c r="N1031" t="s">
        <v>166</v>
      </c>
      <c r="O1031" t="s">
        <v>167</v>
      </c>
      <c r="P1031" t="s">
        <v>200</v>
      </c>
      <c r="Q1031" t="s">
        <v>168</v>
      </c>
      <c r="R1031" t="s">
        <v>165</v>
      </c>
      <c r="S1031" t="s">
        <v>119</v>
      </c>
      <c r="T1031" t="s">
        <v>164</v>
      </c>
      <c r="U1031" t="s">
        <v>118</v>
      </c>
      <c r="V1031" t="s">
        <v>3063</v>
      </c>
      <c r="W1031" t="s">
        <v>3064</v>
      </c>
      <c r="AC1031" s="44">
        <v>3097.5</v>
      </c>
    </row>
    <row r="1032" spans="1:29" hidden="1" x14ac:dyDescent="0.25">
      <c r="A1032" t="s">
        <v>594</v>
      </c>
      <c r="B1032" t="s">
        <v>330</v>
      </c>
      <c r="C1032" t="s">
        <v>595</v>
      </c>
      <c r="D1032" t="s">
        <v>35</v>
      </c>
      <c r="E1032" t="s">
        <v>117</v>
      </c>
      <c r="I1032" t="s">
        <v>626</v>
      </c>
      <c r="J1032" t="s">
        <v>3197</v>
      </c>
      <c r="K1032" t="s">
        <v>3203</v>
      </c>
      <c r="L1032" t="s">
        <v>3199</v>
      </c>
      <c r="M1032" t="s">
        <v>3204</v>
      </c>
      <c r="N1032" t="s">
        <v>166</v>
      </c>
      <c r="O1032" t="s">
        <v>167</v>
      </c>
      <c r="P1032" t="s">
        <v>200</v>
      </c>
      <c r="Q1032" t="s">
        <v>168</v>
      </c>
      <c r="R1032" t="s">
        <v>165</v>
      </c>
      <c r="S1032" t="s">
        <v>119</v>
      </c>
      <c r="T1032" t="s">
        <v>164</v>
      </c>
      <c r="U1032" t="s">
        <v>118</v>
      </c>
      <c r="V1032" t="s">
        <v>3063</v>
      </c>
      <c r="W1032" t="s">
        <v>3064</v>
      </c>
      <c r="AC1032" s="44">
        <v>304</v>
      </c>
    </row>
    <row r="1033" spans="1:29" hidden="1" x14ac:dyDescent="0.25">
      <c r="A1033" t="s">
        <v>594</v>
      </c>
      <c r="B1033" t="s">
        <v>330</v>
      </c>
      <c r="C1033" t="s">
        <v>595</v>
      </c>
      <c r="D1033" t="s">
        <v>35</v>
      </c>
      <c r="E1033" t="s">
        <v>117</v>
      </c>
      <c r="I1033" t="s">
        <v>1251</v>
      </c>
      <c r="J1033" t="s">
        <v>3205</v>
      </c>
      <c r="K1033" t="s">
        <v>3206</v>
      </c>
      <c r="L1033" t="s">
        <v>3207</v>
      </c>
      <c r="M1033" t="s">
        <v>3208</v>
      </c>
      <c r="N1033" t="s">
        <v>166</v>
      </c>
      <c r="O1033" t="s">
        <v>167</v>
      </c>
      <c r="P1033" t="s">
        <v>200</v>
      </c>
      <c r="Q1033" t="s">
        <v>168</v>
      </c>
      <c r="R1033" t="s">
        <v>165</v>
      </c>
      <c r="S1033" t="s">
        <v>119</v>
      </c>
      <c r="T1033" t="s">
        <v>164</v>
      </c>
      <c r="U1033" t="s">
        <v>118</v>
      </c>
      <c r="V1033" t="s">
        <v>2900</v>
      </c>
      <c r="W1033" t="s">
        <v>2901</v>
      </c>
      <c r="AC1033" s="44">
        <v>296690.94</v>
      </c>
    </row>
    <row r="1034" spans="1:29" hidden="1" x14ac:dyDescent="0.25">
      <c r="A1034" t="s">
        <v>594</v>
      </c>
      <c r="B1034" t="s">
        <v>330</v>
      </c>
      <c r="C1034" t="s">
        <v>595</v>
      </c>
      <c r="D1034" t="s">
        <v>35</v>
      </c>
      <c r="E1034" t="s">
        <v>117</v>
      </c>
      <c r="I1034" t="s">
        <v>1072</v>
      </c>
      <c r="J1034" t="s">
        <v>3209</v>
      </c>
      <c r="K1034" t="s">
        <v>3210</v>
      </c>
      <c r="L1034" t="s">
        <v>3211</v>
      </c>
      <c r="M1034" t="s">
        <v>3212</v>
      </c>
      <c r="N1034" t="s">
        <v>166</v>
      </c>
      <c r="O1034" t="s">
        <v>167</v>
      </c>
      <c r="P1034" t="s">
        <v>200</v>
      </c>
      <c r="Q1034" t="s">
        <v>168</v>
      </c>
      <c r="R1034" t="s">
        <v>165</v>
      </c>
      <c r="S1034" t="s">
        <v>119</v>
      </c>
      <c r="T1034" t="s">
        <v>164</v>
      </c>
      <c r="U1034" t="s">
        <v>118</v>
      </c>
      <c r="V1034" t="s">
        <v>2789</v>
      </c>
      <c r="W1034" t="s">
        <v>2751</v>
      </c>
      <c r="AC1034" s="44">
        <v>11862.02</v>
      </c>
    </row>
    <row r="1035" spans="1:29" hidden="1" x14ac:dyDescent="0.25">
      <c r="A1035" t="s">
        <v>594</v>
      </c>
      <c r="B1035" t="s">
        <v>330</v>
      </c>
      <c r="C1035" t="s">
        <v>595</v>
      </c>
      <c r="D1035" t="s">
        <v>35</v>
      </c>
      <c r="E1035" t="s">
        <v>117</v>
      </c>
      <c r="I1035" t="s">
        <v>1263</v>
      </c>
      <c r="J1035" t="s">
        <v>3213</v>
      </c>
      <c r="K1035" t="s">
        <v>3214</v>
      </c>
      <c r="L1035" t="s">
        <v>3215</v>
      </c>
      <c r="M1035" t="s">
        <v>3216</v>
      </c>
      <c r="N1035" t="s">
        <v>166</v>
      </c>
      <c r="O1035" t="s">
        <v>167</v>
      </c>
      <c r="P1035" t="s">
        <v>200</v>
      </c>
      <c r="Q1035" t="s">
        <v>168</v>
      </c>
      <c r="R1035" t="s">
        <v>165</v>
      </c>
      <c r="S1035" t="s">
        <v>119</v>
      </c>
      <c r="T1035" t="s">
        <v>164</v>
      </c>
      <c r="U1035" t="s">
        <v>118</v>
      </c>
      <c r="V1035" t="s">
        <v>3195</v>
      </c>
      <c r="W1035" t="s">
        <v>3196</v>
      </c>
      <c r="AA1035" s="44">
        <v>147.22</v>
      </c>
      <c r="AB1035" s="44">
        <v>1530.67</v>
      </c>
      <c r="AC1035" s="44">
        <v>47356.69</v>
      </c>
    </row>
    <row r="1036" spans="1:29" hidden="1" x14ac:dyDescent="0.25">
      <c r="A1036" t="s">
        <v>594</v>
      </c>
      <c r="B1036" t="s">
        <v>330</v>
      </c>
      <c r="C1036" t="s">
        <v>595</v>
      </c>
      <c r="D1036" t="s">
        <v>35</v>
      </c>
      <c r="E1036" t="s">
        <v>117</v>
      </c>
      <c r="I1036" t="s">
        <v>599</v>
      </c>
      <c r="J1036" t="s">
        <v>980</v>
      </c>
      <c r="K1036" t="s">
        <v>3217</v>
      </c>
      <c r="L1036" t="s">
        <v>982</v>
      </c>
      <c r="M1036" t="s">
        <v>3218</v>
      </c>
      <c r="N1036" t="s">
        <v>166</v>
      </c>
      <c r="O1036" t="s">
        <v>167</v>
      </c>
      <c r="P1036" t="s">
        <v>200</v>
      </c>
      <c r="Q1036" t="s">
        <v>168</v>
      </c>
      <c r="R1036" t="s">
        <v>165</v>
      </c>
      <c r="S1036" t="s">
        <v>119</v>
      </c>
      <c r="T1036" t="s">
        <v>164</v>
      </c>
      <c r="U1036" t="s">
        <v>118</v>
      </c>
      <c r="V1036" t="s">
        <v>466</v>
      </c>
      <c r="W1036" t="s">
        <v>447</v>
      </c>
      <c r="AA1036" s="44">
        <v>76184.19</v>
      </c>
      <c r="AB1036" s="44">
        <v>7333.89</v>
      </c>
      <c r="AC1036" s="44">
        <v>168614.14</v>
      </c>
    </row>
    <row r="1037" spans="1:29" hidden="1" x14ac:dyDescent="0.25">
      <c r="A1037" t="s">
        <v>594</v>
      </c>
      <c r="B1037" t="s">
        <v>330</v>
      </c>
      <c r="C1037" t="s">
        <v>595</v>
      </c>
      <c r="D1037" t="s">
        <v>35</v>
      </c>
      <c r="E1037" t="s">
        <v>117</v>
      </c>
      <c r="I1037" t="s">
        <v>1095</v>
      </c>
      <c r="J1037" t="s">
        <v>3219</v>
      </c>
      <c r="K1037" t="s">
        <v>3220</v>
      </c>
      <c r="L1037" t="s">
        <v>3221</v>
      </c>
      <c r="M1037" t="s">
        <v>3222</v>
      </c>
      <c r="N1037" t="s">
        <v>166</v>
      </c>
      <c r="O1037" t="s">
        <v>167</v>
      </c>
      <c r="P1037" t="s">
        <v>200</v>
      </c>
      <c r="Q1037" t="s">
        <v>168</v>
      </c>
      <c r="R1037" t="s">
        <v>165</v>
      </c>
      <c r="S1037" t="s">
        <v>119</v>
      </c>
      <c r="T1037" t="s">
        <v>164</v>
      </c>
      <c r="U1037" t="s">
        <v>118</v>
      </c>
      <c r="V1037" t="s">
        <v>2889</v>
      </c>
      <c r="W1037" t="s">
        <v>2890</v>
      </c>
      <c r="AC1037" s="44">
        <v>14400</v>
      </c>
    </row>
    <row r="1038" spans="1:29" hidden="1" x14ac:dyDescent="0.25">
      <c r="A1038" t="s">
        <v>594</v>
      </c>
      <c r="B1038" t="s">
        <v>330</v>
      </c>
      <c r="C1038" t="s">
        <v>595</v>
      </c>
      <c r="D1038" t="s">
        <v>35</v>
      </c>
      <c r="E1038" t="s">
        <v>117</v>
      </c>
      <c r="I1038" t="s">
        <v>1095</v>
      </c>
      <c r="J1038" t="s">
        <v>3223</v>
      </c>
      <c r="K1038" t="s">
        <v>3224</v>
      </c>
      <c r="L1038" t="s">
        <v>3225</v>
      </c>
      <c r="M1038" t="s">
        <v>3226</v>
      </c>
      <c r="N1038" t="s">
        <v>166</v>
      </c>
      <c r="O1038" t="s">
        <v>167</v>
      </c>
      <c r="P1038" t="s">
        <v>200</v>
      </c>
      <c r="Q1038" t="s">
        <v>168</v>
      </c>
      <c r="R1038" t="s">
        <v>165</v>
      </c>
      <c r="S1038" t="s">
        <v>119</v>
      </c>
      <c r="T1038" t="s">
        <v>164</v>
      </c>
      <c r="U1038" t="s">
        <v>118</v>
      </c>
      <c r="V1038" t="s">
        <v>2889</v>
      </c>
      <c r="W1038" t="s">
        <v>2890</v>
      </c>
      <c r="AC1038" s="44">
        <v>76.099999999999994</v>
      </c>
    </row>
    <row r="1039" spans="1:29" hidden="1" x14ac:dyDescent="0.25">
      <c r="A1039" t="s">
        <v>594</v>
      </c>
      <c r="B1039" t="s">
        <v>330</v>
      </c>
      <c r="C1039" t="s">
        <v>595</v>
      </c>
      <c r="D1039" t="s">
        <v>35</v>
      </c>
      <c r="E1039" t="s">
        <v>117</v>
      </c>
      <c r="I1039" t="s">
        <v>1095</v>
      </c>
      <c r="J1039" t="s">
        <v>3223</v>
      </c>
      <c r="K1039" t="s">
        <v>3227</v>
      </c>
      <c r="L1039" t="s">
        <v>3225</v>
      </c>
      <c r="M1039" t="s">
        <v>3228</v>
      </c>
      <c r="N1039" t="s">
        <v>166</v>
      </c>
      <c r="O1039" t="s">
        <v>167</v>
      </c>
      <c r="P1039" t="s">
        <v>200</v>
      </c>
      <c r="Q1039" t="s">
        <v>168</v>
      </c>
      <c r="R1039" t="s">
        <v>165</v>
      </c>
      <c r="S1039" t="s">
        <v>119</v>
      </c>
      <c r="T1039" t="s">
        <v>164</v>
      </c>
      <c r="U1039" t="s">
        <v>118</v>
      </c>
      <c r="V1039" t="s">
        <v>2889</v>
      </c>
      <c r="W1039" t="s">
        <v>2890</v>
      </c>
      <c r="AC1039" s="44">
        <v>3267</v>
      </c>
    </row>
    <row r="1040" spans="1:29" hidden="1" x14ac:dyDescent="0.25">
      <c r="A1040" t="s">
        <v>594</v>
      </c>
      <c r="B1040" t="s">
        <v>330</v>
      </c>
      <c r="C1040" t="s">
        <v>595</v>
      </c>
      <c r="D1040" t="s">
        <v>35</v>
      </c>
      <c r="E1040" t="s">
        <v>117</v>
      </c>
      <c r="I1040" t="s">
        <v>1095</v>
      </c>
      <c r="J1040" t="s">
        <v>3223</v>
      </c>
      <c r="K1040" t="s">
        <v>3229</v>
      </c>
      <c r="L1040" t="s">
        <v>3230</v>
      </c>
      <c r="M1040" t="s">
        <v>3231</v>
      </c>
      <c r="N1040" t="s">
        <v>166</v>
      </c>
      <c r="O1040" t="s">
        <v>167</v>
      </c>
      <c r="P1040" t="s">
        <v>200</v>
      </c>
      <c r="Q1040" t="s">
        <v>168</v>
      </c>
      <c r="R1040" t="s">
        <v>165</v>
      </c>
      <c r="S1040" t="s">
        <v>119</v>
      </c>
      <c r="T1040" t="s">
        <v>164</v>
      </c>
      <c r="U1040" t="s">
        <v>118</v>
      </c>
      <c r="V1040" t="s">
        <v>2889</v>
      </c>
      <c r="W1040" t="s">
        <v>2890</v>
      </c>
      <c r="AC1040" s="44">
        <v>1100</v>
      </c>
    </row>
    <row r="1041" spans="1:29" hidden="1" x14ac:dyDescent="0.25">
      <c r="A1041" t="s">
        <v>594</v>
      </c>
      <c r="B1041" t="s">
        <v>330</v>
      </c>
      <c r="C1041" t="s">
        <v>595</v>
      </c>
      <c r="D1041" t="s">
        <v>35</v>
      </c>
      <c r="E1041" t="s">
        <v>117</v>
      </c>
      <c r="I1041" t="s">
        <v>613</v>
      </c>
      <c r="J1041" t="s">
        <v>3148</v>
      </c>
      <c r="K1041" t="s">
        <v>3232</v>
      </c>
      <c r="L1041" t="s">
        <v>3233</v>
      </c>
      <c r="M1041" t="s">
        <v>3234</v>
      </c>
      <c r="N1041" t="s">
        <v>166</v>
      </c>
      <c r="O1041" t="s">
        <v>167</v>
      </c>
      <c r="P1041" t="s">
        <v>200</v>
      </c>
      <c r="Q1041" t="s">
        <v>168</v>
      </c>
      <c r="R1041" t="s">
        <v>165</v>
      </c>
      <c r="S1041" t="s">
        <v>119</v>
      </c>
      <c r="T1041" t="s">
        <v>164</v>
      </c>
      <c r="U1041" t="s">
        <v>118</v>
      </c>
      <c r="V1041" t="s">
        <v>2907</v>
      </c>
      <c r="W1041" t="s">
        <v>2908</v>
      </c>
      <c r="AC1041" s="44">
        <v>6502.95</v>
      </c>
    </row>
    <row r="1042" spans="1:29" hidden="1" x14ac:dyDescent="0.25">
      <c r="A1042" t="s">
        <v>594</v>
      </c>
      <c r="B1042" t="s">
        <v>330</v>
      </c>
      <c r="C1042" t="s">
        <v>595</v>
      </c>
      <c r="D1042" t="s">
        <v>35</v>
      </c>
      <c r="E1042" t="s">
        <v>117</v>
      </c>
      <c r="I1042" t="s">
        <v>613</v>
      </c>
      <c r="J1042" t="s">
        <v>3148</v>
      </c>
      <c r="K1042" t="s">
        <v>3235</v>
      </c>
      <c r="L1042" t="s">
        <v>3233</v>
      </c>
      <c r="M1042" t="s">
        <v>3236</v>
      </c>
      <c r="N1042" t="s">
        <v>166</v>
      </c>
      <c r="O1042" t="s">
        <v>167</v>
      </c>
      <c r="P1042" t="s">
        <v>200</v>
      </c>
      <c r="Q1042" t="s">
        <v>168</v>
      </c>
      <c r="R1042" t="s">
        <v>165</v>
      </c>
      <c r="S1042" t="s">
        <v>119</v>
      </c>
      <c r="T1042" t="s">
        <v>164</v>
      </c>
      <c r="U1042" t="s">
        <v>118</v>
      </c>
      <c r="V1042" t="s">
        <v>2907</v>
      </c>
      <c r="W1042" t="s">
        <v>2908</v>
      </c>
      <c r="AC1042" s="44">
        <v>7489.2</v>
      </c>
    </row>
    <row r="1043" spans="1:29" hidden="1" x14ac:dyDescent="0.25">
      <c r="A1043" t="s">
        <v>594</v>
      </c>
      <c r="B1043" t="s">
        <v>330</v>
      </c>
      <c r="C1043" t="s">
        <v>595</v>
      </c>
      <c r="D1043" t="s">
        <v>35</v>
      </c>
      <c r="E1043" t="s">
        <v>117</v>
      </c>
      <c r="I1043" t="s">
        <v>613</v>
      </c>
      <c r="J1043" t="s">
        <v>3148</v>
      </c>
      <c r="K1043" t="s">
        <v>3237</v>
      </c>
      <c r="L1043" t="s">
        <v>3233</v>
      </c>
      <c r="M1043" t="s">
        <v>3151</v>
      </c>
      <c r="N1043" t="s">
        <v>166</v>
      </c>
      <c r="O1043" t="s">
        <v>167</v>
      </c>
      <c r="P1043" t="s">
        <v>200</v>
      </c>
      <c r="Q1043" t="s">
        <v>168</v>
      </c>
      <c r="R1043" t="s">
        <v>165</v>
      </c>
      <c r="S1043" t="s">
        <v>119</v>
      </c>
      <c r="T1043" t="s">
        <v>164</v>
      </c>
      <c r="U1043" t="s">
        <v>118</v>
      </c>
      <c r="V1043" t="s">
        <v>2907</v>
      </c>
      <c r="W1043" t="s">
        <v>2908</v>
      </c>
      <c r="AC1043" s="44">
        <v>11400</v>
      </c>
    </row>
    <row r="1044" spans="1:29" hidden="1" x14ac:dyDescent="0.25">
      <c r="A1044" t="s">
        <v>594</v>
      </c>
      <c r="B1044" t="s">
        <v>330</v>
      </c>
      <c r="C1044" t="s">
        <v>595</v>
      </c>
      <c r="D1044" t="s">
        <v>35</v>
      </c>
      <c r="E1044" t="s">
        <v>117</v>
      </c>
      <c r="I1044" t="s">
        <v>625</v>
      </c>
      <c r="J1044" t="s">
        <v>3238</v>
      </c>
      <c r="K1044" t="s">
        <v>3239</v>
      </c>
      <c r="L1044" t="s">
        <v>3240</v>
      </c>
      <c r="M1044" t="s">
        <v>3241</v>
      </c>
      <c r="N1044" t="s">
        <v>166</v>
      </c>
      <c r="O1044" t="s">
        <v>167</v>
      </c>
      <c r="P1044" t="s">
        <v>200</v>
      </c>
      <c r="Q1044" t="s">
        <v>168</v>
      </c>
      <c r="R1044" t="s">
        <v>165</v>
      </c>
      <c r="S1044" t="s">
        <v>119</v>
      </c>
      <c r="T1044" t="s">
        <v>164</v>
      </c>
      <c r="U1044" t="s">
        <v>118</v>
      </c>
      <c r="V1044" t="s">
        <v>466</v>
      </c>
      <c r="W1044" t="s">
        <v>447</v>
      </c>
      <c r="AA1044" s="44">
        <v>13345.58</v>
      </c>
      <c r="AB1044" s="44">
        <v>18461.080000000002</v>
      </c>
      <c r="AC1044" s="44">
        <v>61311.45</v>
      </c>
    </row>
    <row r="1045" spans="1:29" hidden="1" x14ac:dyDescent="0.25">
      <c r="A1045" t="s">
        <v>594</v>
      </c>
      <c r="B1045" t="s">
        <v>330</v>
      </c>
      <c r="C1045" t="s">
        <v>595</v>
      </c>
      <c r="D1045" t="s">
        <v>35</v>
      </c>
      <c r="E1045" t="s">
        <v>117</v>
      </c>
      <c r="I1045" t="s">
        <v>2812</v>
      </c>
      <c r="J1045" t="s">
        <v>3148</v>
      </c>
      <c r="K1045" t="s">
        <v>3242</v>
      </c>
      <c r="L1045" t="s">
        <v>3233</v>
      </c>
      <c r="M1045" t="s">
        <v>3151</v>
      </c>
      <c r="N1045" t="s">
        <v>166</v>
      </c>
      <c r="O1045" t="s">
        <v>167</v>
      </c>
      <c r="P1045" t="s">
        <v>200</v>
      </c>
      <c r="Q1045" t="s">
        <v>168</v>
      </c>
      <c r="R1045" t="s">
        <v>165</v>
      </c>
      <c r="S1045" t="s">
        <v>119</v>
      </c>
      <c r="T1045" t="s">
        <v>164</v>
      </c>
      <c r="U1045" t="s">
        <v>118</v>
      </c>
      <c r="V1045" t="s">
        <v>2907</v>
      </c>
      <c r="W1045" t="s">
        <v>2908</v>
      </c>
      <c r="AC1045" s="44">
        <v>11400</v>
      </c>
    </row>
    <row r="1046" spans="1:29" hidden="1" x14ac:dyDescent="0.25">
      <c r="A1046" t="s">
        <v>594</v>
      </c>
      <c r="B1046" t="s">
        <v>330</v>
      </c>
      <c r="C1046" t="s">
        <v>595</v>
      </c>
      <c r="D1046" t="s">
        <v>35</v>
      </c>
      <c r="E1046" t="s">
        <v>117</v>
      </c>
      <c r="I1046" t="s">
        <v>1233</v>
      </c>
      <c r="J1046" t="s">
        <v>3161</v>
      </c>
      <c r="K1046" t="s">
        <v>3243</v>
      </c>
      <c r="L1046" t="s">
        <v>3163</v>
      </c>
      <c r="M1046" t="s">
        <v>3164</v>
      </c>
      <c r="N1046" t="s">
        <v>166</v>
      </c>
      <c r="O1046" t="s">
        <v>167</v>
      </c>
      <c r="P1046" t="s">
        <v>200</v>
      </c>
      <c r="Q1046" t="s">
        <v>168</v>
      </c>
      <c r="R1046" t="s">
        <v>165</v>
      </c>
      <c r="S1046" t="s">
        <v>119</v>
      </c>
      <c r="T1046" t="s">
        <v>164</v>
      </c>
      <c r="U1046" t="s">
        <v>118</v>
      </c>
      <c r="V1046" t="s">
        <v>1889</v>
      </c>
      <c r="W1046" t="s">
        <v>1890</v>
      </c>
      <c r="AA1046" s="44">
        <v>2826.01</v>
      </c>
    </row>
    <row r="1047" spans="1:29" hidden="1" x14ac:dyDescent="0.25">
      <c r="A1047" t="s">
        <v>594</v>
      </c>
      <c r="B1047" t="s">
        <v>330</v>
      </c>
      <c r="C1047" t="s">
        <v>595</v>
      </c>
      <c r="D1047" t="s">
        <v>35</v>
      </c>
      <c r="E1047" t="s">
        <v>117</v>
      </c>
      <c r="I1047" t="s">
        <v>1642</v>
      </c>
      <c r="J1047" t="s">
        <v>3191</v>
      </c>
      <c r="K1047" t="s">
        <v>3244</v>
      </c>
      <c r="L1047" t="s">
        <v>3193</v>
      </c>
      <c r="M1047" t="s">
        <v>3194</v>
      </c>
      <c r="N1047" t="s">
        <v>166</v>
      </c>
      <c r="O1047" t="s">
        <v>167</v>
      </c>
      <c r="P1047" t="s">
        <v>200</v>
      </c>
      <c r="Q1047" t="s">
        <v>168</v>
      </c>
      <c r="R1047" t="s">
        <v>165</v>
      </c>
      <c r="S1047" t="s">
        <v>119</v>
      </c>
      <c r="T1047" t="s">
        <v>164</v>
      </c>
      <c r="U1047" t="s">
        <v>118</v>
      </c>
      <c r="V1047" t="s">
        <v>3195</v>
      </c>
      <c r="W1047" t="s">
        <v>3196</v>
      </c>
      <c r="AC1047" s="44">
        <v>140735.21</v>
      </c>
    </row>
    <row r="1048" spans="1:29" hidden="1" x14ac:dyDescent="0.25">
      <c r="A1048" t="s">
        <v>594</v>
      </c>
      <c r="B1048" t="s">
        <v>330</v>
      </c>
      <c r="C1048" t="s">
        <v>595</v>
      </c>
      <c r="D1048" t="s">
        <v>35</v>
      </c>
      <c r="E1048" t="s">
        <v>117</v>
      </c>
      <c r="I1048" t="s">
        <v>1642</v>
      </c>
      <c r="J1048" t="s">
        <v>3191</v>
      </c>
      <c r="K1048" t="s">
        <v>3245</v>
      </c>
      <c r="L1048" t="s">
        <v>3193</v>
      </c>
      <c r="M1048" t="s">
        <v>3194</v>
      </c>
      <c r="N1048" t="s">
        <v>166</v>
      </c>
      <c r="O1048" t="s">
        <v>167</v>
      </c>
      <c r="P1048" t="s">
        <v>200</v>
      </c>
      <c r="Q1048" t="s">
        <v>168</v>
      </c>
      <c r="R1048" t="s">
        <v>165</v>
      </c>
      <c r="S1048" t="s">
        <v>597</v>
      </c>
      <c r="T1048" t="s">
        <v>164</v>
      </c>
      <c r="U1048" t="s">
        <v>118</v>
      </c>
      <c r="V1048" t="s">
        <v>3195</v>
      </c>
      <c r="W1048" t="s">
        <v>3196</v>
      </c>
      <c r="AA1048" s="44">
        <v>264830.09000000003</v>
      </c>
      <c r="AB1048" s="44">
        <v>329383.13</v>
      </c>
      <c r="AC1048" s="44">
        <v>797680.52</v>
      </c>
    </row>
    <row r="1049" spans="1:29" hidden="1" x14ac:dyDescent="0.25">
      <c r="A1049" t="s">
        <v>594</v>
      </c>
      <c r="B1049" t="s">
        <v>330</v>
      </c>
      <c r="C1049" t="s">
        <v>595</v>
      </c>
      <c r="D1049" t="s">
        <v>35</v>
      </c>
      <c r="E1049" t="s">
        <v>117</v>
      </c>
      <c r="I1049" t="s">
        <v>611</v>
      </c>
      <c r="J1049" t="s">
        <v>3197</v>
      </c>
      <c r="K1049" t="s">
        <v>3246</v>
      </c>
      <c r="L1049" t="s">
        <v>3199</v>
      </c>
      <c r="M1049" t="s">
        <v>3200</v>
      </c>
      <c r="N1049" t="s">
        <v>166</v>
      </c>
      <c r="O1049" t="s">
        <v>167</v>
      </c>
      <c r="P1049" t="s">
        <v>200</v>
      </c>
      <c r="Q1049" t="s">
        <v>168</v>
      </c>
      <c r="R1049" t="s">
        <v>165</v>
      </c>
      <c r="S1049" t="s">
        <v>597</v>
      </c>
      <c r="T1049" t="s">
        <v>164</v>
      </c>
      <c r="U1049" t="s">
        <v>118</v>
      </c>
      <c r="V1049" t="s">
        <v>3063</v>
      </c>
      <c r="W1049" t="s">
        <v>3064</v>
      </c>
      <c r="AC1049" s="44">
        <v>3952.8</v>
      </c>
    </row>
    <row r="1050" spans="1:29" hidden="1" x14ac:dyDescent="0.25">
      <c r="A1050" t="s">
        <v>594</v>
      </c>
      <c r="B1050" t="s">
        <v>330</v>
      </c>
      <c r="C1050" t="s">
        <v>595</v>
      </c>
      <c r="D1050" t="s">
        <v>35</v>
      </c>
      <c r="E1050" t="s">
        <v>117</v>
      </c>
      <c r="I1050" t="s">
        <v>611</v>
      </c>
      <c r="J1050" t="s">
        <v>3197</v>
      </c>
      <c r="K1050" t="s">
        <v>3247</v>
      </c>
      <c r="L1050" t="s">
        <v>3248</v>
      </c>
      <c r="M1050" t="s">
        <v>3202</v>
      </c>
      <c r="N1050" t="s">
        <v>166</v>
      </c>
      <c r="O1050" t="s">
        <v>167</v>
      </c>
      <c r="P1050" t="s">
        <v>200</v>
      </c>
      <c r="Q1050" t="s">
        <v>168</v>
      </c>
      <c r="R1050" t="s">
        <v>165</v>
      </c>
      <c r="S1050" t="s">
        <v>597</v>
      </c>
      <c r="T1050" t="s">
        <v>164</v>
      </c>
      <c r="U1050" t="s">
        <v>118</v>
      </c>
      <c r="V1050" t="s">
        <v>3063</v>
      </c>
      <c r="W1050" t="s">
        <v>3064</v>
      </c>
      <c r="AC1050" s="44">
        <v>3097.5</v>
      </c>
    </row>
    <row r="1051" spans="1:29" hidden="1" x14ac:dyDescent="0.25">
      <c r="A1051" t="s">
        <v>594</v>
      </c>
      <c r="B1051" t="s">
        <v>330</v>
      </c>
      <c r="C1051" t="s">
        <v>595</v>
      </c>
      <c r="D1051" t="s">
        <v>35</v>
      </c>
      <c r="E1051" t="s">
        <v>117</v>
      </c>
      <c r="I1051" t="s">
        <v>611</v>
      </c>
      <c r="J1051" t="s">
        <v>3197</v>
      </c>
      <c r="K1051" t="s">
        <v>3249</v>
      </c>
      <c r="L1051" t="s">
        <v>3248</v>
      </c>
      <c r="M1051" t="s">
        <v>3204</v>
      </c>
      <c r="N1051" t="s">
        <v>166</v>
      </c>
      <c r="O1051" t="s">
        <v>167</v>
      </c>
      <c r="P1051" t="s">
        <v>200</v>
      </c>
      <c r="Q1051" t="s">
        <v>168</v>
      </c>
      <c r="R1051" t="s">
        <v>165</v>
      </c>
      <c r="S1051" t="s">
        <v>597</v>
      </c>
      <c r="T1051" t="s">
        <v>164</v>
      </c>
      <c r="U1051" t="s">
        <v>118</v>
      </c>
      <c r="V1051" t="s">
        <v>3063</v>
      </c>
      <c r="W1051" t="s">
        <v>3064</v>
      </c>
      <c r="AC1051" s="44">
        <v>456</v>
      </c>
    </row>
    <row r="1052" spans="1:29" hidden="1" x14ac:dyDescent="0.25">
      <c r="A1052" t="s">
        <v>594</v>
      </c>
      <c r="B1052" t="s">
        <v>330</v>
      </c>
      <c r="C1052" t="s">
        <v>595</v>
      </c>
      <c r="D1052" t="s">
        <v>35</v>
      </c>
      <c r="E1052" t="s">
        <v>117</v>
      </c>
      <c r="I1052" t="s">
        <v>612</v>
      </c>
      <c r="J1052" t="s">
        <v>3209</v>
      </c>
      <c r="K1052" t="s">
        <v>3250</v>
      </c>
      <c r="L1052" t="s">
        <v>3211</v>
      </c>
      <c r="M1052" t="s">
        <v>3212</v>
      </c>
      <c r="N1052" t="s">
        <v>166</v>
      </c>
      <c r="O1052" t="s">
        <v>167</v>
      </c>
      <c r="P1052" t="s">
        <v>200</v>
      </c>
      <c r="Q1052" t="s">
        <v>168</v>
      </c>
      <c r="R1052" t="s">
        <v>165</v>
      </c>
      <c r="S1052" t="s">
        <v>597</v>
      </c>
      <c r="T1052" t="s">
        <v>164</v>
      </c>
      <c r="U1052" t="s">
        <v>118</v>
      </c>
      <c r="V1052" t="s">
        <v>2789</v>
      </c>
      <c r="W1052" t="s">
        <v>2751</v>
      </c>
      <c r="AA1052" s="44">
        <v>26469.16</v>
      </c>
      <c r="AC1052" s="44">
        <v>2656.75</v>
      </c>
    </row>
    <row r="1053" spans="1:29" hidden="1" x14ac:dyDescent="0.25">
      <c r="A1053" t="s">
        <v>594</v>
      </c>
      <c r="B1053" t="s">
        <v>330</v>
      </c>
      <c r="C1053" t="s">
        <v>595</v>
      </c>
      <c r="D1053" t="s">
        <v>35</v>
      </c>
      <c r="E1053" t="s">
        <v>117</v>
      </c>
      <c r="I1053" t="s">
        <v>1379</v>
      </c>
      <c r="J1053" t="s">
        <v>3251</v>
      </c>
      <c r="K1053" t="s">
        <v>3252</v>
      </c>
      <c r="L1053" t="s">
        <v>3253</v>
      </c>
      <c r="M1053" t="s">
        <v>3254</v>
      </c>
      <c r="N1053" t="s">
        <v>166</v>
      </c>
      <c r="O1053" t="s">
        <v>167</v>
      </c>
      <c r="P1053" t="s">
        <v>200</v>
      </c>
      <c r="Q1053" t="s">
        <v>168</v>
      </c>
      <c r="R1053" t="s">
        <v>165</v>
      </c>
      <c r="S1053" t="s">
        <v>597</v>
      </c>
      <c r="T1053" t="s">
        <v>164</v>
      </c>
      <c r="U1053" t="s">
        <v>118</v>
      </c>
      <c r="V1053" t="s">
        <v>3195</v>
      </c>
      <c r="W1053" t="s">
        <v>3196</v>
      </c>
      <c r="AA1053" s="44">
        <v>34247.9</v>
      </c>
      <c r="AC1053" s="44">
        <v>4401.7700000000004</v>
      </c>
    </row>
    <row r="1054" spans="1:29" hidden="1" x14ac:dyDescent="0.25">
      <c r="A1054" t="s">
        <v>594</v>
      </c>
      <c r="B1054" t="s">
        <v>330</v>
      </c>
      <c r="C1054" t="s">
        <v>595</v>
      </c>
      <c r="D1054" t="s">
        <v>35</v>
      </c>
      <c r="E1054" t="s">
        <v>117</v>
      </c>
      <c r="I1054" t="s">
        <v>788</v>
      </c>
      <c r="J1054" t="s">
        <v>3205</v>
      </c>
      <c r="K1054" t="s">
        <v>3255</v>
      </c>
      <c r="L1054" t="s">
        <v>3207</v>
      </c>
      <c r="M1054" t="s">
        <v>3208</v>
      </c>
      <c r="N1054" t="s">
        <v>166</v>
      </c>
      <c r="O1054" t="s">
        <v>167</v>
      </c>
      <c r="P1054" t="s">
        <v>200</v>
      </c>
      <c r="Q1054" t="s">
        <v>168</v>
      </c>
      <c r="R1054" t="s">
        <v>165</v>
      </c>
      <c r="S1054" t="s">
        <v>119</v>
      </c>
      <c r="T1054" t="s">
        <v>164</v>
      </c>
      <c r="U1054" t="s">
        <v>118</v>
      </c>
      <c r="V1054" t="s">
        <v>2900</v>
      </c>
      <c r="W1054" t="s">
        <v>2901</v>
      </c>
      <c r="AA1054" s="44">
        <v>35112.49</v>
      </c>
      <c r="AB1054" s="44">
        <v>19603.12</v>
      </c>
      <c r="AC1054" s="44">
        <v>29330.45</v>
      </c>
    </row>
    <row r="1055" spans="1:29" hidden="1" x14ac:dyDescent="0.25">
      <c r="A1055" t="s">
        <v>594</v>
      </c>
      <c r="B1055" t="s">
        <v>330</v>
      </c>
      <c r="C1055" t="s">
        <v>595</v>
      </c>
      <c r="D1055" t="s">
        <v>35</v>
      </c>
      <c r="E1055" t="s">
        <v>117</v>
      </c>
      <c r="I1055" t="s">
        <v>1011</v>
      </c>
      <c r="J1055" t="s">
        <v>3238</v>
      </c>
      <c r="K1055" t="s">
        <v>3256</v>
      </c>
      <c r="L1055" t="s">
        <v>3240</v>
      </c>
      <c r="M1055" t="s">
        <v>3241</v>
      </c>
      <c r="N1055" t="s">
        <v>166</v>
      </c>
      <c r="O1055" t="s">
        <v>167</v>
      </c>
      <c r="P1055" t="s">
        <v>200</v>
      </c>
      <c r="Q1055" t="s">
        <v>168</v>
      </c>
      <c r="R1055" t="s">
        <v>165</v>
      </c>
      <c r="S1055" t="s">
        <v>597</v>
      </c>
      <c r="T1055" t="s">
        <v>164</v>
      </c>
      <c r="U1055" t="s">
        <v>118</v>
      </c>
      <c r="V1055" t="s">
        <v>466</v>
      </c>
      <c r="W1055" t="s">
        <v>447</v>
      </c>
      <c r="AA1055" s="44">
        <v>29939.35</v>
      </c>
    </row>
    <row r="1056" spans="1:29" hidden="1" x14ac:dyDescent="0.25">
      <c r="A1056" t="s">
        <v>594</v>
      </c>
      <c r="B1056" t="s">
        <v>330</v>
      </c>
      <c r="C1056" t="s">
        <v>595</v>
      </c>
      <c r="D1056" t="s">
        <v>35</v>
      </c>
      <c r="E1056" t="s">
        <v>117</v>
      </c>
      <c r="I1056" t="s">
        <v>1011</v>
      </c>
      <c r="J1056" t="s">
        <v>3191</v>
      </c>
      <c r="K1056" t="s">
        <v>3257</v>
      </c>
      <c r="L1056" t="s">
        <v>3193</v>
      </c>
      <c r="M1056" t="s">
        <v>3194</v>
      </c>
      <c r="N1056" t="s">
        <v>166</v>
      </c>
      <c r="O1056" t="s">
        <v>167</v>
      </c>
      <c r="P1056" t="s">
        <v>200</v>
      </c>
      <c r="Q1056" t="s">
        <v>168</v>
      </c>
      <c r="R1056" t="s">
        <v>165</v>
      </c>
      <c r="S1056" t="s">
        <v>119</v>
      </c>
      <c r="T1056" t="s">
        <v>228</v>
      </c>
      <c r="U1056" t="s">
        <v>1010</v>
      </c>
      <c r="V1056" t="s">
        <v>3195</v>
      </c>
      <c r="W1056" t="s">
        <v>3196</v>
      </c>
      <c r="AA1056" s="44">
        <v>580644.38</v>
      </c>
    </row>
    <row r="1057" spans="1:29" hidden="1" x14ac:dyDescent="0.25">
      <c r="A1057" t="s">
        <v>594</v>
      </c>
      <c r="B1057" t="s">
        <v>330</v>
      </c>
      <c r="C1057" t="s">
        <v>595</v>
      </c>
      <c r="D1057" t="s">
        <v>35</v>
      </c>
      <c r="E1057" t="s">
        <v>117</v>
      </c>
      <c r="I1057" t="s">
        <v>956</v>
      </c>
      <c r="J1057" t="s">
        <v>3258</v>
      </c>
      <c r="K1057" t="s">
        <v>3259</v>
      </c>
      <c r="L1057" t="s">
        <v>3260</v>
      </c>
      <c r="M1057" t="s">
        <v>3261</v>
      </c>
      <c r="N1057" t="s">
        <v>166</v>
      </c>
      <c r="O1057" t="s">
        <v>167</v>
      </c>
      <c r="P1057" t="s">
        <v>200</v>
      </c>
      <c r="Q1057" t="s">
        <v>168</v>
      </c>
      <c r="R1057" t="s">
        <v>165</v>
      </c>
      <c r="S1057" t="s">
        <v>597</v>
      </c>
      <c r="T1057" t="s">
        <v>164</v>
      </c>
      <c r="U1057" t="s">
        <v>118</v>
      </c>
      <c r="V1057" t="s">
        <v>3195</v>
      </c>
      <c r="W1057" t="s">
        <v>3196</v>
      </c>
      <c r="AA1057" s="44">
        <v>26116.67</v>
      </c>
    </row>
    <row r="1058" spans="1:29" hidden="1" x14ac:dyDescent="0.25">
      <c r="A1058" t="s">
        <v>594</v>
      </c>
      <c r="B1058" t="s">
        <v>330</v>
      </c>
      <c r="C1058" t="s">
        <v>595</v>
      </c>
      <c r="D1058" t="s">
        <v>35</v>
      </c>
      <c r="E1058" t="s">
        <v>117</v>
      </c>
      <c r="I1058" t="s">
        <v>3262</v>
      </c>
      <c r="J1058" t="s">
        <v>3213</v>
      </c>
      <c r="K1058" t="s">
        <v>3263</v>
      </c>
      <c r="L1058" t="s">
        <v>3215</v>
      </c>
      <c r="M1058" t="s">
        <v>3216</v>
      </c>
      <c r="N1058" t="s">
        <v>166</v>
      </c>
      <c r="O1058" t="s">
        <v>167</v>
      </c>
      <c r="P1058" t="s">
        <v>200</v>
      </c>
      <c r="Q1058" t="s">
        <v>168</v>
      </c>
      <c r="R1058" t="s">
        <v>165</v>
      </c>
      <c r="S1058" t="s">
        <v>119</v>
      </c>
      <c r="T1058" t="s">
        <v>164</v>
      </c>
      <c r="U1058" t="s">
        <v>118</v>
      </c>
      <c r="V1058" t="s">
        <v>3195</v>
      </c>
      <c r="W1058" t="s">
        <v>3196</v>
      </c>
      <c r="AA1058" s="44">
        <v>603.67999999999995</v>
      </c>
    </row>
    <row r="1059" spans="1:29" hidden="1" x14ac:dyDescent="0.25">
      <c r="A1059" t="s">
        <v>594</v>
      </c>
      <c r="B1059" t="s">
        <v>330</v>
      </c>
      <c r="C1059" t="s">
        <v>595</v>
      </c>
      <c r="D1059" t="s">
        <v>88</v>
      </c>
      <c r="E1059" t="s">
        <v>117</v>
      </c>
      <c r="I1059" t="s">
        <v>2456</v>
      </c>
      <c r="J1059" t="s">
        <v>3264</v>
      </c>
      <c r="K1059" t="s">
        <v>3265</v>
      </c>
      <c r="L1059" t="s">
        <v>3266</v>
      </c>
      <c r="M1059" t="s">
        <v>3267</v>
      </c>
      <c r="N1059" t="s">
        <v>166</v>
      </c>
      <c r="O1059" t="s">
        <v>167</v>
      </c>
      <c r="P1059" t="s">
        <v>200</v>
      </c>
      <c r="Q1059" t="s">
        <v>168</v>
      </c>
      <c r="R1059" t="s">
        <v>165</v>
      </c>
      <c r="S1059" t="s">
        <v>597</v>
      </c>
      <c r="T1059" t="s">
        <v>164</v>
      </c>
      <c r="U1059" t="s">
        <v>118</v>
      </c>
      <c r="V1059" t="s">
        <v>3042</v>
      </c>
      <c r="W1059" t="s">
        <v>3043</v>
      </c>
      <c r="AA1059" s="44">
        <v>10589</v>
      </c>
    </row>
    <row r="1060" spans="1:29" hidden="1" x14ac:dyDescent="0.25">
      <c r="A1060" t="s">
        <v>594</v>
      </c>
      <c r="B1060" t="s">
        <v>330</v>
      </c>
      <c r="C1060" t="s">
        <v>1045</v>
      </c>
      <c r="D1060" t="s">
        <v>53</v>
      </c>
      <c r="E1060" t="s">
        <v>117</v>
      </c>
      <c r="I1060" t="s">
        <v>3268</v>
      </c>
      <c r="J1060" t="s">
        <v>3269</v>
      </c>
      <c r="K1060" t="s">
        <v>3270</v>
      </c>
      <c r="L1060" t="s">
        <v>3271</v>
      </c>
      <c r="M1060" t="s">
        <v>3272</v>
      </c>
      <c r="N1060" t="s">
        <v>166</v>
      </c>
      <c r="O1060" t="s">
        <v>167</v>
      </c>
      <c r="P1060" t="s">
        <v>200</v>
      </c>
      <c r="Q1060" t="s">
        <v>168</v>
      </c>
      <c r="R1060" t="s">
        <v>165</v>
      </c>
      <c r="S1060" t="s">
        <v>119</v>
      </c>
      <c r="T1060" t="s">
        <v>164</v>
      </c>
      <c r="U1060" t="s">
        <v>118</v>
      </c>
      <c r="V1060" t="s">
        <v>3195</v>
      </c>
      <c r="W1060" t="s">
        <v>3196</v>
      </c>
      <c r="AC1060" s="44">
        <v>24485.8</v>
      </c>
    </row>
    <row r="1061" spans="1:29" hidden="1" x14ac:dyDescent="0.25">
      <c r="A1061" t="s">
        <v>594</v>
      </c>
      <c r="B1061" t="s">
        <v>333</v>
      </c>
      <c r="C1061" t="s">
        <v>595</v>
      </c>
      <c r="D1061" t="s">
        <v>208</v>
      </c>
      <c r="E1061" t="s">
        <v>117</v>
      </c>
      <c r="I1061" t="s">
        <v>1388</v>
      </c>
      <c r="J1061" t="s">
        <v>3273</v>
      </c>
      <c r="K1061" t="s">
        <v>3274</v>
      </c>
      <c r="L1061" t="s">
        <v>3275</v>
      </c>
      <c r="M1061" t="s">
        <v>3276</v>
      </c>
      <c r="N1061" t="s">
        <v>166</v>
      </c>
      <c r="O1061" t="s">
        <v>167</v>
      </c>
      <c r="P1061" t="s">
        <v>200</v>
      </c>
      <c r="Q1061" t="s">
        <v>168</v>
      </c>
      <c r="R1061" t="s">
        <v>165</v>
      </c>
      <c r="S1061" t="s">
        <v>119</v>
      </c>
      <c r="T1061" t="s">
        <v>228</v>
      </c>
      <c r="U1061" t="s">
        <v>602</v>
      </c>
      <c r="V1061" t="s">
        <v>1711</v>
      </c>
      <c r="W1061" t="s">
        <v>1706</v>
      </c>
      <c r="AB1061" s="44">
        <v>74447.55</v>
      </c>
    </row>
    <row r="1062" spans="1:29" hidden="1" x14ac:dyDescent="0.25">
      <c r="A1062" t="s">
        <v>594</v>
      </c>
      <c r="B1062" t="s">
        <v>333</v>
      </c>
      <c r="C1062" t="s">
        <v>784</v>
      </c>
      <c r="D1062" t="s">
        <v>208</v>
      </c>
      <c r="E1062" t="s">
        <v>117</v>
      </c>
      <c r="I1062" t="s">
        <v>1143</v>
      </c>
      <c r="J1062" t="s">
        <v>3277</v>
      </c>
      <c r="K1062" t="s">
        <v>3278</v>
      </c>
      <c r="L1062" t="s">
        <v>3279</v>
      </c>
      <c r="M1062" t="s">
        <v>1749</v>
      </c>
      <c r="N1062" t="s">
        <v>166</v>
      </c>
      <c r="O1062" t="s">
        <v>167</v>
      </c>
      <c r="P1062" t="s">
        <v>200</v>
      </c>
      <c r="Q1062" t="s">
        <v>168</v>
      </c>
      <c r="R1062" t="s">
        <v>165</v>
      </c>
      <c r="S1062" t="s">
        <v>119</v>
      </c>
      <c r="T1062" t="s">
        <v>228</v>
      </c>
      <c r="U1062" t="s">
        <v>872</v>
      </c>
      <c r="V1062" t="s">
        <v>3195</v>
      </c>
      <c r="W1062" t="s">
        <v>3196</v>
      </c>
      <c r="AC1062" s="44">
        <v>1505903.95</v>
      </c>
    </row>
    <row r="1063" spans="1:29" hidden="1" x14ac:dyDescent="0.25">
      <c r="A1063" t="s">
        <v>594</v>
      </c>
      <c r="B1063" t="s">
        <v>333</v>
      </c>
      <c r="C1063" t="s">
        <v>1045</v>
      </c>
      <c r="D1063" t="s">
        <v>225</v>
      </c>
      <c r="E1063" t="s">
        <v>117</v>
      </c>
      <c r="I1063" t="s">
        <v>859</v>
      </c>
      <c r="J1063" t="s">
        <v>3280</v>
      </c>
      <c r="K1063" t="s">
        <v>3281</v>
      </c>
      <c r="L1063" t="s">
        <v>3282</v>
      </c>
      <c r="M1063" t="s">
        <v>3283</v>
      </c>
      <c r="N1063" t="s">
        <v>1506</v>
      </c>
      <c r="O1063" t="s">
        <v>167</v>
      </c>
      <c r="P1063" t="s">
        <v>1507</v>
      </c>
      <c r="Q1063" t="s">
        <v>168</v>
      </c>
      <c r="R1063" t="s">
        <v>165</v>
      </c>
      <c r="S1063" t="s">
        <v>597</v>
      </c>
      <c r="T1063" t="s">
        <v>164</v>
      </c>
      <c r="U1063" t="s">
        <v>830</v>
      </c>
      <c r="V1063" t="s">
        <v>3284</v>
      </c>
      <c r="W1063" t="s">
        <v>3285</v>
      </c>
      <c r="AA1063" s="44">
        <v>100383.15</v>
      </c>
    </row>
    <row r="1064" spans="1:29" hidden="1" x14ac:dyDescent="0.25">
      <c r="A1064" t="s">
        <v>594</v>
      </c>
      <c r="B1064" t="s">
        <v>337</v>
      </c>
      <c r="C1064" t="s">
        <v>595</v>
      </c>
      <c r="D1064" t="s">
        <v>35</v>
      </c>
      <c r="E1064" t="s">
        <v>117</v>
      </c>
      <c r="I1064" t="s">
        <v>605</v>
      </c>
      <c r="J1064" t="s">
        <v>3286</v>
      </c>
      <c r="K1064" t="s">
        <v>3287</v>
      </c>
      <c r="L1064" t="s">
        <v>3288</v>
      </c>
      <c r="M1064" t="s">
        <v>3218</v>
      </c>
      <c r="N1064" t="s">
        <v>166</v>
      </c>
      <c r="O1064" t="s">
        <v>167</v>
      </c>
      <c r="P1064" t="s">
        <v>200</v>
      </c>
      <c r="Q1064" t="s">
        <v>168</v>
      </c>
      <c r="R1064" t="s">
        <v>165</v>
      </c>
      <c r="S1064" t="s">
        <v>119</v>
      </c>
      <c r="T1064" t="s">
        <v>164</v>
      </c>
      <c r="U1064" t="s">
        <v>118</v>
      </c>
      <c r="V1064" t="s">
        <v>466</v>
      </c>
      <c r="W1064" t="s">
        <v>447</v>
      </c>
      <c r="AB1064" s="44">
        <v>33020.31</v>
      </c>
      <c r="AC1064" s="44">
        <v>364601.08</v>
      </c>
    </row>
    <row r="1065" spans="1:29" hidden="1" x14ac:dyDescent="0.25">
      <c r="A1065" t="s">
        <v>594</v>
      </c>
      <c r="B1065" t="s">
        <v>337</v>
      </c>
      <c r="C1065" t="s">
        <v>595</v>
      </c>
      <c r="D1065" t="s">
        <v>35</v>
      </c>
      <c r="E1065" t="s">
        <v>117</v>
      </c>
      <c r="I1065" t="s">
        <v>630</v>
      </c>
      <c r="J1065" t="s">
        <v>3286</v>
      </c>
      <c r="K1065" t="s">
        <v>3289</v>
      </c>
      <c r="L1065" t="s">
        <v>3288</v>
      </c>
      <c r="M1065" t="s">
        <v>3218</v>
      </c>
      <c r="N1065" t="s">
        <v>166</v>
      </c>
      <c r="O1065" t="s">
        <v>167</v>
      </c>
      <c r="P1065" t="s">
        <v>200</v>
      </c>
      <c r="Q1065" t="s">
        <v>168</v>
      </c>
      <c r="R1065" t="s">
        <v>165</v>
      </c>
      <c r="S1065" t="s">
        <v>597</v>
      </c>
      <c r="T1065" t="s">
        <v>164</v>
      </c>
      <c r="U1065" t="s">
        <v>118</v>
      </c>
      <c r="V1065" t="s">
        <v>466</v>
      </c>
      <c r="W1065" t="s">
        <v>447</v>
      </c>
      <c r="AA1065" s="44">
        <v>87700.75</v>
      </c>
      <c r="AB1065" s="44">
        <v>19872.849999999999</v>
      </c>
    </row>
    <row r="1066" spans="1:29" hidden="1" x14ac:dyDescent="0.25">
      <c r="A1066" t="s">
        <v>594</v>
      </c>
      <c r="B1066" t="s">
        <v>337</v>
      </c>
      <c r="C1066" t="s">
        <v>595</v>
      </c>
      <c r="D1066" t="s">
        <v>67</v>
      </c>
      <c r="E1066" t="s">
        <v>117</v>
      </c>
      <c r="I1066" t="s">
        <v>3182</v>
      </c>
      <c r="J1066" t="s">
        <v>3290</v>
      </c>
      <c r="K1066" t="s">
        <v>3291</v>
      </c>
      <c r="L1066" t="s">
        <v>3292</v>
      </c>
      <c r="M1066" t="s">
        <v>3293</v>
      </c>
      <c r="N1066" t="s">
        <v>166</v>
      </c>
      <c r="O1066" t="s">
        <v>167</v>
      </c>
      <c r="P1066" t="s">
        <v>200</v>
      </c>
      <c r="Q1066" t="s">
        <v>168</v>
      </c>
      <c r="R1066" t="s">
        <v>165</v>
      </c>
      <c r="S1066" t="s">
        <v>119</v>
      </c>
      <c r="T1066" t="s">
        <v>164</v>
      </c>
      <c r="U1066" t="s">
        <v>118</v>
      </c>
      <c r="V1066" t="s">
        <v>466</v>
      </c>
      <c r="W1066" t="s">
        <v>447</v>
      </c>
      <c r="AC1066" s="44">
        <v>1024226.45</v>
      </c>
    </row>
    <row r="1067" spans="1:29" hidden="1" x14ac:dyDescent="0.25">
      <c r="A1067" t="s">
        <v>594</v>
      </c>
      <c r="B1067" t="s">
        <v>337</v>
      </c>
      <c r="C1067" t="s">
        <v>595</v>
      </c>
      <c r="D1067" t="s">
        <v>67</v>
      </c>
      <c r="E1067" t="s">
        <v>117</v>
      </c>
      <c r="I1067" t="s">
        <v>987</v>
      </c>
      <c r="J1067" t="s">
        <v>3290</v>
      </c>
      <c r="K1067" t="s">
        <v>3294</v>
      </c>
      <c r="L1067" t="s">
        <v>3292</v>
      </c>
      <c r="M1067" t="s">
        <v>3293</v>
      </c>
      <c r="N1067" t="s">
        <v>166</v>
      </c>
      <c r="O1067" t="s">
        <v>167</v>
      </c>
      <c r="P1067" t="s">
        <v>200</v>
      </c>
      <c r="Q1067" t="s">
        <v>168</v>
      </c>
      <c r="R1067" t="s">
        <v>165</v>
      </c>
      <c r="S1067" t="s">
        <v>597</v>
      </c>
      <c r="T1067" t="s">
        <v>164</v>
      </c>
      <c r="U1067" t="s">
        <v>118</v>
      </c>
      <c r="V1067" t="s">
        <v>466</v>
      </c>
      <c r="W1067" t="s">
        <v>447</v>
      </c>
      <c r="AC1067" s="44">
        <v>65662.149999999994</v>
      </c>
    </row>
    <row r="1068" spans="1:29" hidden="1" x14ac:dyDescent="0.25">
      <c r="A1068" t="s">
        <v>594</v>
      </c>
      <c r="B1068" t="s">
        <v>337</v>
      </c>
      <c r="C1068" t="s">
        <v>595</v>
      </c>
      <c r="D1068" t="s">
        <v>67</v>
      </c>
      <c r="E1068" t="s">
        <v>117</v>
      </c>
      <c r="I1068" t="s">
        <v>987</v>
      </c>
      <c r="J1068" t="s">
        <v>3290</v>
      </c>
      <c r="K1068" t="s">
        <v>3295</v>
      </c>
      <c r="L1068" t="s">
        <v>3292</v>
      </c>
      <c r="M1068" t="s">
        <v>3293</v>
      </c>
      <c r="N1068" t="s">
        <v>166</v>
      </c>
      <c r="O1068" t="s">
        <v>167</v>
      </c>
      <c r="P1068" t="s">
        <v>200</v>
      </c>
      <c r="Q1068" t="s">
        <v>168</v>
      </c>
      <c r="R1068" t="s">
        <v>165</v>
      </c>
      <c r="S1068" t="s">
        <v>119</v>
      </c>
      <c r="T1068" t="s">
        <v>164</v>
      </c>
      <c r="U1068" t="s">
        <v>118</v>
      </c>
      <c r="V1068" t="s">
        <v>466</v>
      </c>
      <c r="W1068" t="s">
        <v>447</v>
      </c>
      <c r="AA1068" s="44">
        <v>40512.660000000003</v>
      </c>
      <c r="AC1068" s="44">
        <v>15363.17</v>
      </c>
    </row>
    <row r="1069" spans="1:29" hidden="1" x14ac:dyDescent="0.25">
      <c r="A1069" t="s">
        <v>594</v>
      </c>
      <c r="B1069" t="s">
        <v>337</v>
      </c>
      <c r="C1069" t="s">
        <v>595</v>
      </c>
      <c r="D1069" t="s">
        <v>67</v>
      </c>
      <c r="E1069" t="s">
        <v>117</v>
      </c>
      <c r="I1069" t="s">
        <v>788</v>
      </c>
      <c r="J1069" t="s">
        <v>3290</v>
      </c>
      <c r="K1069" t="s">
        <v>3296</v>
      </c>
      <c r="L1069" t="s">
        <v>3292</v>
      </c>
      <c r="M1069" t="s">
        <v>3293</v>
      </c>
      <c r="N1069" t="s">
        <v>166</v>
      </c>
      <c r="O1069" t="s">
        <v>167</v>
      </c>
      <c r="P1069" t="s">
        <v>200</v>
      </c>
      <c r="Q1069" t="s">
        <v>168</v>
      </c>
      <c r="R1069" t="s">
        <v>165</v>
      </c>
      <c r="S1069" t="s">
        <v>597</v>
      </c>
      <c r="T1069" t="s">
        <v>164</v>
      </c>
      <c r="U1069" t="s">
        <v>118</v>
      </c>
      <c r="V1069" t="s">
        <v>466</v>
      </c>
      <c r="W1069" t="s">
        <v>447</v>
      </c>
      <c r="AA1069" s="44">
        <v>379794.04</v>
      </c>
      <c r="AB1069" s="44">
        <v>210349.51</v>
      </c>
      <c r="AC1069" s="44">
        <v>40904.980000000003</v>
      </c>
    </row>
    <row r="1070" spans="1:29" hidden="1" x14ac:dyDescent="0.25">
      <c r="A1070" t="s">
        <v>594</v>
      </c>
      <c r="B1070" t="s">
        <v>340</v>
      </c>
      <c r="C1070" t="s">
        <v>595</v>
      </c>
      <c r="D1070" t="s">
        <v>67</v>
      </c>
      <c r="E1070" t="s">
        <v>117</v>
      </c>
      <c r="I1070" t="s">
        <v>1629</v>
      </c>
      <c r="J1070" t="s">
        <v>3297</v>
      </c>
      <c r="K1070" t="s">
        <v>3298</v>
      </c>
      <c r="L1070" t="s">
        <v>3299</v>
      </c>
      <c r="M1070" t="s">
        <v>3300</v>
      </c>
      <c r="N1070" t="s">
        <v>166</v>
      </c>
      <c r="O1070" t="s">
        <v>167</v>
      </c>
      <c r="P1070" t="s">
        <v>200</v>
      </c>
      <c r="Q1070" t="s">
        <v>168</v>
      </c>
      <c r="R1070" t="s">
        <v>165</v>
      </c>
      <c r="S1070" t="s">
        <v>119</v>
      </c>
      <c r="T1070" t="s">
        <v>164</v>
      </c>
      <c r="U1070" t="s">
        <v>118</v>
      </c>
      <c r="V1070" t="s">
        <v>3301</v>
      </c>
      <c r="W1070" t="s">
        <v>3302</v>
      </c>
      <c r="AC1070" s="44">
        <v>1427433.99</v>
      </c>
    </row>
    <row r="1071" spans="1:29" hidden="1" x14ac:dyDescent="0.25">
      <c r="A1071" t="s">
        <v>594</v>
      </c>
      <c r="B1071" t="s">
        <v>340</v>
      </c>
      <c r="C1071" t="s">
        <v>595</v>
      </c>
      <c r="D1071" t="s">
        <v>67</v>
      </c>
      <c r="E1071" t="s">
        <v>117</v>
      </c>
      <c r="I1071" t="s">
        <v>803</v>
      </c>
      <c r="J1071" t="s">
        <v>3303</v>
      </c>
      <c r="K1071" t="s">
        <v>3304</v>
      </c>
      <c r="L1071" t="s">
        <v>3305</v>
      </c>
      <c r="M1071" t="s">
        <v>3306</v>
      </c>
      <c r="N1071" t="s">
        <v>166</v>
      </c>
      <c r="O1071" t="s">
        <v>167</v>
      </c>
      <c r="P1071" t="s">
        <v>200</v>
      </c>
      <c r="Q1071" t="s">
        <v>168</v>
      </c>
      <c r="R1071" t="s">
        <v>165</v>
      </c>
      <c r="S1071" t="s">
        <v>119</v>
      </c>
      <c r="T1071" t="s">
        <v>164</v>
      </c>
      <c r="U1071" t="s">
        <v>118</v>
      </c>
      <c r="V1071" t="s">
        <v>3301</v>
      </c>
      <c r="W1071" t="s">
        <v>3302</v>
      </c>
      <c r="AA1071" s="44">
        <v>1562707.74</v>
      </c>
    </row>
    <row r="1072" spans="1:29" hidden="1" x14ac:dyDescent="0.25">
      <c r="A1072" t="s">
        <v>594</v>
      </c>
      <c r="B1072" t="s">
        <v>340</v>
      </c>
      <c r="C1072" t="s">
        <v>595</v>
      </c>
      <c r="D1072" t="s">
        <v>67</v>
      </c>
      <c r="E1072" t="s">
        <v>117</v>
      </c>
      <c r="I1072" t="s">
        <v>1015</v>
      </c>
      <c r="J1072" t="s">
        <v>3297</v>
      </c>
      <c r="K1072" t="s">
        <v>3307</v>
      </c>
      <c r="L1072" t="s">
        <v>3299</v>
      </c>
      <c r="M1072" t="s">
        <v>3300</v>
      </c>
      <c r="N1072" t="s">
        <v>166</v>
      </c>
      <c r="O1072" t="s">
        <v>167</v>
      </c>
      <c r="P1072" t="s">
        <v>200</v>
      </c>
      <c r="Q1072" t="s">
        <v>168</v>
      </c>
      <c r="R1072" t="s">
        <v>165</v>
      </c>
      <c r="S1072" t="s">
        <v>597</v>
      </c>
      <c r="T1072" t="s">
        <v>164</v>
      </c>
      <c r="U1072" t="s">
        <v>118</v>
      </c>
      <c r="V1072" t="s">
        <v>3301</v>
      </c>
      <c r="W1072" t="s">
        <v>3302</v>
      </c>
      <c r="AA1072" s="44">
        <v>7674.64</v>
      </c>
      <c r="AC1072" s="44">
        <v>815384.96</v>
      </c>
    </row>
    <row r="1073" spans="1:29" hidden="1" x14ac:dyDescent="0.25">
      <c r="A1073" t="s">
        <v>594</v>
      </c>
      <c r="B1073" t="s">
        <v>343</v>
      </c>
      <c r="C1073" t="s">
        <v>595</v>
      </c>
      <c r="D1073" t="s">
        <v>94</v>
      </c>
      <c r="E1073" t="s">
        <v>117</v>
      </c>
      <c r="I1073" t="s">
        <v>1191</v>
      </c>
      <c r="J1073" t="s">
        <v>3308</v>
      </c>
      <c r="K1073" t="s">
        <v>3309</v>
      </c>
      <c r="L1073" t="s">
        <v>3310</v>
      </c>
      <c r="M1073" t="s">
        <v>3311</v>
      </c>
      <c r="N1073" t="s">
        <v>166</v>
      </c>
      <c r="O1073" t="s">
        <v>167</v>
      </c>
      <c r="P1073" t="s">
        <v>200</v>
      </c>
      <c r="Q1073" t="s">
        <v>3312</v>
      </c>
      <c r="R1073" t="s">
        <v>3313</v>
      </c>
      <c r="S1073" t="s">
        <v>119</v>
      </c>
      <c r="T1073" t="s">
        <v>164</v>
      </c>
      <c r="U1073" t="s">
        <v>118</v>
      </c>
      <c r="V1073" t="s">
        <v>1846</v>
      </c>
      <c r="W1073" t="s">
        <v>1847</v>
      </c>
      <c r="AB1073" s="44">
        <v>207045.82</v>
      </c>
      <c r="AC1073" s="44">
        <v>103522.91</v>
      </c>
    </row>
    <row r="1074" spans="1:29" hidden="1" x14ac:dyDescent="0.25">
      <c r="A1074" t="s">
        <v>594</v>
      </c>
      <c r="B1074" t="s">
        <v>343</v>
      </c>
      <c r="C1074" t="s">
        <v>595</v>
      </c>
      <c r="D1074" t="s">
        <v>25</v>
      </c>
      <c r="E1074" t="s">
        <v>117</v>
      </c>
      <c r="I1074" t="s">
        <v>877</v>
      </c>
      <c r="J1074" t="s">
        <v>3314</v>
      </c>
      <c r="K1074" t="s">
        <v>3315</v>
      </c>
      <c r="L1074" t="s">
        <v>3316</v>
      </c>
      <c r="M1074" t="s">
        <v>3317</v>
      </c>
      <c r="N1074" t="s">
        <v>166</v>
      </c>
      <c r="O1074" t="s">
        <v>167</v>
      </c>
      <c r="P1074" t="s">
        <v>200</v>
      </c>
      <c r="Q1074" t="s">
        <v>168</v>
      </c>
      <c r="R1074" t="s">
        <v>165</v>
      </c>
      <c r="S1074" t="s">
        <v>119</v>
      </c>
      <c r="T1074" t="s">
        <v>164</v>
      </c>
      <c r="U1074" t="s">
        <v>118</v>
      </c>
      <c r="V1074" t="s">
        <v>1871</v>
      </c>
      <c r="W1074" t="s">
        <v>1872</v>
      </c>
      <c r="AC1074" s="44">
        <v>3100</v>
      </c>
    </row>
    <row r="1075" spans="1:29" hidden="1" x14ac:dyDescent="0.25">
      <c r="A1075" t="s">
        <v>594</v>
      </c>
      <c r="B1075" t="s">
        <v>343</v>
      </c>
      <c r="C1075" t="s">
        <v>595</v>
      </c>
      <c r="D1075" t="s">
        <v>27</v>
      </c>
      <c r="E1075" t="s">
        <v>117</v>
      </c>
      <c r="I1075" t="s">
        <v>623</v>
      </c>
      <c r="J1075" t="s">
        <v>3318</v>
      </c>
      <c r="K1075" t="s">
        <v>3319</v>
      </c>
      <c r="L1075" t="s">
        <v>3320</v>
      </c>
      <c r="M1075" t="s">
        <v>3321</v>
      </c>
      <c r="N1075" t="s">
        <v>166</v>
      </c>
      <c r="O1075" t="s">
        <v>167</v>
      </c>
      <c r="P1075" t="s">
        <v>200</v>
      </c>
      <c r="Q1075" t="s">
        <v>168</v>
      </c>
      <c r="R1075" t="s">
        <v>165</v>
      </c>
      <c r="S1075" t="s">
        <v>119</v>
      </c>
      <c r="T1075" t="s">
        <v>164</v>
      </c>
      <c r="U1075" t="s">
        <v>118</v>
      </c>
      <c r="V1075" t="s">
        <v>3322</v>
      </c>
      <c r="W1075" t="s">
        <v>3323</v>
      </c>
      <c r="AC1075" s="44">
        <v>4335.5200000000004</v>
      </c>
    </row>
    <row r="1076" spans="1:29" hidden="1" x14ac:dyDescent="0.25">
      <c r="A1076" t="s">
        <v>594</v>
      </c>
      <c r="B1076" t="s">
        <v>343</v>
      </c>
      <c r="C1076" t="s">
        <v>595</v>
      </c>
      <c r="D1076" t="s">
        <v>41</v>
      </c>
      <c r="E1076" t="s">
        <v>117</v>
      </c>
      <c r="I1076" t="s">
        <v>3324</v>
      </c>
      <c r="J1076" t="s">
        <v>3325</v>
      </c>
      <c r="K1076" t="s">
        <v>3326</v>
      </c>
      <c r="L1076" t="s">
        <v>3327</v>
      </c>
      <c r="M1076" t="s">
        <v>3328</v>
      </c>
      <c r="N1076" t="s">
        <v>166</v>
      </c>
      <c r="O1076" t="s">
        <v>167</v>
      </c>
      <c r="P1076" t="s">
        <v>200</v>
      </c>
      <c r="Q1076" t="s">
        <v>168</v>
      </c>
      <c r="R1076" t="s">
        <v>165</v>
      </c>
      <c r="S1076" t="s">
        <v>119</v>
      </c>
      <c r="T1076" t="s">
        <v>164</v>
      </c>
      <c r="U1076" t="s">
        <v>118</v>
      </c>
      <c r="V1076" t="s">
        <v>3322</v>
      </c>
      <c r="W1076" t="s">
        <v>3323</v>
      </c>
      <c r="AA1076" s="44">
        <v>18739.63</v>
      </c>
    </row>
    <row r="1077" spans="1:29" hidden="1" x14ac:dyDescent="0.25">
      <c r="A1077" t="s">
        <v>594</v>
      </c>
      <c r="B1077" t="s">
        <v>343</v>
      </c>
      <c r="C1077" t="s">
        <v>595</v>
      </c>
      <c r="D1077" t="s">
        <v>61</v>
      </c>
      <c r="E1077" t="s">
        <v>117</v>
      </c>
      <c r="I1077" t="s">
        <v>608</v>
      </c>
      <c r="J1077" t="s">
        <v>3329</v>
      </c>
      <c r="K1077" t="s">
        <v>3330</v>
      </c>
      <c r="L1077" t="s">
        <v>3331</v>
      </c>
      <c r="M1077" t="s">
        <v>3332</v>
      </c>
      <c r="N1077" t="s">
        <v>166</v>
      </c>
      <c r="O1077" t="s">
        <v>167</v>
      </c>
      <c r="P1077" t="s">
        <v>200</v>
      </c>
      <c r="Q1077" t="s">
        <v>168</v>
      </c>
      <c r="R1077" t="s">
        <v>165</v>
      </c>
      <c r="S1077" t="s">
        <v>119</v>
      </c>
      <c r="T1077" t="s">
        <v>164</v>
      </c>
      <c r="U1077" t="s">
        <v>118</v>
      </c>
      <c r="V1077" t="s">
        <v>3333</v>
      </c>
      <c r="W1077" t="s">
        <v>3334</v>
      </c>
      <c r="AA1077" s="44">
        <v>1153.48</v>
      </c>
      <c r="AC1077" s="44">
        <v>1263.49</v>
      </c>
    </row>
    <row r="1078" spans="1:29" hidden="1" x14ac:dyDescent="0.25">
      <c r="A1078" t="s">
        <v>594</v>
      </c>
      <c r="B1078" t="s">
        <v>343</v>
      </c>
      <c r="C1078" t="s">
        <v>595</v>
      </c>
      <c r="D1078" t="s">
        <v>61</v>
      </c>
      <c r="E1078" t="s">
        <v>117</v>
      </c>
      <c r="I1078" t="s">
        <v>1462</v>
      </c>
      <c r="J1078" t="s">
        <v>3329</v>
      </c>
      <c r="K1078" t="s">
        <v>3335</v>
      </c>
      <c r="L1078" t="s">
        <v>3336</v>
      </c>
      <c r="M1078" t="s">
        <v>3332</v>
      </c>
      <c r="N1078" t="s">
        <v>166</v>
      </c>
      <c r="O1078" t="s">
        <v>167</v>
      </c>
      <c r="P1078" t="s">
        <v>200</v>
      </c>
      <c r="Q1078" t="s">
        <v>168</v>
      </c>
      <c r="R1078" t="s">
        <v>165</v>
      </c>
      <c r="S1078" t="s">
        <v>119</v>
      </c>
      <c r="T1078" t="s">
        <v>164</v>
      </c>
      <c r="U1078" t="s">
        <v>118</v>
      </c>
      <c r="V1078" t="s">
        <v>3333</v>
      </c>
      <c r="W1078" t="s">
        <v>3334</v>
      </c>
      <c r="AA1078" s="44">
        <v>843.2</v>
      </c>
    </row>
    <row r="1079" spans="1:29" hidden="1" x14ac:dyDescent="0.25">
      <c r="A1079" t="s">
        <v>594</v>
      </c>
      <c r="B1079" t="s">
        <v>343</v>
      </c>
      <c r="C1079" t="s">
        <v>595</v>
      </c>
      <c r="D1079" t="s">
        <v>77</v>
      </c>
      <c r="E1079" t="s">
        <v>117</v>
      </c>
      <c r="I1079" t="s">
        <v>1251</v>
      </c>
      <c r="J1079" t="s">
        <v>3337</v>
      </c>
      <c r="K1079" t="s">
        <v>3338</v>
      </c>
      <c r="L1079" t="s">
        <v>3339</v>
      </c>
      <c r="M1079" t="s">
        <v>3340</v>
      </c>
      <c r="N1079" t="s">
        <v>166</v>
      </c>
      <c r="O1079" t="s">
        <v>167</v>
      </c>
      <c r="P1079" t="s">
        <v>200</v>
      </c>
      <c r="Q1079" t="s">
        <v>168</v>
      </c>
      <c r="R1079" t="s">
        <v>165</v>
      </c>
      <c r="S1079" t="s">
        <v>119</v>
      </c>
      <c r="T1079" t="s">
        <v>164</v>
      </c>
      <c r="U1079" t="s">
        <v>118</v>
      </c>
      <c r="V1079" t="s">
        <v>3341</v>
      </c>
      <c r="W1079" t="s">
        <v>3342</v>
      </c>
      <c r="AC1079" s="44">
        <v>166610</v>
      </c>
    </row>
    <row r="1080" spans="1:29" hidden="1" x14ac:dyDescent="0.25">
      <c r="A1080" t="s">
        <v>594</v>
      </c>
      <c r="B1080" t="s">
        <v>343</v>
      </c>
      <c r="C1080" t="s">
        <v>595</v>
      </c>
      <c r="D1080" t="s">
        <v>77</v>
      </c>
      <c r="E1080" t="s">
        <v>117</v>
      </c>
      <c r="I1080" t="s">
        <v>1263</v>
      </c>
      <c r="J1080" t="s">
        <v>3343</v>
      </c>
      <c r="K1080" t="s">
        <v>3344</v>
      </c>
      <c r="L1080" t="s">
        <v>3345</v>
      </c>
      <c r="M1080" t="s">
        <v>3346</v>
      </c>
      <c r="N1080" t="s">
        <v>166</v>
      </c>
      <c r="O1080" t="s">
        <v>167</v>
      </c>
      <c r="P1080" t="s">
        <v>200</v>
      </c>
      <c r="Q1080" t="s">
        <v>168</v>
      </c>
      <c r="R1080" t="s">
        <v>165</v>
      </c>
      <c r="S1080" t="s">
        <v>119</v>
      </c>
      <c r="T1080" t="s">
        <v>164</v>
      </c>
      <c r="U1080" t="s">
        <v>118</v>
      </c>
      <c r="V1080" t="s">
        <v>3347</v>
      </c>
      <c r="W1080" t="s">
        <v>3348</v>
      </c>
      <c r="AA1080" s="44">
        <v>47000.800000000003</v>
      </c>
      <c r="AC1080" s="44">
        <v>30615.200000000001</v>
      </c>
    </row>
    <row r="1081" spans="1:29" hidden="1" x14ac:dyDescent="0.25">
      <c r="A1081" t="s">
        <v>594</v>
      </c>
      <c r="B1081" t="s">
        <v>343</v>
      </c>
      <c r="C1081" t="s">
        <v>595</v>
      </c>
      <c r="D1081" t="s">
        <v>77</v>
      </c>
      <c r="E1081" t="s">
        <v>117</v>
      </c>
      <c r="I1081" t="s">
        <v>619</v>
      </c>
      <c r="J1081" t="s">
        <v>3349</v>
      </c>
      <c r="K1081" t="s">
        <v>3350</v>
      </c>
      <c r="L1081" t="s">
        <v>3351</v>
      </c>
      <c r="M1081" t="s">
        <v>3352</v>
      </c>
      <c r="N1081" t="s">
        <v>166</v>
      </c>
      <c r="O1081" t="s">
        <v>167</v>
      </c>
      <c r="P1081" t="s">
        <v>200</v>
      </c>
      <c r="Q1081" t="s">
        <v>168</v>
      </c>
      <c r="R1081" t="s">
        <v>165</v>
      </c>
      <c r="S1081" t="s">
        <v>119</v>
      </c>
      <c r="T1081" t="s">
        <v>164</v>
      </c>
      <c r="U1081" t="s">
        <v>118</v>
      </c>
      <c r="V1081" t="s">
        <v>3353</v>
      </c>
      <c r="W1081" t="s">
        <v>3354</v>
      </c>
      <c r="AA1081" s="44">
        <v>132</v>
      </c>
      <c r="AC1081" s="44">
        <v>264</v>
      </c>
    </row>
    <row r="1082" spans="1:29" hidden="1" x14ac:dyDescent="0.25">
      <c r="A1082" t="s">
        <v>594</v>
      </c>
      <c r="B1082" t="s">
        <v>343</v>
      </c>
      <c r="C1082" t="s">
        <v>595</v>
      </c>
      <c r="D1082" t="s">
        <v>77</v>
      </c>
      <c r="E1082" t="s">
        <v>117</v>
      </c>
      <c r="I1082" t="s">
        <v>619</v>
      </c>
      <c r="J1082" t="s">
        <v>3349</v>
      </c>
      <c r="K1082" t="s">
        <v>3355</v>
      </c>
      <c r="L1082" t="s">
        <v>3351</v>
      </c>
      <c r="M1082" t="s">
        <v>3352</v>
      </c>
      <c r="N1082" t="s">
        <v>166</v>
      </c>
      <c r="O1082" t="s">
        <v>167</v>
      </c>
      <c r="P1082" t="s">
        <v>200</v>
      </c>
      <c r="Q1082" t="s">
        <v>168</v>
      </c>
      <c r="R1082" t="s">
        <v>165</v>
      </c>
      <c r="S1082" t="s">
        <v>119</v>
      </c>
      <c r="T1082" t="s">
        <v>164</v>
      </c>
      <c r="U1082" t="s">
        <v>118</v>
      </c>
      <c r="V1082" t="s">
        <v>3356</v>
      </c>
      <c r="W1082" t="s">
        <v>3357</v>
      </c>
      <c r="AA1082" s="44">
        <v>12184.27</v>
      </c>
      <c r="AC1082" s="44">
        <v>24677.439999999999</v>
      </c>
    </row>
    <row r="1083" spans="1:29" hidden="1" x14ac:dyDescent="0.25">
      <c r="A1083" t="s">
        <v>594</v>
      </c>
      <c r="B1083" t="s">
        <v>343</v>
      </c>
      <c r="C1083" t="s">
        <v>595</v>
      </c>
      <c r="D1083" t="s">
        <v>77</v>
      </c>
      <c r="E1083" t="s">
        <v>117</v>
      </c>
      <c r="I1083" t="s">
        <v>615</v>
      </c>
      <c r="J1083" t="s">
        <v>3358</v>
      </c>
      <c r="K1083" t="s">
        <v>3359</v>
      </c>
      <c r="L1083" t="s">
        <v>3360</v>
      </c>
      <c r="M1083" t="s">
        <v>3361</v>
      </c>
      <c r="N1083" t="s">
        <v>166</v>
      </c>
      <c r="O1083" t="s">
        <v>167</v>
      </c>
      <c r="P1083" t="s">
        <v>200</v>
      </c>
      <c r="Q1083" t="s">
        <v>168</v>
      </c>
      <c r="R1083" t="s">
        <v>165</v>
      </c>
      <c r="S1083" t="s">
        <v>119</v>
      </c>
      <c r="T1083" t="s">
        <v>164</v>
      </c>
      <c r="U1083" t="s">
        <v>118</v>
      </c>
      <c r="V1083" t="s">
        <v>3341</v>
      </c>
      <c r="W1083" t="s">
        <v>3342</v>
      </c>
      <c r="AC1083" s="44">
        <v>15944.09</v>
      </c>
    </row>
    <row r="1084" spans="1:29" hidden="1" x14ac:dyDescent="0.25">
      <c r="A1084" t="s">
        <v>594</v>
      </c>
      <c r="B1084" t="s">
        <v>343</v>
      </c>
      <c r="C1084" t="s">
        <v>595</v>
      </c>
      <c r="D1084" t="s">
        <v>77</v>
      </c>
      <c r="E1084" t="s">
        <v>117</v>
      </c>
      <c r="I1084" t="s">
        <v>3362</v>
      </c>
      <c r="J1084" t="s">
        <v>3363</v>
      </c>
      <c r="K1084" t="s">
        <v>3364</v>
      </c>
      <c r="L1084" t="s">
        <v>3365</v>
      </c>
      <c r="M1084" t="s">
        <v>3366</v>
      </c>
      <c r="N1084" t="s">
        <v>166</v>
      </c>
      <c r="O1084" t="s">
        <v>167</v>
      </c>
      <c r="P1084" t="s">
        <v>200</v>
      </c>
      <c r="Q1084" t="s">
        <v>168</v>
      </c>
      <c r="R1084" t="s">
        <v>165</v>
      </c>
      <c r="S1084" t="s">
        <v>119</v>
      </c>
      <c r="T1084" t="s">
        <v>164</v>
      </c>
      <c r="U1084" t="s">
        <v>118</v>
      </c>
      <c r="V1084" t="s">
        <v>3356</v>
      </c>
      <c r="W1084" t="s">
        <v>3357</v>
      </c>
      <c r="AA1084" s="44">
        <v>11490.12</v>
      </c>
      <c r="AC1084" s="44">
        <v>476.28</v>
      </c>
    </row>
    <row r="1085" spans="1:29" hidden="1" x14ac:dyDescent="0.25">
      <c r="A1085" t="s">
        <v>594</v>
      </c>
      <c r="B1085" t="s">
        <v>343</v>
      </c>
      <c r="C1085" t="s">
        <v>595</v>
      </c>
      <c r="D1085" t="s">
        <v>77</v>
      </c>
      <c r="E1085" t="s">
        <v>117</v>
      </c>
      <c r="I1085" t="s">
        <v>1245</v>
      </c>
      <c r="J1085" t="s">
        <v>3367</v>
      </c>
      <c r="K1085" t="s">
        <v>3368</v>
      </c>
      <c r="L1085" t="s">
        <v>3369</v>
      </c>
      <c r="M1085" t="s">
        <v>3370</v>
      </c>
      <c r="N1085" t="s">
        <v>166</v>
      </c>
      <c r="O1085" t="s">
        <v>167</v>
      </c>
      <c r="P1085" t="s">
        <v>200</v>
      </c>
      <c r="Q1085" t="s">
        <v>168</v>
      </c>
      <c r="R1085" t="s">
        <v>165</v>
      </c>
      <c r="S1085" t="s">
        <v>119</v>
      </c>
      <c r="T1085" t="s">
        <v>164</v>
      </c>
      <c r="U1085" t="s">
        <v>118</v>
      </c>
      <c r="V1085" t="s">
        <v>3371</v>
      </c>
      <c r="W1085" t="s">
        <v>3372</v>
      </c>
      <c r="AC1085" s="44">
        <v>1290</v>
      </c>
    </row>
    <row r="1086" spans="1:29" hidden="1" x14ac:dyDescent="0.25">
      <c r="A1086" t="s">
        <v>594</v>
      </c>
      <c r="B1086" t="s">
        <v>343</v>
      </c>
      <c r="C1086" t="s">
        <v>595</v>
      </c>
      <c r="D1086" t="s">
        <v>77</v>
      </c>
      <c r="E1086" t="s">
        <v>117</v>
      </c>
      <c r="I1086" t="s">
        <v>2817</v>
      </c>
      <c r="J1086" t="s">
        <v>3373</v>
      </c>
      <c r="K1086" t="s">
        <v>3374</v>
      </c>
      <c r="L1086" t="s">
        <v>3375</v>
      </c>
      <c r="M1086" t="s">
        <v>3376</v>
      </c>
      <c r="N1086" t="s">
        <v>1506</v>
      </c>
      <c r="O1086" t="s">
        <v>167</v>
      </c>
      <c r="P1086" t="s">
        <v>1507</v>
      </c>
      <c r="Q1086" t="s">
        <v>168</v>
      </c>
      <c r="R1086" t="s">
        <v>165</v>
      </c>
      <c r="S1086" t="s">
        <v>119</v>
      </c>
      <c r="T1086" t="s">
        <v>164</v>
      </c>
      <c r="U1086" t="s">
        <v>830</v>
      </c>
      <c r="V1086" t="s">
        <v>3377</v>
      </c>
      <c r="W1086" t="s">
        <v>3378</v>
      </c>
      <c r="AC1086" s="44">
        <v>55600</v>
      </c>
    </row>
    <row r="1087" spans="1:29" hidden="1" x14ac:dyDescent="0.25">
      <c r="A1087" t="s">
        <v>594</v>
      </c>
      <c r="B1087" t="s">
        <v>343</v>
      </c>
      <c r="C1087" t="s">
        <v>595</v>
      </c>
      <c r="D1087" t="s">
        <v>77</v>
      </c>
      <c r="E1087" t="s">
        <v>117</v>
      </c>
      <c r="I1087" t="s">
        <v>1807</v>
      </c>
      <c r="J1087" t="s">
        <v>3379</v>
      </c>
      <c r="K1087" t="s">
        <v>3380</v>
      </c>
      <c r="L1087" t="s">
        <v>3381</v>
      </c>
      <c r="M1087" t="s">
        <v>3382</v>
      </c>
      <c r="N1087" t="s">
        <v>166</v>
      </c>
      <c r="O1087" t="s">
        <v>167</v>
      </c>
      <c r="P1087" t="s">
        <v>200</v>
      </c>
      <c r="Q1087" t="s">
        <v>168</v>
      </c>
      <c r="R1087" t="s">
        <v>165</v>
      </c>
      <c r="S1087" t="s">
        <v>119</v>
      </c>
      <c r="T1087" t="s">
        <v>164</v>
      </c>
      <c r="U1087" t="s">
        <v>118</v>
      </c>
      <c r="V1087" t="s">
        <v>2889</v>
      </c>
      <c r="W1087" t="s">
        <v>2890</v>
      </c>
      <c r="AC1087" s="44">
        <v>97772</v>
      </c>
    </row>
    <row r="1088" spans="1:29" hidden="1" x14ac:dyDescent="0.25">
      <c r="A1088" t="s">
        <v>594</v>
      </c>
      <c r="B1088" t="s">
        <v>343</v>
      </c>
      <c r="C1088" t="s">
        <v>595</v>
      </c>
      <c r="D1088" t="s">
        <v>77</v>
      </c>
      <c r="E1088" t="s">
        <v>117</v>
      </c>
      <c r="I1088" t="s">
        <v>617</v>
      </c>
      <c r="J1088" t="s">
        <v>3383</v>
      </c>
      <c r="K1088" t="s">
        <v>3384</v>
      </c>
      <c r="L1088" t="s">
        <v>3385</v>
      </c>
      <c r="M1088" t="s">
        <v>3386</v>
      </c>
      <c r="N1088" t="s">
        <v>166</v>
      </c>
      <c r="O1088" t="s">
        <v>167</v>
      </c>
      <c r="P1088" t="s">
        <v>200</v>
      </c>
      <c r="Q1088" t="s">
        <v>168</v>
      </c>
      <c r="R1088" t="s">
        <v>165</v>
      </c>
      <c r="S1088" t="s">
        <v>119</v>
      </c>
      <c r="T1088" t="s">
        <v>164</v>
      </c>
      <c r="U1088" t="s">
        <v>118</v>
      </c>
      <c r="V1088" t="s">
        <v>3341</v>
      </c>
      <c r="W1088" t="s">
        <v>3342</v>
      </c>
      <c r="AA1088" s="44">
        <v>3070</v>
      </c>
    </row>
    <row r="1089" spans="1:29" hidden="1" x14ac:dyDescent="0.25">
      <c r="A1089" t="s">
        <v>594</v>
      </c>
      <c r="B1089" t="s">
        <v>343</v>
      </c>
      <c r="C1089" t="s">
        <v>595</v>
      </c>
      <c r="D1089" t="s">
        <v>77</v>
      </c>
      <c r="E1089" t="s">
        <v>117</v>
      </c>
      <c r="I1089" t="s">
        <v>1433</v>
      </c>
      <c r="J1089" t="s">
        <v>3358</v>
      </c>
      <c r="K1089" t="s">
        <v>3387</v>
      </c>
      <c r="L1089" t="s">
        <v>3360</v>
      </c>
      <c r="M1089" t="s">
        <v>3361</v>
      </c>
      <c r="N1089" t="s">
        <v>166</v>
      </c>
      <c r="O1089" t="s">
        <v>167</v>
      </c>
      <c r="P1089" t="s">
        <v>200</v>
      </c>
      <c r="Q1089" t="s">
        <v>168</v>
      </c>
      <c r="R1089" t="s">
        <v>165</v>
      </c>
      <c r="S1089" t="s">
        <v>597</v>
      </c>
      <c r="T1089" t="s">
        <v>164</v>
      </c>
      <c r="U1089" t="s">
        <v>118</v>
      </c>
      <c r="V1089" t="s">
        <v>3341</v>
      </c>
      <c r="W1089" t="s">
        <v>3342</v>
      </c>
      <c r="AA1089" s="44">
        <v>46574.62</v>
      </c>
    </row>
    <row r="1090" spans="1:29" hidden="1" x14ac:dyDescent="0.25">
      <c r="A1090" t="s">
        <v>594</v>
      </c>
      <c r="B1090" t="s">
        <v>343</v>
      </c>
      <c r="C1090" t="s">
        <v>595</v>
      </c>
      <c r="D1090" t="s">
        <v>151</v>
      </c>
      <c r="E1090" t="s">
        <v>117</v>
      </c>
      <c r="I1090" t="s">
        <v>1052</v>
      </c>
      <c r="J1090" t="s">
        <v>3388</v>
      </c>
      <c r="K1090" t="s">
        <v>3389</v>
      </c>
      <c r="L1090" t="s">
        <v>3390</v>
      </c>
      <c r="M1090" t="s">
        <v>3391</v>
      </c>
      <c r="N1090" t="s">
        <v>1506</v>
      </c>
      <c r="O1090" t="s">
        <v>167</v>
      </c>
      <c r="P1090" t="s">
        <v>1507</v>
      </c>
      <c r="Q1090" t="s">
        <v>168</v>
      </c>
      <c r="R1090" t="s">
        <v>165</v>
      </c>
      <c r="S1090" t="s">
        <v>119</v>
      </c>
      <c r="T1090" t="s">
        <v>164</v>
      </c>
      <c r="U1090" t="s">
        <v>830</v>
      </c>
      <c r="V1090" t="s">
        <v>3392</v>
      </c>
      <c r="W1090" t="s">
        <v>3393</v>
      </c>
      <c r="AB1090" s="44">
        <v>515430</v>
      </c>
    </row>
    <row r="1091" spans="1:29" hidden="1" x14ac:dyDescent="0.25">
      <c r="A1091" t="s">
        <v>594</v>
      </c>
      <c r="B1091" t="s">
        <v>343</v>
      </c>
      <c r="C1091" t="s">
        <v>595</v>
      </c>
      <c r="D1091" t="s">
        <v>151</v>
      </c>
      <c r="E1091" t="s">
        <v>117</v>
      </c>
      <c r="I1091" t="s">
        <v>873</v>
      </c>
      <c r="J1091" t="s">
        <v>3394</v>
      </c>
      <c r="K1091" t="s">
        <v>3395</v>
      </c>
      <c r="L1091" t="s">
        <v>3396</v>
      </c>
      <c r="M1091" t="s">
        <v>3397</v>
      </c>
      <c r="N1091" t="s">
        <v>1506</v>
      </c>
      <c r="O1091" t="s">
        <v>167</v>
      </c>
      <c r="P1091" t="s">
        <v>1507</v>
      </c>
      <c r="Q1091" t="s">
        <v>168</v>
      </c>
      <c r="R1091" t="s">
        <v>165</v>
      </c>
      <c r="S1091" t="s">
        <v>597</v>
      </c>
      <c r="T1091" t="s">
        <v>164</v>
      </c>
      <c r="U1091" t="s">
        <v>830</v>
      </c>
      <c r="V1091" t="s">
        <v>3392</v>
      </c>
      <c r="W1091" t="s">
        <v>3393</v>
      </c>
      <c r="AB1091" s="44">
        <v>132000</v>
      </c>
    </row>
    <row r="1092" spans="1:29" hidden="1" x14ac:dyDescent="0.25">
      <c r="A1092" t="s">
        <v>594</v>
      </c>
      <c r="B1092" t="s">
        <v>343</v>
      </c>
      <c r="C1092" t="s">
        <v>595</v>
      </c>
      <c r="D1092" t="s">
        <v>151</v>
      </c>
      <c r="E1092" t="s">
        <v>117</v>
      </c>
      <c r="I1092" t="s">
        <v>873</v>
      </c>
      <c r="J1092" t="s">
        <v>3394</v>
      </c>
      <c r="K1092" t="s">
        <v>3398</v>
      </c>
      <c r="L1092" t="s">
        <v>3396</v>
      </c>
      <c r="M1092" t="s">
        <v>3399</v>
      </c>
      <c r="N1092" t="s">
        <v>1506</v>
      </c>
      <c r="O1092" t="s">
        <v>167</v>
      </c>
      <c r="P1092" t="s">
        <v>1507</v>
      </c>
      <c r="Q1092" t="s">
        <v>168</v>
      </c>
      <c r="R1092" t="s">
        <v>165</v>
      </c>
      <c r="S1092" t="s">
        <v>597</v>
      </c>
      <c r="T1092" t="s">
        <v>164</v>
      </c>
      <c r="U1092" t="s">
        <v>830</v>
      </c>
      <c r="V1092" t="s">
        <v>3392</v>
      </c>
      <c r="W1092" t="s">
        <v>3393</v>
      </c>
      <c r="AA1092" s="44">
        <v>47100</v>
      </c>
    </row>
    <row r="1093" spans="1:29" hidden="1" x14ac:dyDescent="0.25">
      <c r="A1093" t="s">
        <v>594</v>
      </c>
      <c r="B1093" t="s">
        <v>343</v>
      </c>
      <c r="C1093" t="s">
        <v>595</v>
      </c>
      <c r="D1093" t="s">
        <v>151</v>
      </c>
      <c r="E1093" t="s">
        <v>117</v>
      </c>
      <c r="I1093" t="s">
        <v>3400</v>
      </c>
      <c r="J1093" t="s">
        <v>3388</v>
      </c>
      <c r="K1093" t="s">
        <v>3401</v>
      </c>
      <c r="L1093" t="s">
        <v>3390</v>
      </c>
      <c r="M1093" t="s">
        <v>3391</v>
      </c>
      <c r="N1093" t="s">
        <v>1506</v>
      </c>
      <c r="O1093" t="s">
        <v>167</v>
      </c>
      <c r="P1093" t="s">
        <v>1507</v>
      </c>
      <c r="Q1093" t="s">
        <v>168</v>
      </c>
      <c r="R1093" t="s">
        <v>165</v>
      </c>
      <c r="S1093" t="s">
        <v>119</v>
      </c>
      <c r="T1093" t="s">
        <v>164</v>
      </c>
      <c r="U1093" t="s">
        <v>830</v>
      </c>
      <c r="V1093" t="s">
        <v>3392</v>
      </c>
      <c r="W1093" t="s">
        <v>3393</v>
      </c>
      <c r="AA1093" s="44">
        <v>49798</v>
      </c>
    </row>
    <row r="1094" spans="1:29" hidden="1" x14ac:dyDescent="0.25">
      <c r="A1094" t="s">
        <v>594</v>
      </c>
      <c r="B1094" t="s">
        <v>343</v>
      </c>
      <c r="C1094" t="s">
        <v>595</v>
      </c>
      <c r="D1094" t="s">
        <v>151</v>
      </c>
      <c r="E1094" t="s">
        <v>117</v>
      </c>
      <c r="I1094" t="s">
        <v>3400</v>
      </c>
      <c r="J1094" t="s">
        <v>3388</v>
      </c>
      <c r="K1094" t="s">
        <v>3402</v>
      </c>
      <c r="L1094" t="s">
        <v>3403</v>
      </c>
      <c r="M1094" t="s">
        <v>3391</v>
      </c>
      <c r="N1094" t="s">
        <v>1506</v>
      </c>
      <c r="O1094" t="s">
        <v>167</v>
      </c>
      <c r="P1094" t="s">
        <v>1507</v>
      </c>
      <c r="Q1094" t="s">
        <v>168</v>
      </c>
      <c r="R1094" t="s">
        <v>165</v>
      </c>
      <c r="S1094" t="s">
        <v>597</v>
      </c>
      <c r="T1094" t="s">
        <v>164</v>
      </c>
      <c r="U1094" t="s">
        <v>830</v>
      </c>
      <c r="V1094" t="s">
        <v>3392</v>
      </c>
      <c r="W1094" t="s">
        <v>3393</v>
      </c>
      <c r="AA1094" s="44">
        <v>71140</v>
      </c>
    </row>
    <row r="1095" spans="1:29" hidden="1" x14ac:dyDescent="0.25">
      <c r="A1095" t="s">
        <v>594</v>
      </c>
      <c r="B1095" t="s">
        <v>346</v>
      </c>
      <c r="C1095" t="s">
        <v>595</v>
      </c>
      <c r="D1095" t="s">
        <v>35</v>
      </c>
      <c r="E1095" t="s">
        <v>117</v>
      </c>
      <c r="I1095" t="s">
        <v>3404</v>
      </c>
      <c r="J1095" t="s">
        <v>3405</v>
      </c>
      <c r="K1095" t="s">
        <v>3406</v>
      </c>
      <c r="L1095" t="s">
        <v>3407</v>
      </c>
      <c r="M1095" t="s">
        <v>3408</v>
      </c>
      <c r="N1095" t="s">
        <v>166</v>
      </c>
      <c r="O1095" t="s">
        <v>167</v>
      </c>
      <c r="P1095" t="s">
        <v>200</v>
      </c>
      <c r="Q1095" t="s">
        <v>168</v>
      </c>
      <c r="R1095" t="s">
        <v>165</v>
      </c>
      <c r="S1095" t="s">
        <v>597</v>
      </c>
      <c r="T1095" t="s">
        <v>164</v>
      </c>
      <c r="U1095" t="s">
        <v>118</v>
      </c>
      <c r="V1095" t="s">
        <v>467</v>
      </c>
      <c r="W1095" t="s">
        <v>448</v>
      </c>
      <c r="AA1095" s="44">
        <v>51.26</v>
      </c>
    </row>
    <row r="1096" spans="1:29" hidden="1" x14ac:dyDescent="0.25">
      <c r="A1096" t="s">
        <v>594</v>
      </c>
      <c r="B1096" t="s">
        <v>346</v>
      </c>
      <c r="C1096" t="s">
        <v>595</v>
      </c>
      <c r="D1096" t="s">
        <v>35</v>
      </c>
      <c r="E1096" t="s">
        <v>117</v>
      </c>
      <c r="I1096" t="s">
        <v>3409</v>
      </c>
      <c r="J1096" t="s">
        <v>3405</v>
      </c>
      <c r="K1096" t="s">
        <v>3410</v>
      </c>
      <c r="L1096" t="s">
        <v>3407</v>
      </c>
      <c r="M1096" t="s">
        <v>3408</v>
      </c>
      <c r="N1096" t="s">
        <v>166</v>
      </c>
      <c r="O1096" t="s">
        <v>167</v>
      </c>
      <c r="P1096" t="s">
        <v>200</v>
      </c>
      <c r="Q1096" t="s">
        <v>168</v>
      </c>
      <c r="R1096" t="s">
        <v>165</v>
      </c>
      <c r="S1096" t="s">
        <v>119</v>
      </c>
      <c r="T1096" t="s">
        <v>164</v>
      </c>
      <c r="U1096" t="s">
        <v>118</v>
      </c>
      <c r="V1096" t="s">
        <v>467</v>
      </c>
      <c r="W1096" t="s">
        <v>448</v>
      </c>
      <c r="AC1096" s="44">
        <v>7826.5</v>
      </c>
    </row>
    <row r="1097" spans="1:29" hidden="1" x14ac:dyDescent="0.25">
      <c r="A1097" t="s">
        <v>594</v>
      </c>
      <c r="B1097" t="s">
        <v>346</v>
      </c>
      <c r="C1097" t="s">
        <v>595</v>
      </c>
      <c r="D1097" t="s">
        <v>53</v>
      </c>
      <c r="E1097" t="s">
        <v>117</v>
      </c>
      <c r="I1097" t="s">
        <v>1015</v>
      </c>
      <c r="J1097" t="s">
        <v>3411</v>
      </c>
      <c r="K1097" t="s">
        <v>3412</v>
      </c>
      <c r="L1097" t="s">
        <v>3413</v>
      </c>
      <c r="M1097" t="s">
        <v>229</v>
      </c>
      <c r="N1097" t="s">
        <v>166</v>
      </c>
      <c r="O1097" t="s">
        <v>167</v>
      </c>
      <c r="P1097" t="s">
        <v>200</v>
      </c>
      <c r="Q1097" t="s">
        <v>168</v>
      </c>
      <c r="R1097" t="s">
        <v>165</v>
      </c>
      <c r="S1097" t="s">
        <v>119</v>
      </c>
      <c r="T1097" t="s">
        <v>164</v>
      </c>
      <c r="U1097" t="s">
        <v>118</v>
      </c>
      <c r="V1097" t="s">
        <v>467</v>
      </c>
      <c r="W1097" t="s">
        <v>448</v>
      </c>
      <c r="AA1097" s="44">
        <v>1243.4100000000001</v>
      </c>
      <c r="AB1097" s="44">
        <v>16.59</v>
      </c>
    </row>
    <row r="1098" spans="1:29" hidden="1" x14ac:dyDescent="0.25">
      <c r="A1098" t="s">
        <v>594</v>
      </c>
      <c r="B1098" t="s">
        <v>346</v>
      </c>
      <c r="C1098" t="s">
        <v>595</v>
      </c>
      <c r="D1098" t="s">
        <v>61</v>
      </c>
      <c r="E1098" t="s">
        <v>117</v>
      </c>
      <c r="I1098" t="s">
        <v>1263</v>
      </c>
      <c r="J1098" t="s">
        <v>1625</v>
      </c>
      <c r="K1098" t="s">
        <v>3414</v>
      </c>
      <c r="L1098" t="s">
        <v>1627</v>
      </c>
      <c r="M1098" t="s">
        <v>1628</v>
      </c>
      <c r="N1098" t="s">
        <v>166</v>
      </c>
      <c r="O1098" t="s">
        <v>167</v>
      </c>
      <c r="P1098" t="s">
        <v>200</v>
      </c>
      <c r="Q1098" t="s">
        <v>168</v>
      </c>
      <c r="R1098" t="s">
        <v>165</v>
      </c>
      <c r="S1098" t="s">
        <v>119</v>
      </c>
      <c r="T1098" t="s">
        <v>164</v>
      </c>
      <c r="U1098" t="s">
        <v>118</v>
      </c>
      <c r="V1098" t="s">
        <v>467</v>
      </c>
      <c r="W1098" t="s">
        <v>448</v>
      </c>
      <c r="AA1098" s="44">
        <v>3254.65</v>
      </c>
      <c r="AC1098" s="44">
        <v>1384.25</v>
      </c>
    </row>
    <row r="1099" spans="1:29" hidden="1" x14ac:dyDescent="0.25">
      <c r="A1099" t="s">
        <v>594</v>
      </c>
      <c r="B1099" t="s">
        <v>346</v>
      </c>
      <c r="C1099" t="s">
        <v>595</v>
      </c>
      <c r="D1099" t="s">
        <v>61</v>
      </c>
      <c r="E1099" t="s">
        <v>117</v>
      </c>
      <c r="I1099" t="s">
        <v>628</v>
      </c>
      <c r="J1099" t="s">
        <v>3415</v>
      </c>
      <c r="K1099" t="s">
        <v>3416</v>
      </c>
      <c r="L1099" t="s">
        <v>3417</v>
      </c>
      <c r="M1099" t="s">
        <v>3418</v>
      </c>
      <c r="N1099" t="s">
        <v>166</v>
      </c>
      <c r="O1099" t="s">
        <v>167</v>
      </c>
      <c r="P1099" t="s">
        <v>200</v>
      </c>
      <c r="Q1099" t="s">
        <v>168</v>
      </c>
      <c r="R1099" t="s">
        <v>165</v>
      </c>
      <c r="S1099" t="s">
        <v>119</v>
      </c>
      <c r="T1099" t="s">
        <v>164</v>
      </c>
      <c r="U1099" t="s">
        <v>118</v>
      </c>
      <c r="V1099" t="s">
        <v>3419</v>
      </c>
      <c r="W1099" t="s">
        <v>508</v>
      </c>
      <c r="AC1099" s="44">
        <v>4166.43</v>
      </c>
    </row>
    <row r="1100" spans="1:29" hidden="1" x14ac:dyDescent="0.25">
      <c r="A1100" t="s">
        <v>594</v>
      </c>
      <c r="B1100" t="s">
        <v>346</v>
      </c>
      <c r="C1100" t="s">
        <v>595</v>
      </c>
      <c r="D1100" t="s">
        <v>61</v>
      </c>
      <c r="E1100" t="s">
        <v>117</v>
      </c>
      <c r="I1100" t="s">
        <v>2785</v>
      </c>
      <c r="J1100" t="s">
        <v>3415</v>
      </c>
      <c r="K1100" t="s">
        <v>3420</v>
      </c>
      <c r="L1100" t="s">
        <v>3421</v>
      </c>
      <c r="M1100" t="s">
        <v>3418</v>
      </c>
      <c r="N1100" t="s">
        <v>166</v>
      </c>
      <c r="O1100" t="s">
        <v>167</v>
      </c>
      <c r="P1100" t="s">
        <v>200</v>
      </c>
      <c r="Q1100" t="s">
        <v>168</v>
      </c>
      <c r="R1100" t="s">
        <v>165</v>
      </c>
      <c r="S1100" t="s">
        <v>119</v>
      </c>
      <c r="T1100" t="s">
        <v>164</v>
      </c>
      <c r="U1100" t="s">
        <v>118</v>
      </c>
      <c r="V1100" t="s">
        <v>3419</v>
      </c>
      <c r="W1100" t="s">
        <v>508</v>
      </c>
      <c r="AC1100" s="44">
        <v>23823.08</v>
      </c>
    </row>
    <row r="1101" spans="1:29" hidden="1" x14ac:dyDescent="0.25">
      <c r="A1101" t="s">
        <v>594</v>
      </c>
      <c r="B1101" t="s">
        <v>346</v>
      </c>
      <c r="C1101" t="s">
        <v>595</v>
      </c>
      <c r="D1101" t="s">
        <v>61</v>
      </c>
      <c r="E1101" t="s">
        <v>117</v>
      </c>
      <c r="I1101" t="s">
        <v>642</v>
      </c>
      <c r="J1101" t="s">
        <v>632</v>
      </c>
      <c r="K1101" t="s">
        <v>3422</v>
      </c>
      <c r="L1101" t="s">
        <v>3423</v>
      </c>
      <c r="M1101" t="s">
        <v>170</v>
      </c>
      <c r="N1101" t="s">
        <v>166</v>
      </c>
      <c r="O1101" t="s">
        <v>167</v>
      </c>
      <c r="P1101" t="s">
        <v>200</v>
      </c>
      <c r="Q1101" t="s">
        <v>168</v>
      </c>
      <c r="R1101" t="s">
        <v>165</v>
      </c>
      <c r="S1101" t="s">
        <v>119</v>
      </c>
      <c r="T1101" t="s">
        <v>164</v>
      </c>
      <c r="U1101" t="s">
        <v>118</v>
      </c>
      <c r="V1101" t="s">
        <v>464</v>
      </c>
      <c r="W1101" t="s">
        <v>508</v>
      </c>
      <c r="AC1101" s="44">
        <v>1057.83</v>
      </c>
    </row>
    <row r="1102" spans="1:29" hidden="1" x14ac:dyDescent="0.25">
      <c r="A1102" t="s">
        <v>594</v>
      </c>
      <c r="B1102" t="s">
        <v>346</v>
      </c>
      <c r="C1102" t="s">
        <v>595</v>
      </c>
      <c r="D1102" t="s">
        <v>61</v>
      </c>
      <c r="E1102" t="s">
        <v>117</v>
      </c>
      <c r="I1102" t="s">
        <v>623</v>
      </c>
      <c r="J1102" t="s">
        <v>3424</v>
      </c>
      <c r="K1102" t="s">
        <v>3425</v>
      </c>
      <c r="L1102" t="s">
        <v>3426</v>
      </c>
      <c r="M1102" t="s">
        <v>3418</v>
      </c>
      <c r="N1102" t="s">
        <v>166</v>
      </c>
      <c r="O1102" t="s">
        <v>167</v>
      </c>
      <c r="P1102" t="s">
        <v>200</v>
      </c>
      <c r="Q1102" t="s">
        <v>168</v>
      </c>
      <c r="R1102" t="s">
        <v>165</v>
      </c>
      <c r="S1102" t="s">
        <v>119</v>
      </c>
      <c r="T1102" t="s">
        <v>164</v>
      </c>
      <c r="U1102" t="s">
        <v>118</v>
      </c>
      <c r="V1102" t="s">
        <v>3419</v>
      </c>
      <c r="W1102" t="s">
        <v>508</v>
      </c>
      <c r="AC1102" s="44">
        <v>247</v>
      </c>
    </row>
    <row r="1103" spans="1:29" hidden="1" x14ac:dyDescent="0.25">
      <c r="A1103" t="s">
        <v>594</v>
      </c>
      <c r="B1103" t="s">
        <v>346</v>
      </c>
      <c r="C1103" t="s">
        <v>595</v>
      </c>
      <c r="D1103" t="s">
        <v>61</v>
      </c>
      <c r="E1103" t="s">
        <v>117</v>
      </c>
      <c r="I1103" t="s">
        <v>623</v>
      </c>
      <c r="J1103" t="s">
        <v>3427</v>
      </c>
      <c r="K1103" t="s">
        <v>3428</v>
      </c>
      <c r="L1103" t="s">
        <v>3429</v>
      </c>
      <c r="M1103" t="s">
        <v>3418</v>
      </c>
      <c r="N1103" t="s">
        <v>166</v>
      </c>
      <c r="O1103" t="s">
        <v>167</v>
      </c>
      <c r="P1103" t="s">
        <v>200</v>
      </c>
      <c r="Q1103" t="s">
        <v>168</v>
      </c>
      <c r="R1103" t="s">
        <v>165</v>
      </c>
      <c r="S1103" t="s">
        <v>119</v>
      </c>
      <c r="T1103" t="s">
        <v>164</v>
      </c>
      <c r="U1103" t="s">
        <v>118</v>
      </c>
      <c r="V1103" t="s">
        <v>3419</v>
      </c>
      <c r="W1103" t="s">
        <v>508</v>
      </c>
      <c r="AC1103" s="44">
        <v>171.17</v>
      </c>
    </row>
    <row r="1104" spans="1:29" hidden="1" x14ac:dyDescent="0.25">
      <c r="A1104" t="s">
        <v>594</v>
      </c>
      <c r="B1104" t="s">
        <v>346</v>
      </c>
      <c r="C1104" t="s">
        <v>595</v>
      </c>
      <c r="D1104" t="s">
        <v>61</v>
      </c>
      <c r="E1104" t="s">
        <v>117</v>
      </c>
      <c r="I1104" t="s">
        <v>3430</v>
      </c>
      <c r="J1104" t="s">
        <v>643</v>
      </c>
      <c r="K1104" t="s">
        <v>3431</v>
      </c>
      <c r="L1104" t="s">
        <v>3432</v>
      </c>
      <c r="M1104" t="s">
        <v>3418</v>
      </c>
      <c r="N1104" t="s">
        <v>166</v>
      </c>
      <c r="O1104" t="s">
        <v>167</v>
      </c>
      <c r="P1104" t="s">
        <v>200</v>
      </c>
      <c r="Q1104" t="s">
        <v>168</v>
      </c>
      <c r="R1104" t="s">
        <v>165</v>
      </c>
      <c r="S1104" t="s">
        <v>119</v>
      </c>
      <c r="T1104" t="s">
        <v>164</v>
      </c>
      <c r="U1104" t="s">
        <v>118</v>
      </c>
      <c r="V1104" t="s">
        <v>3419</v>
      </c>
      <c r="W1104" t="s">
        <v>508</v>
      </c>
      <c r="AC1104" s="44">
        <v>66.260000000000005</v>
      </c>
    </row>
    <row r="1105" spans="1:29" hidden="1" x14ac:dyDescent="0.25">
      <c r="A1105" t="s">
        <v>594</v>
      </c>
      <c r="B1105" t="s">
        <v>346</v>
      </c>
      <c r="C1105" t="s">
        <v>595</v>
      </c>
      <c r="D1105" t="s">
        <v>61</v>
      </c>
      <c r="E1105" t="s">
        <v>117</v>
      </c>
      <c r="I1105" t="s">
        <v>610</v>
      </c>
      <c r="J1105" t="s">
        <v>3424</v>
      </c>
      <c r="K1105" t="s">
        <v>3433</v>
      </c>
      <c r="L1105" t="s">
        <v>3434</v>
      </c>
      <c r="M1105" t="s">
        <v>3418</v>
      </c>
      <c r="N1105" t="s">
        <v>166</v>
      </c>
      <c r="O1105" t="s">
        <v>167</v>
      </c>
      <c r="P1105" t="s">
        <v>200</v>
      </c>
      <c r="Q1105" t="s">
        <v>168</v>
      </c>
      <c r="R1105" t="s">
        <v>165</v>
      </c>
      <c r="S1105" t="s">
        <v>119</v>
      </c>
      <c r="T1105" t="s">
        <v>164</v>
      </c>
      <c r="U1105" t="s">
        <v>118</v>
      </c>
      <c r="V1105" t="s">
        <v>3419</v>
      </c>
      <c r="W1105" t="s">
        <v>508</v>
      </c>
      <c r="AC1105" s="44">
        <v>381.11</v>
      </c>
    </row>
    <row r="1106" spans="1:29" hidden="1" x14ac:dyDescent="0.25">
      <c r="A1106" t="s">
        <v>594</v>
      </c>
      <c r="B1106" t="s">
        <v>346</v>
      </c>
      <c r="C1106" t="s">
        <v>595</v>
      </c>
      <c r="D1106" t="s">
        <v>61</v>
      </c>
      <c r="E1106" t="s">
        <v>117</v>
      </c>
      <c r="I1106" t="s">
        <v>2580</v>
      </c>
      <c r="J1106" t="s">
        <v>3415</v>
      </c>
      <c r="K1106" t="s">
        <v>3435</v>
      </c>
      <c r="L1106" t="s">
        <v>3421</v>
      </c>
      <c r="M1106" t="s">
        <v>3418</v>
      </c>
      <c r="N1106" t="s">
        <v>166</v>
      </c>
      <c r="O1106" t="s">
        <v>167</v>
      </c>
      <c r="P1106" t="s">
        <v>200</v>
      </c>
      <c r="Q1106" t="s">
        <v>168</v>
      </c>
      <c r="R1106" t="s">
        <v>165</v>
      </c>
      <c r="S1106" t="s">
        <v>119</v>
      </c>
      <c r="T1106" t="s">
        <v>164</v>
      </c>
      <c r="U1106" t="s">
        <v>118</v>
      </c>
      <c r="V1106" t="s">
        <v>3419</v>
      </c>
      <c r="W1106" t="s">
        <v>508</v>
      </c>
      <c r="AC1106" s="44">
        <v>6634.56</v>
      </c>
    </row>
    <row r="1107" spans="1:29" hidden="1" x14ac:dyDescent="0.25">
      <c r="A1107" t="s">
        <v>594</v>
      </c>
      <c r="B1107" t="s">
        <v>346</v>
      </c>
      <c r="C1107" t="s">
        <v>595</v>
      </c>
      <c r="D1107" t="s">
        <v>61</v>
      </c>
      <c r="E1107" t="s">
        <v>117</v>
      </c>
      <c r="I1107" t="s">
        <v>2580</v>
      </c>
      <c r="J1107" t="s">
        <v>3191</v>
      </c>
      <c r="K1107" t="s">
        <v>3436</v>
      </c>
      <c r="L1107" t="s">
        <v>3437</v>
      </c>
      <c r="M1107" t="s">
        <v>3418</v>
      </c>
      <c r="N1107" t="s">
        <v>166</v>
      </c>
      <c r="O1107" t="s">
        <v>167</v>
      </c>
      <c r="P1107" t="s">
        <v>200</v>
      </c>
      <c r="Q1107" t="s">
        <v>168</v>
      </c>
      <c r="R1107" t="s">
        <v>165</v>
      </c>
      <c r="S1107" t="s">
        <v>119</v>
      </c>
      <c r="T1107" t="s">
        <v>164</v>
      </c>
      <c r="U1107" t="s">
        <v>118</v>
      </c>
      <c r="V1107" t="s">
        <v>3419</v>
      </c>
      <c r="W1107" t="s">
        <v>508</v>
      </c>
      <c r="AC1107" s="44">
        <v>2328.41</v>
      </c>
    </row>
    <row r="1108" spans="1:29" hidden="1" x14ac:dyDescent="0.25">
      <c r="A1108" t="s">
        <v>594</v>
      </c>
      <c r="B1108" t="s">
        <v>346</v>
      </c>
      <c r="C1108" t="s">
        <v>595</v>
      </c>
      <c r="D1108" t="s">
        <v>61</v>
      </c>
      <c r="E1108" t="s">
        <v>117</v>
      </c>
      <c r="I1108" t="s">
        <v>2580</v>
      </c>
      <c r="J1108" t="s">
        <v>3191</v>
      </c>
      <c r="K1108" t="s">
        <v>3438</v>
      </c>
      <c r="L1108" t="s">
        <v>3437</v>
      </c>
      <c r="M1108" t="s">
        <v>2788</v>
      </c>
      <c r="N1108" t="s">
        <v>166</v>
      </c>
      <c r="O1108" t="s">
        <v>167</v>
      </c>
      <c r="P1108" t="s">
        <v>200</v>
      </c>
      <c r="Q1108" t="s">
        <v>168</v>
      </c>
      <c r="R1108" t="s">
        <v>165</v>
      </c>
      <c r="S1108" t="s">
        <v>119</v>
      </c>
      <c r="T1108" t="s">
        <v>164</v>
      </c>
      <c r="U1108" t="s">
        <v>118</v>
      </c>
      <c r="V1108" t="s">
        <v>3419</v>
      </c>
      <c r="W1108" t="s">
        <v>508</v>
      </c>
      <c r="AC1108" s="44">
        <v>343</v>
      </c>
    </row>
    <row r="1109" spans="1:29" hidden="1" x14ac:dyDescent="0.25">
      <c r="A1109" t="s">
        <v>594</v>
      </c>
      <c r="B1109" t="s">
        <v>346</v>
      </c>
      <c r="C1109" t="s">
        <v>595</v>
      </c>
      <c r="D1109" t="s">
        <v>61</v>
      </c>
      <c r="E1109" t="s">
        <v>117</v>
      </c>
      <c r="I1109" t="s">
        <v>2580</v>
      </c>
      <c r="J1109" t="s">
        <v>3191</v>
      </c>
      <c r="K1109" t="s">
        <v>3439</v>
      </c>
      <c r="L1109" t="s">
        <v>3437</v>
      </c>
      <c r="M1109" t="s">
        <v>1960</v>
      </c>
      <c r="N1109" t="s">
        <v>166</v>
      </c>
      <c r="O1109" t="s">
        <v>167</v>
      </c>
      <c r="P1109" t="s">
        <v>200</v>
      </c>
      <c r="Q1109" t="s">
        <v>168</v>
      </c>
      <c r="R1109" t="s">
        <v>165</v>
      </c>
      <c r="S1109" t="s">
        <v>119</v>
      </c>
      <c r="T1109" t="s">
        <v>164</v>
      </c>
      <c r="U1109" t="s">
        <v>118</v>
      </c>
      <c r="V1109" t="s">
        <v>464</v>
      </c>
      <c r="W1109" t="s">
        <v>508</v>
      </c>
      <c r="AC1109" s="44">
        <v>6812.82</v>
      </c>
    </row>
    <row r="1110" spans="1:29" hidden="1" x14ac:dyDescent="0.25">
      <c r="A1110" t="s">
        <v>594</v>
      </c>
      <c r="B1110" t="s">
        <v>346</v>
      </c>
      <c r="C1110" t="s">
        <v>595</v>
      </c>
      <c r="D1110" t="s">
        <v>61</v>
      </c>
      <c r="E1110" t="s">
        <v>117</v>
      </c>
      <c r="I1110" t="s">
        <v>2580</v>
      </c>
      <c r="J1110" t="s">
        <v>3427</v>
      </c>
      <c r="K1110" t="s">
        <v>3440</v>
      </c>
      <c r="L1110" t="s">
        <v>3429</v>
      </c>
      <c r="M1110" t="s">
        <v>3418</v>
      </c>
      <c r="N1110" t="s">
        <v>166</v>
      </c>
      <c r="O1110" t="s">
        <v>167</v>
      </c>
      <c r="P1110" t="s">
        <v>200</v>
      </c>
      <c r="Q1110" t="s">
        <v>168</v>
      </c>
      <c r="R1110" t="s">
        <v>165</v>
      </c>
      <c r="S1110" t="s">
        <v>119</v>
      </c>
      <c r="T1110" t="s">
        <v>164</v>
      </c>
      <c r="U1110" t="s">
        <v>118</v>
      </c>
      <c r="V1110" t="s">
        <v>3419</v>
      </c>
      <c r="W1110" t="s">
        <v>508</v>
      </c>
      <c r="AC1110" s="44">
        <v>271.98</v>
      </c>
    </row>
    <row r="1111" spans="1:29" hidden="1" x14ac:dyDescent="0.25">
      <c r="A1111" t="s">
        <v>594</v>
      </c>
      <c r="B1111" t="s">
        <v>346</v>
      </c>
      <c r="C1111" t="s">
        <v>595</v>
      </c>
      <c r="D1111" t="s">
        <v>61</v>
      </c>
      <c r="E1111" t="s">
        <v>117</v>
      </c>
      <c r="I1111" t="s">
        <v>2580</v>
      </c>
      <c r="J1111" t="s">
        <v>996</v>
      </c>
      <c r="K1111" t="s">
        <v>3441</v>
      </c>
      <c r="L1111" t="s">
        <v>3442</v>
      </c>
      <c r="M1111" t="s">
        <v>2788</v>
      </c>
      <c r="N1111" t="s">
        <v>166</v>
      </c>
      <c r="O1111" t="s">
        <v>167</v>
      </c>
      <c r="P1111" t="s">
        <v>200</v>
      </c>
      <c r="Q1111" t="s">
        <v>168</v>
      </c>
      <c r="R1111" t="s">
        <v>165</v>
      </c>
      <c r="S1111" t="s">
        <v>119</v>
      </c>
      <c r="T1111" t="s">
        <v>164</v>
      </c>
      <c r="U1111" t="s">
        <v>118</v>
      </c>
      <c r="V1111" t="s">
        <v>3419</v>
      </c>
      <c r="W1111" t="s">
        <v>508</v>
      </c>
      <c r="AC1111" s="44">
        <v>36.11</v>
      </c>
    </row>
    <row r="1112" spans="1:29" hidden="1" x14ac:dyDescent="0.25">
      <c r="A1112" t="s">
        <v>594</v>
      </c>
      <c r="B1112" t="s">
        <v>346</v>
      </c>
      <c r="C1112" t="s">
        <v>595</v>
      </c>
      <c r="D1112" t="s">
        <v>61</v>
      </c>
      <c r="E1112" t="s">
        <v>117</v>
      </c>
      <c r="I1112" t="s">
        <v>1700</v>
      </c>
      <c r="J1112" t="s">
        <v>3415</v>
      </c>
      <c r="K1112" t="s">
        <v>3443</v>
      </c>
      <c r="L1112" t="s">
        <v>3444</v>
      </c>
      <c r="M1112" t="s">
        <v>3418</v>
      </c>
      <c r="N1112" t="s">
        <v>166</v>
      </c>
      <c r="O1112" t="s">
        <v>167</v>
      </c>
      <c r="P1112" t="s">
        <v>200</v>
      </c>
      <c r="Q1112" t="s">
        <v>168</v>
      </c>
      <c r="R1112" t="s">
        <v>165</v>
      </c>
      <c r="S1112" t="s">
        <v>119</v>
      </c>
      <c r="T1112" t="s">
        <v>164</v>
      </c>
      <c r="U1112" t="s">
        <v>118</v>
      </c>
      <c r="V1112" t="s">
        <v>3419</v>
      </c>
      <c r="W1112" t="s">
        <v>508</v>
      </c>
      <c r="AC1112" s="44">
        <v>3177.58</v>
      </c>
    </row>
    <row r="1113" spans="1:29" hidden="1" x14ac:dyDescent="0.25">
      <c r="A1113" t="s">
        <v>594</v>
      </c>
      <c r="B1113" t="s">
        <v>346</v>
      </c>
      <c r="C1113" t="s">
        <v>595</v>
      </c>
      <c r="D1113" t="s">
        <v>61</v>
      </c>
      <c r="E1113" t="s">
        <v>117</v>
      </c>
      <c r="I1113" t="s">
        <v>1700</v>
      </c>
      <c r="J1113" t="s">
        <v>996</v>
      </c>
      <c r="K1113" t="s">
        <v>3445</v>
      </c>
      <c r="L1113" t="s">
        <v>3446</v>
      </c>
      <c r="M1113" t="s">
        <v>2788</v>
      </c>
      <c r="N1113" t="s">
        <v>166</v>
      </c>
      <c r="O1113" t="s">
        <v>167</v>
      </c>
      <c r="P1113" t="s">
        <v>200</v>
      </c>
      <c r="Q1113" t="s">
        <v>168</v>
      </c>
      <c r="R1113" t="s">
        <v>165</v>
      </c>
      <c r="S1113" t="s">
        <v>119</v>
      </c>
      <c r="T1113" t="s">
        <v>164</v>
      </c>
      <c r="U1113" t="s">
        <v>118</v>
      </c>
      <c r="V1113" t="s">
        <v>3419</v>
      </c>
      <c r="W1113" t="s">
        <v>508</v>
      </c>
      <c r="AC1113" s="44">
        <v>196.71</v>
      </c>
    </row>
    <row r="1114" spans="1:29" hidden="1" x14ac:dyDescent="0.25">
      <c r="A1114" t="s">
        <v>594</v>
      </c>
      <c r="B1114" t="s">
        <v>346</v>
      </c>
      <c r="C1114" t="s">
        <v>595</v>
      </c>
      <c r="D1114" t="s">
        <v>61</v>
      </c>
      <c r="E1114" t="s">
        <v>117</v>
      </c>
      <c r="I1114" t="s">
        <v>614</v>
      </c>
      <c r="J1114" t="s">
        <v>3427</v>
      </c>
      <c r="K1114" t="s">
        <v>3447</v>
      </c>
      <c r="L1114" t="s">
        <v>3448</v>
      </c>
      <c r="M1114" t="s">
        <v>3418</v>
      </c>
      <c r="N1114" t="s">
        <v>166</v>
      </c>
      <c r="O1114" t="s">
        <v>167</v>
      </c>
      <c r="P1114" t="s">
        <v>200</v>
      </c>
      <c r="Q1114" t="s">
        <v>168</v>
      </c>
      <c r="R1114" t="s">
        <v>165</v>
      </c>
      <c r="S1114" t="s">
        <v>597</v>
      </c>
      <c r="T1114" t="s">
        <v>164</v>
      </c>
      <c r="U1114" t="s">
        <v>118</v>
      </c>
      <c r="V1114" t="s">
        <v>3419</v>
      </c>
      <c r="W1114" t="s">
        <v>508</v>
      </c>
      <c r="AC1114" s="44">
        <v>488.81</v>
      </c>
    </row>
    <row r="1115" spans="1:29" hidden="1" x14ac:dyDescent="0.25">
      <c r="A1115" t="s">
        <v>594</v>
      </c>
      <c r="B1115" t="s">
        <v>346</v>
      </c>
      <c r="C1115" t="s">
        <v>595</v>
      </c>
      <c r="D1115" t="s">
        <v>61</v>
      </c>
      <c r="E1115" t="s">
        <v>117</v>
      </c>
      <c r="I1115" t="s">
        <v>614</v>
      </c>
      <c r="J1115" t="s">
        <v>996</v>
      </c>
      <c r="K1115" t="s">
        <v>3449</v>
      </c>
      <c r="L1115" t="s">
        <v>3450</v>
      </c>
      <c r="M1115" t="s">
        <v>2788</v>
      </c>
      <c r="N1115" t="s">
        <v>166</v>
      </c>
      <c r="O1115" t="s">
        <v>167</v>
      </c>
      <c r="P1115" t="s">
        <v>200</v>
      </c>
      <c r="Q1115" t="s">
        <v>168</v>
      </c>
      <c r="R1115" t="s">
        <v>165</v>
      </c>
      <c r="S1115" t="s">
        <v>597</v>
      </c>
      <c r="T1115" t="s">
        <v>164</v>
      </c>
      <c r="U1115" t="s">
        <v>118</v>
      </c>
      <c r="V1115" t="s">
        <v>3419</v>
      </c>
      <c r="W1115" t="s">
        <v>508</v>
      </c>
      <c r="AC1115" s="44">
        <v>218.74</v>
      </c>
    </row>
    <row r="1116" spans="1:29" hidden="1" x14ac:dyDescent="0.25">
      <c r="A1116" t="s">
        <v>594</v>
      </c>
      <c r="B1116" t="s">
        <v>346</v>
      </c>
      <c r="C1116" t="s">
        <v>595</v>
      </c>
      <c r="D1116" t="s">
        <v>61</v>
      </c>
      <c r="E1116" t="s">
        <v>117</v>
      </c>
      <c r="I1116" t="s">
        <v>3079</v>
      </c>
      <c r="J1116" t="s">
        <v>3424</v>
      </c>
      <c r="K1116" t="s">
        <v>3451</v>
      </c>
      <c r="L1116" t="s">
        <v>3452</v>
      </c>
      <c r="M1116" t="s">
        <v>3418</v>
      </c>
      <c r="N1116" t="s">
        <v>166</v>
      </c>
      <c r="O1116" t="s">
        <v>167</v>
      </c>
      <c r="P1116" t="s">
        <v>200</v>
      </c>
      <c r="Q1116" t="s">
        <v>168</v>
      </c>
      <c r="R1116" t="s">
        <v>165</v>
      </c>
      <c r="S1116" t="s">
        <v>119</v>
      </c>
      <c r="T1116" t="s">
        <v>164</v>
      </c>
      <c r="U1116" t="s">
        <v>118</v>
      </c>
      <c r="V1116" t="s">
        <v>3419</v>
      </c>
      <c r="W1116" t="s">
        <v>508</v>
      </c>
      <c r="AC1116" s="44">
        <v>68.66</v>
      </c>
    </row>
    <row r="1117" spans="1:29" hidden="1" x14ac:dyDescent="0.25">
      <c r="A1117" t="s">
        <v>594</v>
      </c>
      <c r="B1117" t="s">
        <v>346</v>
      </c>
      <c r="C1117" t="s">
        <v>595</v>
      </c>
      <c r="D1117" t="s">
        <v>61</v>
      </c>
      <c r="E1117" t="s">
        <v>117</v>
      </c>
      <c r="I1117" t="s">
        <v>3079</v>
      </c>
      <c r="J1117" t="s">
        <v>996</v>
      </c>
      <c r="K1117" t="s">
        <v>3453</v>
      </c>
      <c r="L1117" t="s">
        <v>3454</v>
      </c>
      <c r="M1117" t="s">
        <v>2788</v>
      </c>
      <c r="N1117" t="s">
        <v>166</v>
      </c>
      <c r="O1117" t="s">
        <v>167</v>
      </c>
      <c r="P1117" t="s">
        <v>200</v>
      </c>
      <c r="Q1117" t="s">
        <v>168</v>
      </c>
      <c r="R1117" t="s">
        <v>165</v>
      </c>
      <c r="S1117" t="s">
        <v>119</v>
      </c>
      <c r="T1117" t="s">
        <v>164</v>
      </c>
      <c r="U1117" t="s">
        <v>118</v>
      </c>
      <c r="V1117" t="s">
        <v>3419</v>
      </c>
      <c r="W1117" t="s">
        <v>508</v>
      </c>
      <c r="AC1117" s="44">
        <v>146.4</v>
      </c>
    </row>
    <row r="1118" spans="1:29" hidden="1" x14ac:dyDescent="0.25">
      <c r="A1118" t="s">
        <v>594</v>
      </c>
      <c r="B1118" t="s">
        <v>346</v>
      </c>
      <c r="C1118" t="s">
        <v>595</v>
      </c>
      <c r="D1118" t="s">
        <v>61</v>
      </c>
      <c r="E1118" t="s">
        <v>117</v>
      </c>
      <c r="I1118" t="s">
        <v>1987</v>
      </c>
      <c r="J1118" t="s">
        <v>644</v>
      </c>
      <c r="K1118" t="s">
        <v>3455</v>
      </c>
      <c r="L1118" t="s">
        <v>3456</v>
      </c>
      <c r="M1118" t="s">
        <v>165</v>
      </c>
      <c r="N1118" t="s">
        <v>166</v>
      </c>
      <c r="O1118" t="s">
        <v>167</v>
      </c>
      <c r="P1118" t="s">
        <v>200</v>
      </c>
      <c r="Q1118" t="s">
        <v>168</v>
      </c>
      <c r="R1118" t="s">
        <v>165</v>
      </c>
      <c r="S1118" t="s">
        <v>597</v>
      </c>
      <c r="T1118" t="s">
        <v>164</v>
      </c>
      <c r="U1118" t="s">
        <v>118</v>
      </c>
      <c r="V1118" t="s">
        <v>3419</v>
      </c>
      <c r="W1118" t="s">
        <v>508</v>
      </c>
      <c r="AC1118" s="44">
        <v>44.7</v>
      </c>
    </row>
    <row r="1119" spans="1:29" hidden="1" x14ac:dyDescent="0.25">
      <c r="A1119" t="s">
        <v>594</v>
      </c>
      <c r="B1119" t="s">
        <v>346</v>
      </c>
      <c r="C1119" t="s">
        <v>595</v>
      </c>
      <c r="D1119" t="s">
        <v>88</v>
      </c>
      <c r="E1119" t="s">
        <v>117</v>
      </c>
      <c r="I1119" t="s">
        <v>642</v>
      </c>
      <c r="J1119" t="s">
        <v>900</v>
      </c>
      <c r="K1119" t="s">
        <v>3457</v>
      </c>
      <c r="L1119" t="s">
        <v>3458</v>
      </c>
      <c r="M1119" t="s">
        <v>170</v>
      </c>
      <c r="N1119" t="s">
        <v>166</v>
      </c>
      <c r="O1119" t="s">
        <v>167</v>
      </c>
      <c r="P1119" t="s">
        <v>200</v>
      </c>
      <c r="Q1119" t="s">
        <v>168</v>
      </c>
      <c r="R1119" t="s">
        <v>165</v>
      </c>
      <c r="S1119" t="s">
        <v>119</v>
      </c>
      <c r="T1119" t="s">
        <v>164</v>
      </c>
      <c r="U1119" t="s">
        <v>118</v>
      </c>
      <c r="V1119" t="s">
        <v>464</v>
      </c>
      <c r="W1119" t="s">
        <v>508</v>
      </c>
      <c r="AC1119" s="44">
        <v>98.42</v>
      </c>
    </row>
    <row r="1120" spans="1:29" hidden="1" x14ac:dyDescent="0.25">
      <c r="A1120" t="s">
        <v>594</v>
      </c>
      <c r="B1120" t="s">
        <v>346</v>
      </c>
      <c r="C1120" t="s">
        <v>595</v>
      </c>
      <c r="D1120" t="s">
        <v>88</v>
      </c>
      <c r="E1120" t="s">
        <v>117</v>
      </c>
      <c r="I1120" t="s">
        <v>642</v>
      </c>
      <c r="J1120" t="s">
        <v>632</v>
      </c>
      <c r="K1120" t="s">
        <v>645</v>
      </c>
      <c r="L1120" t="s">
        <v>510</v>
      </c>
      <c r="M1120" t="s">
        <v>170</v>
      </c>
      <c r="N1120" t="s">
        <v>166</v>
      </c>
      <c r="O1120" t="s">
        <v>167</v>
      </c>
      <c r="P1120" t="s">
        <v>200</v>
      </c>
      <c r="Q1120" t="s">
        <v>168</v>
      </c>
      <c r="R1120" t="s">
        <v>165</v>
      </c>
      <c r="S1120" t="s">
        <v>119</v>
      </c>
      <c r="T1120" t="s">
        <v>164</v>
      </c>
      <c r="U1120" t="s">
        <v>118</v>
      </c>
      <c r="V1120" t="s">
        <v>464</v>
      </c>
      <c r="W1120" t="s">
        <v>508</v>
      </c>
      <c r="AC1120" s="44">
        <v>1109.25</v>
      </c>
    </row>
    <row r="1121" spans="1:29" hidden="1" x14ac:dyDescent="0.25">
      <c r="A1121" t="s">
        <v>594</v>
      </c>
      <c r="B1121" t="s">
        <v>346</v>
      </c>
      <c r="C1121" t="s">
        <v>595</v>
      </c>
      <c r="D1121" t="s">
        <v>88</v>
      </c>
      <c r="E1121" t="s">
        <v>117</v>
      </c>
      <c r="I1121" t="s">
        <v>615</v>
      </c>
      <c r="J1121" t="s">
        <v>646</v>
      </c>
      <c r="K1121" t="s">
        <v>647</v>
      </c>
      <c r="L1121" t="s">
        <v>230</v>
      </c>
      <c r="M1121" t="s">
        <v>229</v>
      </c>
      <c r="N1121" t="s">
        <v>166</v>
      </c>
      <c r="O1121" t="s">
        <v>167</v>
      </c>
      <c r="P1121" t="s">
        <v>200</v>
      </c>
      <c r="Q1121" t="s">
        <v>168</v>
      </c>
      <c r="R1121" t="s">
        <v>165</v>
      </c>
      <c r="S1121" t="s">
        <v>119</v>
      </c>
      <c r="T1121" t="s">
        <v>164</v>
      </c>
      <c r="U1121" t="s">
        <v>118</v>
      </c>
      <c r="V1121" t="s">
        <v>467</v>
      </c>
      <c r="W1121" t="s">
        <v>448</v>
      </c>
      <c r="AA1121" s="44">
        <v>3038.05</v>
      </c>
      <c r="AC1121" s="44">
        <v>232.56</v>
      </c>
    </row>
    <row r="1122" spans="1:29" hidden="1" x14ac:dyDescent="0.25">
      <c r="A1122" t="s">
        <v>594</v>
      </c>
      <c r="B1122" t="s">
        <v>349</v>
      </c>
      <c r="C1122" t="s">
        <v>595</v>
      </c>
      <c r="D1122" t="s">
        <v>35</v>
      </c>
      <c r="E1122" t="s">
        <v>117</v>
      </c>
      <c r="I1122" t="s">
        <v>648</v>
      </c>
      <c r="J1122" t="s">
        <v>649</v>
      </c>
      <c r="K1122" t="s">
        <v>650</v>
      </c>
      <c r="L1122" t="s">
        <v>171</v>
      </c>
      <c r="M1122" t="s">
        <v>172</v>
      </c>
      <c r="N1122" t="s">
        <v>166</v>
      </c>
      <c r="O1122" t="s">
        <v>167</v>
      </c>
      <c r="P1122" t="s">
        <v>200</v>
      </c>
      <c r="Q1122" t="s">
        <v>168</v>
      </c>
      <c r="R1122" t="s">
        <v>165</v>
      </c>
      <c r="S1122" t="s">
        <v>119</v>
      </c>
      <c r="T1122" t="s">
        <v>164</v>
      </c>
      <c r="U1122" t="s">
        <v>118</v>
      </c>
      <c r="V1122" t="s">
        <v>468</v>
      </c>
      <c r="W1122" t="s">
        <v>449</v>
      </c>
      <c r="AA1122" s="44">
        <v>1099.19</v>
      </c>
    </row>
    <row r="1123" spans="1:29" hidden="1" x14ac:dyDescent="0.25">
      <c r="A1123" t="s">
        <v>594</v>
      </c>
      <c r="B1123" t="s">
        <v>349</v>
      </c>
      <c r="C1123" t="s">
        <v>595</v>
      </c>
      <c r="D1123" t="s">
        <v>35</v>
      </c>
      <c r="E1123" t="s">
        <v>117</v>
      </c>
      <c r="I1123" t="s">
        <v>605</v>
      </c>
      <c r="J1123" t="s">
        <v>651</v>
      </c>
      <c r="K1123" t="s">
        <v>652</v>
      </c>
      <c r="L1123" t="s">
        <v>173</v>
      </c>
      <c r="M1123" t="s">
        <v>174</v>
      </c>
      <c r="N1123" t="s">
        <v>166</v>
      </c>
      <c r="O1123" t="s">
        <v>167</v>
      </c>
      <c r="P1123" t="s">
        <v>200</v>
      </c>
      <c r="Q1123" t="s">
        <v>168</v>
      </c>
      <c r="R1123" t="s">
        <v>165</v>
      </c>
      <c r="S1123" t="s">
        <v>119</v>
      </c>
      <c r="T1123" t="s">
        <v>164</v>
      </c>
      <c r="U1123" t="s">
        <v>118</v>
      </c>
      <c r="V1123" t="s">
        <v>469</v>
      </c>
      <c r="W1123" t="s">
        <v>450</v>
      </c>
      <c r="AA1123" s="44">
        <v>586774.38</v>
      </c>
      <c r="AB1123" s="44">
        <v>9938.56</v>
      </c>
      <c r="AC1123" s="44">
        <v>2310408.9700000002</v>
      </c>
    </row>
    <row r="1124" spans="1:29" hidden="1" x14ac:dyDescent="0.25">
      <c r="A1124" t="s">
        <v>594</v>
      </c>
      <c r="B1124" t="s">
        <v>349</v>
      </c>
      <c r="C1124" t="s">
        <v>595</v>
      </c>
      <c r="D1124" t="s">
        <v>35</v>
      </c>
      <c r="E1124" t="s">
        <v>117</v>
      </c>
      <c r="I1124" t="s">
        <v>601</v>
      </c>
      <c r="J1124" t="s">
        <v>643</v>
      </c>
      <c r="K1124" t="s">
        <v>653</v>
      </c>
      <c r="L1124" t="s">
        <v>232</v>
      </c>
      <c r="M1124" t="s">
        <v>233</v>
      </c>
      <c r="N1124" t="s">
        <v>166</v>
      </c>
      <c r="O1124" t="s">
        <v>167</v>
      </c>
      <c r="P1124" t="s">
        <v>200</v>
      </c>
      <c r="Q1124" t="s">
        <v>168</v>
      </c>
      <c r="R1124" t="s">
        <v>165</v>
      </c>
      <c r="S1124" t="s">
        <v>119</v>
      </c>
      <c r="T1124" t="s">
        <v>164</v>
      </c>
      <c r="U1124" t="s">
        <v>118</v>
      </c>
      <c r="V1124" t="s">
        <v>470</v>
      </c>
      <c r="W1124" t="s">
        <v>451</v>
      </c>
      <c r="AC1124" s="44">
        <v>34760.04</v>
      </c>
    </row>
    <row r="1125" spans="1:29" hidden="1" x14ac:dyDescent="0.25">
      <c r="A1125" t="s">
        <v>594</v>
      </c>
      <c r="B1125" t="s">
        <v>349</v>
      </c>
      <c r="C1125" t="s">
        <v>595</v>
      </c>
      <c r="D1125" t="s">
        <v>35</v>
      </c>
      <c r="E1125" t="s">
        <v>117</v>
      </c>
      <c r="I1125" t="s">
        <v>601</v>
      </c>
      <c r="J1125" t="s">
        <v>643</v>
      </c>
      <c r="K1125" t="s">
        <v>653</v>
      </c>
      <c r="L1125" t="s">
        <v>232</v>
      </c>
      <c r="M1125" t="s">
        <v>233</v>
      </c>
      <c r="N1125" t="s">
        <v>166</v>
      </c>
      <c r="O1125" t="s">
        <v>167</v>
      </c>
      <c r="P1125" t="s">
        <v>200</v>
      </c>
      <c r="Q1125" t="s">
        <v>168</v>
      </c>
      <c r="R1125" t="s">
        <v>165</v>
      </c>
      <c r="S1125" t="s">
        <v>119</v>
      </c>
      <c r="T1125" t="s">
        <v>164</v>
      </c>
      <c r="U1125" t="s">
        <v>118</v>
      </c>
      <c r="V1125" t="s">
        <v>471</v>
      </c>
      <c r="W1125" t="s">
        <v>452</v>
      </c>
      <c r="AC1125" s="44">
        <v>624.29</v>
      </c>
    </row>
    <row r="1126" spans="1:29" hidden="1" x14ac:dyDescent="0.25">
      <c r="A1126" t="s">
        <v>594</v>
      </c>
      <c r="B1126" t="s">
        <v>349</v>
      </c>
      <c r="C1126" t="s">
        <v>595</v>
      </c>
      <c r="D1126" t="s">
        <v>35</v>
      </c>
      <c r="E1126" t="s">
        <v>117</v>
      </c>
      <c r="I1126" t="s">
        <v>616</v>
      </c>
      <c r="J1126" t="s">
        <v>654</v>
      </c>
      <c r="K1126" t="s">
        <v>655</v>
      </c>
      <c r="L1126" t="s">
        <v>453</v>
      </c>
      <c r="M1126" t="s">
        <v>231</v>
      </c>
      <c r="N1126" t="s">
        <v>166</v>
      </c>
      <c r="O1126" t="s">
        <v>167</v>
      </c>
      <c r="P1126" t="s">
        <v>200</v>
      </c>
      <c r="Q1126" t="s">
        <v>168</v>
      </c>
      <c r="R1126" t="s">
        <v>165</v>
      </c>
      <c r="S1126" t="s">
        <v>119</v>
      </c>
      <c r="T1126" t="s">
        <v>164</v>
      </c>
      <c r="U1126" t="s">
        <v>118</v>
      </c>
      <c r="V1126" t="s">
        <v>466</v>
      </c>
      <c r="W1126" t="s">
        <v>447</v>
      </c>
      <c r="AA1126" s="44">
        <v>42982.67</v>
      </c>
      <c r="AB1126" s="44">
        <v>61355.11</v>
      </c>
      <c r="AC1126" s="44">
        <v>168281.32</v>
      </c>
    </row>
    <row r="1127" spans="1:29" hidden="1" x14ac:dyDescent="0.25">
      <c r="A1127" t="s">
        <v>594</v>
      </c>
      <c r="B1127" t="s">
        <v>349</v>
      </c>
      <c r="C1127" t="s">
        <v>595</v>
      </c>
      <c r="D1127" t="s">
        <v>35</v>
      </c>
      <c r="E1127" t="s">
        <v>117</v>
      </c>
      <c r="I1127" t="s">
        <v>656</v>
      </c>
      <c r="J1127" t="s">
        <v>643</v>
      </c>
      <c r="K1127" t="s">
        <v>657</v>
      </c>
      <c r="L1127" t="s">
        <v>232</v>
      </c>
      <c r="M1127" t="s">
        <v>233</v>
      </c>
      <c r="N1127" t="s">
        <v>166</v>
      </c>
      <c r="O1127" t="s">
        <v>167</v>
      </c>
      <c r="P1127" t="s">
        <v>200</v>
      </c>
      <c r="Q1127" t="s">
        <v>168</v>
      </c>
      <c r="R1127" t="s">
        <v>165</v>
      </c>
      <c r="S1127" t="s">
        <v>119</v>
      </c>
      <c r="T1127" t="s">
        <v>164</v>
      </c>
      <c r="U1127" t="s">
        <v>118</v>
      </c>
      <c r="V1127" t="s">
        <v>470</v>
      </c>
      <c r="W1127" t="s">
        <v>451</v>
      </c>
      <c r="AC1127" s="44">
        <v>24774.06</v>
      </c>
    </row>
    <row r="1128" spans="1:29" hidden="1" x14ac:dyDescent="0.25">
      <c r="A1128" t="s">
        <v>594</v>
      </c>
      <c r="B1128" t="s">
        <v>349</v>
      </c>
      <c r="C1128" t="s">
        <v>595</v>
      </c>
      <c r="D1128" t="s">
        <v>35</v>
      </c>
      <c r="E1128" t="s">
        <v>117</v>
      </c>
      <c r="I1128" t="s">
        <v>656</v>
      </c>
      <c r="J1128" t="s">
        <v>643</v>
      </c>
      <c r="K1128" t="s">
        <v>657</v>
      </c>
      <c r="L1128" t="s">
        <v>232</v>
      </c>
      <c r="M1128" t="s">
        <v>233</v>
      </c>
      <c r="N1128" t="s">
        <v>166</v>
      </c>
      <c r="O1128" t="s">
        <v>167</v>
      </c>
      <c r="P1128" t="s">
        <v>200</v>
      </c>
      <c r="Q1128" t="s">
        <v>168</v>
      </c>
      <c r="R1128" t="s">
        <v>165</v>
      </c>
      <c r="S1128" t="s">
        <v>119</v>
      </c>
      <c r="T1128" t="s">
        <v>164</v>
      </c>
      <c r="U1128" t="s">
        <v>118</v>
      </c>
      <c r="V1128" t="s">
        <v>471</v>
      </c>
      <c r="W1128" t="s">
        <v>452</v>
      </c>
      <c r="AC1128" s="44">
        <v>803</v>
      </c>
    </row>
    <row r="1129" spans="1:29" hidden="1" x14ac:dyDescent="0.25">
      <c r="A1129" t="s">
        <v>594</v>
      </c>
      <c r="B1129" t="s">
        <v>349</v>
      </c>
      <c r="C1129" t="s">
        <v>595</v>
      </c>
      <c r="D1129" t="s">
        <v>35</v>
      </c>
      <c r="E1129" t="s">
        <v>117</v>
      </c>
      <c r="I1129" t="s">
        <v>656</v>
      </c>
      <c r="J1129" t="s">
        <v>643</v>
      </c>
      <c r="K1129" t="s">
        <v>657</v>
      </c>
      <c r="L1129" t="s">
        <v>232</v>
      </c>
      <c r="M1129" t="s">
        <v>233</v>
      </c>
      <c r="N1129" t="s">
        <v>166</v>
      </c>
      <c r="O1129" t="s">
        <v>167</v>
      </c>
      <c r="P1129" t="s">
        <v>200</v>
      </c>
      <c r="Q1129" t="s">
        <v>168</v>
      </c>
      <c r="R1129" t="s">
        <v>165</v>
      </c>
      <c r="S1129" t="s">
        <v>119</v>
      </c>
      <c r="T1129" t="s">
        <v>164</v>
      </c>
      <c r="U1129" t="s">
        <v>118</v>
      </c>
      <c r="V1129" t="s">
        <v>475</v>
      </c>
      <c r="W1129" t="s">
        <v>459</v>
      </c>
      <c r="AC1129" s="44">
        <v>19936.52</v>
      </c>
    </row>
    <row r="1130" spans="1:29" hidden="1" x14ac:dyDescent="0.25">
      <c r="A1130" t="s">
        <v>594</v>
      </c>
      <c r="B1130" t="s">
        <v>349</v>
      </c>
      <c r="C1130" t="s">
        <v>595</v>
      </c>
      <c r="D1130" t="s">
        <v>35</v>
      </c>
      <c r="E1130" t="s">
        <v>117</v>
      </c>
      <c r="I1130" t="s">
        <v>612</v>
      </c>
      <c r="J1130" t="s">
        <v>643</v>
      </c>
      <c r="K1130" t="s">
        <v>658</v>
      </c>
      <c r="L1130" t="s">
        <v>232</v>
      </c>
      <c r="M1130" t="s">
        <v>233</v>
      </c>
      <c r="N1130" t="s">
        <v>166</v>
      </c>
      <c r="O1130" t="s">
        <v>167</v>
      </c>
      <c r="P1130" t="s">
        <v>200</v>
      </c>
      <c r="Q1130" t="s">
        <v>168</v>
      </c>
      <c r="R1130" t="s">
        <v>165</v>
      </c>
      <c r="S1130" t="s">
        <v>597</v>
      </c>
      <c r="T1130" t="s">
        <v>164</v>
      </c>
      <c r="U1130" t="s">
        <v>118</v>
      </c>
      <c r="V1130" t="s">
        <v>470</v>
      </c>
      <c r="W1130" t="s">
        <v>451</v>
      </c>
      <c r="AA1130" s="44">
        <v>47571.1</v>
      </c>
      <c r="AC1130" s="44">
        <v>14364.05</v>
      </c>
    </row>
    <row r="1131" spans="1:29" hidden="1" x14ac:dyDescent="0.25">
      <c r="A1131" t="s">
        <v>594</v>
      </c>
      <c r="B1131" t="s">
        <v>349</v>
      </c>
      <c r="C1131" t="s">
        <v>595</v>
      </c>
      <c r="D1131" t="s">
        <v>35</v>
      </c>
      <c r="E1131" t="s">
        <v>117</v>
      </c>
      <c r="I1131" t="s">
        <v>612</v>
      </c>
      <c r="J1131" t="s">
        <v>643</v>
      </c>
      <c r="K1131" t="s">
        <v>658</v>
      </c>
      <c r="L1131" t="s">
        <v>232</v>
      </c>
      <c r="M1131" t="s">
        <v>233</v>
      </c>
      <c r="N1131" t="s">
        <v>166</v>
      </c>
      <c r="O1131" t="s">
        <v>167</v>
      </c>
      <c r="P1131" t="s">
        <v>200</v>
      </c>
      <c r="Q1131" t="s">
        <v>168</v>
      </c>
      <c r="R1131" t="s">
        <v>165</v>
      </c>
      <c r="S1131" t="s">
        <v>597</v>
      </c>
      <c r="T1131" t="s">
        <v>164</v>
      </c>
      <c r="U1131" t="s">
        <v>118</v>
      </c>
      <c r="V1131" t="s">
        <v>471</v>
      </c>
      <c r="W1131" t="s">
        <v>452</v>
      </c>
      <c r="AA1131" s="44">
        <v>1713.09</v>
      </c>
      <c r="AC1131" s="44">
        <v>294.41000000000003</v>
      </c>
    </row>
    <row r="1132" spans="1:29" hidden="1" x14ac:dyDescent="0.25">
      <c r="A1132" t="s">
        <v>594</v>
      </c>
      <c r="B1132" t="s">
        <v>349</v>
      </c>
      <c r="C1132" t="s">
        <v>595</v>
      </c>
      <c r="D1132" t="s">
        <v>35</v>
      </c>
      <c r="E1132" t="s">
        <v>117</v>
      </c>
      <c r="I1132" t="s">
        <v>612</v>
      </c>
      <c r="J1132" t="s">
        <v>643</v>
      </c>
      <c r="K1132" t="s">
        <v>658</v>
      </c>
      <c r="L1132" t="s">
        <v>232</v>
      </c>
      <c r="M1132" t="s">
        <v>233</v>
      </c>
      <c r="N1132" t="s">
        <v>166</v>
      </c>
      <c r="O1132" t="s">
        <v>167</v>
      </c>
      <c r="P1132" t="s">
        <v>200</v>
      </c>
      <c r="Q1132" t="s">
        <v>168</v>
      </c>
      <c r="R1132" t="s">
        <v>165</v>
      </c>
      <c r="S1132" t="s">
        <v>597</v>
      </c>
      <c r="T1132" t="s">
        <v>164</v>
      </c>
      <c r="U1132" t="s">
        <v>118</v>
      </c>
      <c r="V1132" t="s">
        <v>475</v>
      </c>
      <c r="W1132" t="s">
        <v>459</v>
      </c>
      <c r="AA1132" s="44">
        <v>36332.050000000003</v>
      </c>
      <c r="AC1132" s="44">
        <v>13509.25</v>
      </c>
    </row>
    <row r="1133" spans="1:29" hidden="1" x14ac:dyDescent="0.25">
      <c r="A1133" t="s">
        <v>594</v>
      </c>
      <c r="B1133" t="s">
        <v>349</v>
      </c>
      <c r="C1133" t="s">
        <v>595</v>
      </c>
      <c r="D1133" t="s">
        <v>35</v>
      </c>
      <c r="E1133" t="s">
        <v>117</v>
      </c>
      <c r="I1133" t="s">
        <v>596</v>
      </c>
      <c r="J1133" t="s">
        <v>654</v>
      </c>
      <c r="K1133" t="s">
        <v>659</v>
      </c>
      <c r="L1133" t="s">
        <v>660</v>
      </c>
      <c r="M1133" t="s">
        <v>231</v>
      </c>
      <c r="N1133" t="s">
        <v>166</v>
      </c>
      <c r="O1133" t="s">
        <v>167</v>
      </c>
      <c r="P1133" t="s">
        <v>200</v>
      </c>
      <c r="Q1133" t="s">
        <v>168</v>
      </c>
      <c r="R1133" t="s">
        <v>165</v>
      </c>
      <c r="S1133" t="s">
        <v>119</v>
      </c>
      <c r="T1133" t="s">
        <v>228</v>
      </c>
      <c r="U1133" t="s">
        <v>602</v>
      </c>
      <c r="V1133" t="s">
        <v>466</v>
      </c>
      <c r="W1133" t="s">
        <v>447</v>
      </c>
      <c r="AA1133" s="44">
        <v>55185.33</v>
      </c>
    </row>
    <row r="1134" spans="1:29" hidden="1" x14ac:dyDescent="0.25">
      <c r="A1134" t="s">
        <v>594</v>
      </c>
      <c r="B1134" t="s">
        <v>349</v>
      </c>
      <c r="C1134" t="s">
        <v>595</v>
      </c>
      <c r="D1134" t="s">
        <v>39</v>
      </c>
      <c r="E1134" t="s">
        <v>117</v>
      </c>
      <c r="I1134" t="s">
        <v>629</v>
      </c>
      <c r="J1134" t="s">
        <v>661</v>
      </c>
      <c r="K1134" t="s">
        <v>662</v>
      </c>
      <c r="L1134" t="s">
        <v>175</v>
      </c>
      <c r="M1134" t="s">
        <v>176</v>
      </c>
      <c r="N1134" t="s">
        <v>166</v>
      </c>
      <c r="O1134" t="s">
        <v>167</v>
      </c>
      <c r="P1134" t="s">
        <v>200</v>
      </c>
      <c r="Q1134" t="s">
        <v>168</v>
      </c>
      <c r="R1134" t="s">
        <v>165</v>
      </c>
      <c r="S1134" t="s">
        <v>119</v>
      </c>
      <c r="T1134" t="s">
        <v>164</v>
      </c>
      <c r="U1134" t="s">
        <v>118</v>
      </c>
      <c r="V1134" t="s">
        <v>472</v>
      </c>
      <c r="W1134" t="s">
        <v>454</v>
      </c>
      <c r="AA1134" s="44">
        <v>171.91</v>
      </c>
      <c r="AC1134" s="44">
        <v>19612.09</v>
      </c>
    </row>
    <row r="1135" spans="1:29" hidden="1" x14ac:dyDescent="0.25">
      <c r="A1135" t="s">
        <v>594</v>
      </c>
      <c r="B1135" t="s">
        <v>349</v>
      </c>
      <c r="C1135" t="s">
        <v>595</v>
      </c>
      <c r="D1135" t="s">
        <v>39</v>
      </c>
      <c r="E1135" t="s">
        <v>117</v>
      </c>
      <c r="I1135" t="s">
        <v>633</v>
      </c>
      <c r="J1135" t="s">
        <v>661</v>
      </c>
      <c r="K1135" t="s">
        <v>663</v>
      </c>
      <c r="L1135" t="s">
        <v>511</v>
      </c>
      <c r="M1135" t="s">
        <v>176</v>
      </c>
      <c r="N1135" t="s">
        <v>166</v>
      </c>
      <c r="O1135" t="s">
        <v>167</v>
      </c>
      <c r="P1135" t="s">
        <v>200</v>
      </c>
      <c r="Q1135" t="s">
        <v>168</v>
      </c>
      <c r="R1135" t="s">
        <v>165</v>
      </c>
      <c r="S1135" t="s">
        <v>119</v>
      </c>
      <c r="T1135" t="s">
        <v>164</v>
      </c>
      <c r="U1135" t="s">
        <v>118</v>
      </c>
      <c r="V1135" t="s">
        <v>472</v>
      </c>
      <c r="W1135" t="s">
        <v>454</v>
      </c>
      <c r="AA1135" s="44">
        <v>4455</v>
      </c>
      <c r="AC1135" s="44">
        <v>80349</v>
      </c>
    </row>
    <row r="1136" spans="1:29" hidden="1" x14ac:dyDescent="0.25">
      <c r="A1136" t="s">
        <v>594</v>
      </c>
      <c r="B1136" t="s">
        <v>349</v>
      </c>
      <c r="C1136" t="s">
        <v>595</v>
      </c>
      <c r="D1136" t="s">
        <v>39</v>
      </c>
      <c r="E1136" t="s">
        <v>117</v>
      </c>
      <c r="I1136" t="s">
        <v>633</v>
      </c>
      <c r="J1136" t="s">
        <v>661</v>
      </c>
      <c r="K1136" t="s">
        <v>664</v>
      </c>
      <c r="L1136" t="s">
        <v>511</v>
      </c>
      <c r="M1136" t="s">
        <v>234</v>
      </c>
      <c r="N1136" t="s">
        <v>166</v>
      </c>
      <c r="O1136" t="s">
        <v>167</v>
      </c>
      <c r="P1136" t="s">
        <v>200</v>
      </c>
      <c r="Q1136" t="s">
        <v>168</v>
      </c>
      <c r="R1136" t="s">
        <v>165</v>
      </c>
      <c r="S1136" t="s">
        <v>119</v>
      </c>
      <c r="T1136" t="s">
        <v>164</v>
      </c>
      <c r="U1136" t="s">
        <v>118</v>
      </c>
      <c r="V1136" t="s">
        <v>472</v>
      </c>
      <c r="W1136" t="s">
        <v>454</v>
      </c>
      <c r="AA1136" s="44">
        <v>22</v>
      </c>
      <c r="AC1136" s="44">
        <v>34138</v>
      </c>
    </row>
    <row r="1137" spans="1:29" hidden="1" x14ac:dyDescent="0.25">
      <c r="A1137" t="s">
        <v>594</v>
      </c>
      <c r="B1137" t="s">
        <v>349</v>
      </c>
      <c r="C1137" t="s">
        <v>595</v>
      </c>
      <c r="D1137" t="s">
        <v>39</v>
      </c>
      <c r="E1137" t="s">
        <v>117</v>
      </c>
      <c r="I1137" t="s">
        <v>608</v>
      </c>
      <c r="J1137" t="s">
        <v>661</v>
      </c>
      <c r="K1137" t="s">
        <v>665</v>
      </c>
      <c r="L1137" t="s">
        <v>511</v>
      </c>
      <c r="M1137" t="s">
        <v>234</v>
      </c>
      <c r="N1137" t="s">
        <v>166</v>
      </c>
      <c r="O1137" t="s">
        <v>167</v>
      </c>
      <c r="P1137" t="s">
        <v>200</v>
      </c>
      <c r="Q1137" t="s">
        <v>168</v>
      </c>
      <c r="R1137" t="s">
        <v>165</v>
      </c>
      <c r="S1137" t="s">
        <v>119</v>
      </c>
      <c r="T1137" t="s">
        <v>164</v>
      </c>
      <c r="U1137" t="s">
        <v>118</v>
      </c>
      <c r="V1137" t="s">
        <v>472</v>
      </c>
      <c r="W1137" t="s">
        <v>454</v>
      </c>
      <c r="AA1137" s="44">
        <v>18713.2</v>
      </c>
      <c r="AC1137" s="44">
        <v>15186.8</v>
      </c>
    </row>
    <row r="1138" spans="1:29" hidden="1" x14ac:dyDescent="0.25">
      <c r="A1138" t="s">
        <v>594</v>
      </c>
      <c r="B1138" t="s">
        <v>349</v>
      </c>
      <c r="C1138" t="s">
        <v>595</v>
      </c>
      <c r="D1138" t="s">
        <v>39</v>
      </c>
      <c r="E1138" t="s">
        <v>117</v>
      </c>
      <c r="I1138" t="s">
        <v>620</v>
      </c>
      <c r="J1138" t="s">
        <v>661</v>
      </c>
      <c r="K1138" t="s">
        <v>666</v>
      </c>
      <c r="L1138" t="s">
        <v>175</v>
      </c>
      <c r="M1138" t="s">
        <v>234</v>
      </c>
      <c r="N1138" t="s">
        <v>166</v>
      </c>
      <c r="O1138" t="s">
        <v>167</v>
      </c>
      <c r="P1138" t="s">
        <v>200</v>
      </c>
      <c r="Q1138" t="s">
        <v>168</v>
      </c>
      <c r="R1138" t="s">
        <v>165</v>
      </c>
      <c r="S1138" t="s">
        <v>119</v>
      </c>
      <c r="T1138" t="s">
        <v>164</v>
      </c>
      <c r="U1138" t="s">
        <v>118</v>
      </c>
      <c r="V1138" t="s">
        <v>472</v>
      </c>
      <c r="W1138" t="s">
        <v>454</v>
      </c>
      <c r="AA1138" s="44">
        <v>6900</v>
      </c>
      <c r="AC1138" s="44">
        <v>7500</v>
      </c>
    </row>
    <row r="1139" spans="1:29" hidden="1" x14ac:dyDescent="0.25">
      <c r="A1139" t="s">
        <v>594</v>
      </c>
      <c r="B1139" t="s">
        <v>349</v>
      </c>
      <c r="C1139" t="s">
        <v>595</v>
      </c>
      <c r="D1139" t="s">
        <v>39</v>
      </c>
      <c r="E1139" t="s">
        <v>117</v>
      </c>
      <c r="I1139" t="s">
        <v>620</v>
      </c>
      <c r="J1139" t="s">
        <v>661</v>
      </c>
      <c r="K1139" t="s">
        <v>667</v>
      </c>
      <c r="L1139" t="s">
        <v>175</v>
      </c>
      <c r="M1139" t="s">
        <v>176</v>
      </c>
      <c r="N1139" t="s">
        <v>166</v>
      </c>
      <c r="O1139" t="s">
        <v>167</v>
      </c>
      <c r="P1139" t="s">
        <v>200</v>
      </c>
      <c r="Q1139" t="s">
        <v>168</v>
      </c>
      <c r="R1139" t="s">
        <v>165</v>
      </c>
      <c r="S1139" t="s">
        <v>119</v>
      </c>
      <c r="T1139" t="s">
        <v>164</v>
      </c>
      <c r="U1139" t="s">
        <v>118</v>
      </c>
      <c r="V1139" t="s">
        <v>472</v>
      </c>
      <c r="W1139" t="s">
        <v>454</v>
      </c>
      <c r="AA1139" s="44">
        <v>45157.78</v>
      </c>
      <c r="AC1139" s="44">
        <v>67592.22</v>
      </c>
    </row>
    <row r="1140" spans="1:29" hidden="1" x14ac:dyDescent="0.25">
      <c r="A1140" t="s">
        <v>594</v>
      </c>
      <c r="B1140" t="s">
        <v>349</v>
      </c>
      <c r="C1140" t="s">
        <v>595</v>
      </c>
      <c r="D1140" t="s">
        <v>39</v>
      </c>
      <c r="E1140" t="s">
        <v>117</v>
      </c>
      <c r="I1140" t="s">
        <v>617</v>
      </c>
      <c r="J1140" t="s">
        <v>644</v>
      </c>
      <c r="K1140" t="s">
        <v>668</v>
      </c>
      <c r="L1140" t="s">
        <v>669</v>
      </c>
      <c r="M1140" t="s">
        <v>174</v>
      </c>
      <c r="N1140" t="s">
        <v>169</v>
      </c>
      <c r="O1140" t="s">
        <v>167</v>
      </c>
      <c r="P1140" t="s">
        <v>640</v>
      </c>
      <c r="Q1140" t="s">
        <v>168</v>
      </c>
      <c r="R1140" t="s">
        <v>165</v>
      </c>
      <c r="S1140" t="s">
        <v>119</v>
      </c>
      <c r="T1140" t="s">
        <v>228</v>
      </c>
      <c r="U1140" t="s">
        <v>641</v>
      </c>
      <c r="V1140" t="s">
        <v>472</v>
      </c>
      <c r="W1140" t="s">
        <v>454</v>
      </c>
      <c r="AB1140" s="44">
        <v>4950</v>
      </c>
    </row>
    <row r="1141" spans="1:29" hidden="1" x14ac:dyDescent="0.25">
      <c r="A1141" t="s">
        <v>594</v>
      </c>
      <c r="B1141" t="s">
        <v>349</v>
      </c>
      <c r="C1141" t="s">
        <v>595</v>
      </c>
      <c r="D1141" t="s">
        <v>39</v>
      </c>
      <c r="E1141" t="s">
        <v>117</v>
      </c>
      <c r="I1141" t="s">
        <v>617</v>
      </c>
      <c r="J1141" t="s">
        <v>644</v>
      </c>
      <c r="K1141" t="s">
        <v>670</v>
      </c>
      <c r="L1141" t="s">
        <v>669</v>
      </c>
      <c r="M1141" t="s">
        <v>671</v>
      </c>
      <c r="N1141" t="s">
        <v>169</v>
      </c>
      <c r="O1141" t="s">
        <v>167</v>
      </c>
      <c r="P1141" t="s">
        <v>640</v>
      </c>
      <c r="Q1141" t="s">
        <v>168</v>
      </c>
      <c r="R1141" t="s">
        <v>165</v>
      </c>
      <c r="S1141" t="s">
        <v>119</v>
      </c>
      <c r="T1141" t="s">
        <v>228</v>
      </c>
      <c r="U1141" t="s">
        <v>641</v>
      </c>
      <c r="V1141" t="s">
        <v>472</v>
      </c>
      <c r="W1141" t="s">
        <v>454</v>
      </c>
      <c r="AA1141" s="44">
        <v>2776.1</v>
      </c>
      <c r="AB1141" s="44">
        <v>6213.45</v>
      </c>
      <c r="AC1141" s="44">
        <v>56045</v>
      </c>
    </row>
    <row r="1142" spans="1:29" hidden="1" x14ac:dyDescent="0.25">
      <c r="A1142" t="s">
        <v>594</v>
      </c>
      <c r="B1142" t="s">
        <v>349</v>
      </c>
      <c r="C1142" t="s">
        <v>595</v>
      </c>
      <c r="D1142" t="s">
        <v>39</v>
      </c>
      <c r="E1142" t="s">
        <v>117</v>
      </c>
      <c r="I1142" t="s">
        <v>603</v>
      </c>
      <c r="J1142" t="s">
        <v>644</v>
      </c>
      <c r="K1142" t="s">
        <v>672</v>
      </c>
      <c r="L1142" t="s">
        <v>673</v>
      </c>
      <c r="M1142" t="s">
        <v>671</v>
      </c>
      <c r="N1142" t="s">
        <v>169</v>
      </c>
      <c r="O1142" t="s">
        <v>167</v>
      </c>
      <c r="P1142" t="s">
        <v>640</v>
      </c>
      <c r="Q1142" t="s">
        <v>168</v>
      </c>
      <c r="R1142" t="s">
        <v>165</v>
      </c>
      <c r="S1142" t="s">
        <v>119</v>
      </c>
      <c r="T1142" t="s">
        <v>228</v>
      </c>
      <c r="U1142" t="s">
        <v>641</v>
      </c>
      <c r="V1142" t="s">
        <v>472</v>
      </c>
      <c r="W1142" t="s">
        <v>454</v>
      </c>
      <c r="AA1142" s="44">
        <v>92459.1</v>
      </c>
      <c r="AB1142" s="44">
        <v>53336.6</v>
      </c>
      <c r="AC1142" s="44">
        <v>21704.3</v>
      </c>
    </row>
    <row r="1143" spans="1:29" hidden="1" x14ac:dyDescent="0.25">
      <c r="A1143" t="s">
        <v>594</v>
      </c>
      <c r="B1143" t="s">
        <v>349</v>
      </c>
      <c r="C1143" t="s">
        <v>595</v>
      </c>
      <c r="D1143" t="s">
        <v>39</v>
      </c>
      <c r="E1143" t="s">
        <v>117</v>
      </c>
      <c r="I1143" t="s">
        <v>603</v>
      </c>
      <c r="J1143" t="s">
        <v>644</v>
      </c>
      <c r="K1143" t="s">
        <v>674</v>
      </c>
      <c r="L1143" t="s">
        <v>673</v>
      </c>
      <c r="M1143" t="s">
        <v>174</v>
      </c>
      <c r="N1143" t="s">
        <v>166</v>
      </c>
      <c r="O1143" t="s">
        <v>167</v>
      </c>
      <c r="P1143" t="s">
        <v>200</v>
      </c>
      <c r="Q1143" t="s">
        <v>168</v>
      </c>
      <c r="R1143" t="s">
        <v>165</v>
      </c>
      <c r="S1143" t="s">
        <v>119</v>
      </c>
      <c r="T1143" t="s">
        <v>228</v>
      </c>
      <c r="U1143" t="s">
        <v>602</v>
      </c>
      <c r="V1143" t="s">
        <v>472</v>
      </c>
      <c r="W1143" t="s">
        <v>454</v>
      </c>
      <c r="AA1143" s="44">
        <v>18975</v>
      </c>
      <c r="AB1143" s="44">
        <v>10175</v>
      </c>
    </row>
    <row r="1144" spans="1:29" hidden="1" x14ac:dyDescent="0.25">
      <c r="A1144" t="s">
        <v>594</v>
      </c>
      <c r="B1144" t="s">
        <v>349</v>
      </c>
      <c r="C1144" t="s">
        <v>595</v>
      </c>
      <c r="D1144" t="s">
        <v>39</v>
      </c>
      <c r="E1144" t="s">
        <v>117</v>
      </c>
      <c r="I1144" t="s">
        <v>603</v>
      </c>
      <c r="J1144" t="s">
        <v>644</v>
      </c>
      <c r="K1144" t="s">
        <v>675</v>
      </c>
      <c r="L1144" t="s">
        <v>673</v>
      </c>
      <c r="M1144" t="s">
        <v>174</v>
      </c>
      <c r="N1144" t="s">
        <v>169</v>
      </c>
      <c r="O1144" t="s">
        <v>167</v>
      </c>
      <c r="P1144" t="s">
        <v>640</v>
      </c>
      <c r="Q1144" t="s">
        <v>168</v>
      </c>
      <c r="R1144" t="s">
        <v>165</v>
      </c>
      <c r="S1144" t="s">
        <v>119</v>
      </c>
      <c r="T1144" t="s">
        <v>228</v>
      </c>
      <c r="U1144" t="s">
        <v>641</v>
      </c>
      <c r="V1144" t="s">
        <v>472</v>
      </c>
      <c r="W1144" t="s">
        <v>454</v>
      </c>
      <c r="AA1144" s="44">
        <v>1650</v>
      </c>
      <c r="AB1144" s="44">
        <v>1650</v>
      </c>
    </row>
    <row r="1145" spans="1:29" hidden="1" x14ac:dyDescent="0.25">
      <c r="A1145" t="s">
        <v>594</v>
      </c>
      <c r="B1145" t="s">
        <v>349</v>
      </c>
      <c r="C1145" t="s">
        <v>595</v>
      </c>
      <c r="D1145" t="s">
        <v>39</v>
      </c>
      <c r="E1145" t="s">
        <v>117</v>
      </c>
      <c r="I1145" t="s">
        <v>630</v>
      </c>
      <c r="J1145" t="s">
        <v>676</v>
      </c>
      <c r="K1145" t="s">
        <v>677</v>
      </c>
      <c r="L1145" t="s">
        <v>678</v>
      </c>
      <c r="M1145" t="s">
        <v>174</v>
      </c>
      <c r="N1145" t="s">
        <v>166</v>
      </c>
      <c r="O1145" t="s">
        <v>167</v>
      </c>
      <c r="P1145" t="s">
        <v>200</v>
      </c>
      <c r="Q1145" t="s">
        <v>168</v>
      </c>
      <c r="R1145" t="s">
        <v>165</v>
      </c>
      <c r="S1145" t="s">
        <v>119</v>
      </c>
      <c r="T1145" t="s">
        <v>228</v>
      </c>
      <c r="U1145" t="s">
        <v>602</v>
      </c>
      <c r="V1145" t="s">
        <v>472</v>
      </c>
      <c r="W1145" t="s">
        <v>454</v>
      </c>
      <c r="AA1145" s="44">
        <v>19800</v>
      </c>
    </row>
    <row r="1146" spans="1:29" hidden="1" x14ac:dyDescent="0.25">
      <c r="A1146" t="s">
        <v>594</v>
      </c>
      <c r="B1146" t="s">
        <v>349</v>
      </c>
      <c r="C1146" t="s">
        <v>595</v>
      </c>
      <c r="D1146" t="s">
        <v>39</v>
      </c>
      <c r="E1146" t="s">
        <v>117</v>
      </c>
      <c r="I1146" t="s">
        <v>600</v>
      </c>
      <c r="J1146" t="s">
        <v>644</v>
      </c>
      <c r="K1146" t="s">
        <v>679</v>
      </c>
      <c r="L1146" t="s">
        <v>678</v>
      </c>
      <c r="M1146" t="s">
        <v>671</v>
      </c>
      <c r="N1146" t="s">
        <v>166</v>
      </c>
      <c r="O1146" t="s">
        <v>167</v>
      </c>
      <c r="P1146" t="s">
        <v>200</v>
      </c>
      <c r="Q1146" t="s">
        <v>168</v>
      </c>
      <c r="R1146" t="s">
        <v>165</v>
      </c>
      <c r="S1146" t="s">
        <v>597</v>
      </c>
      <c r="T1146" t="s">
        <v>164</v>
      </c>
      <c r="U1146" t="s">
        <v>118</v>
      </c>
      <c r="V1146" t="s">
        <v>472</v>
      </c>
      <c r="W1146" t="s">
        <v>454</v>
      </c>
      <c r="AA1146" s="44">
        <v>75418.399999999994</v>
      </c>
      <c r="AB1146" s="44">
        <v>688.6</v>
      </c>
    </row>
    <row r="1147" spans="1:29" hidden="1" x14ac:dyDescent="0.25">
      <c r="A1147" t="s">
        <v>594</v>
      </c>
      <c r="B1147" t="s">
        <v>352</v>
      </c>
      <c r="C1147" t="s">
        <v>595</v>
      </c>
      <c r="D1147" t="s">
        <v>15</v>
      </c>
      <c r="E1147" t="s">
        <v>117</v>
      </c>
      <c r="I1147" t="s">
        <v>680</v>
      </c>
      <c r="J1147" t="s">
        <v>681</v>
      </c>
      <c r="K1147" t="s">
        <v>682</v>
      </c>
      <c r="L1147" t="s">
        <v>177</v>
      </c>
      <c r="M1147" t="s">
        <v>165</v>
      </c>
      <c r="N1147" t="s">
        <v>166</v>
      </c>
      <c r="O1147" t="s">
        <v>167</v>
      </c>
      <c r="P1147" t="s">
        <v>200</v>
      </c>
      <c r="Q1147" t="s">
        <v>168</v>
      </c>
      <c r="R1147" t="s">
        <v>165</v>
      </c>
      <c r="S1147" t="s">
        <v>119</v>
      </c>
      <c r="T1147" t="s">
        <v>164</v>
      </c>
      <c r="U1147" t="s">
        <v>118</v>
      </c>
      <c r="V1147" t="s">
        <v>473</v>
      </c>
      <c r="W1147" t="s">
        <v>455</v>
      </c>
      <c r="AA1147" s="44">
        <v>732.83</v>
      </c>
      <c r="AC1147" s="44">
        <v>8267.17</v>
      </c>
    </row>
    <row r="1148" spans="1:29" hidden="1" x14ac:dyDescent="0.25">
      <c r="A1148" t="s">
        <v>594</v>
      </c>
      <c r="B1148" t="s">
        <v>352</v>
      </c>
      <c r="C1148" t="s">
        <v>595</v>
      </c>
      <c r="D1148" t="s">
        <v>15</v>
      </c>
      <c r="E1148" t="s">
        <v>117</v>
      </c>
      <c r="I1148" t="s">
        <v>680</v>
      </c>
      <c r="J1148" t="s">
        <v>681</v>
      </c>
      <c r="K1148" t="s">
        <v>683</v>
      </c>
      <c r="L1148" t="s">
        <v>178</v>
      </c>
      <c r="M1148" t="s">
        <v>165</v>
      </c>
      <c r="N1148" t="s">
        <v>166</v>
      </c>
      <c r="O1148" t="s">
        <v>167</v>
      </c>
      <c r="P1148" t="s">
        <v>200</v>
      </c>
      <c r="Q1148" t="s">
        <v>168</v>
      </c>
      <c r="R1148" t="s">
        <v>165</v>
      </c>
      <c r="S1148" t="s">
        <v>119</v>
      </c>
      <c r="T1148" t="s">
        <v>164</v>
      </c>
      <c r="U1148" t="s">
        <v>118</v>
      </c>
      <c r="V1148" t="s">
        <v>465</v>
      </c>
      <c r="W1148" t="s">
        <v>509</v>
      </c>
      <c r="AA1148" s="44">
        <v>5000</v>
      </c>
    </row>
    <row r="1149" spans="1:29" hidden="1" x14ac:dyDescent="0.25">
      <c r="A1149" t="s">
        <v>594</v>
      </c>
      <c r="B1149" t="s">
        <v>352</v>
      </c>
      <c r="C1149" t="s">
        <v>595</v>
      </c>
      <c r="D1149" t="s">
        <v>15</v>
      </c>
      <c r="E1149" t="s">
        <v>117</v>
      </c>
      <c r="I1149" t="s">
        <v>680</v>
      </c>
      <c r="J1149" t="s">
        <v>681</v>
      </c>
      <c r="K1149" t="s">
        <v>684</v>
      </c>
      <c r="L1149" t="s">
        <v>179</v>
      </c>
      <c r="M1149" t="s">
        <v>165</v>
      </c>
      <c r="N1149" t="s">
        <v>166</v>
      </c>
      <c r="O1149" t="s">
        <v>167</v>
      </c>
      <c r="P1149" t="s">
        <v>200</v>
      </c>
      <c r="Q1149" t="s">
        <v>168</v>
      </c>
      <c r="R1149" t="s">
        <v>165</v>
      </c>
      <c r="S1149" t="s">
        <v>119</v>
      </c>
      <c r="T1149" t="s">
        <v>164</v>
      </c>
      <c r="U1149" t="s">
        <v>118</v>
      </c>
      <c r="V1149" t="s">
        <v>474</v>
      </c>
      <c r="W1149" t="s">
        <v>512</v>
      </c>
      <c r="AA1149" s="44">
        <v>58.08</v>
      </c>
      <c r="AC1149" s="44">
        <v>5941.92</v>
      </c>
    </row>
    <row r="1150" spans="1:29" hidden="1" x14ac:dyDescent="0.25">
      <c r="A1150" t="s">
        <v>594</v>
      </c>
      <c r="B1150" t="s">
        <v>352</v>
      </c>
      <c r="C1150" t="s">
        <v>595</v>
      </c>
      <c r="D1150" t="s">
        <v>17</v>
      </c>
      <c r="E1150" t="s">
        <v>117</v>
      </c>
      <c r="I1150" t="s">
        <v>685</v>
      </c>
      <c r="J1150" t="s">
        <v>686</v>
      </c>
      <c r="K1150" t="s">
        <v>687</v>
      </c>
      <c r="L1150" t="s">
        <v>180</v>
      </c>
      <c r="M1150" t="s">
        <v>165</v>
      </c>
      <c r="N1150" t="s">
        <v>166</v>
      </c>
      <c r="O1150" t="s">
        <v>167</v>
      </c>
      <c r="P1150" t="s">
        <v>200</v>
      </c>
      <c r="Q1150" t="s">
        <v>168</v>
      </c>
      <c r="R1150" t="s">
        <v>165</v>
      </c>
      <c r="S1150" t="s">
        <v>119</v>
      </c>
      <c r="T1150" t="s">
        <v>164</v>
      </c>
      <c r="U1150" t="s">
        <v>118</v>
      </c>
      <c r="V1150" t="s">
        <v>473</v>
      </c>
      <c r="W1150" t="s">
        <v>455</v>
      </c>
      <c r="AA1150" s="44">
        <v>5096.62</v>
      </c>
      <c r="AC1150" s="44">
        <v>25903.38</v>
      </c>
    </row>
    <row r="1151" spans="1:29" hidden="1" x14ac:dyDescent="0.25">
      <c r="A1151" t="s">
        <v>594</v>
      </c>
      <c r="B1151" t="s">
        <v>352</v>
      </c>
      <c r="C1151" t="s">
        <v>595</v>
      </c>
      <c r="D1151" t="s">
        <v>17</v>
      </c>
      <c r="E1151" t="s">
        <v>117</v>
      </c>
      <c r="I1151" t="s">
        <v>688</v>
      </c>
      <c r="J1151" t="s">
        <v>686</v>
      </c>
      <c r="K1151" t="s">
        <v>689</v>
      </c>
      <c r="L1151" t="s">
        <v>198</v>
      </c>
      <c r="M1151" t="s">
        <v>165</v>
      </c>
      <c r="N1151" t="s">
        <v>166</v>
      </c>
      <c r="O1151" t="s">
        <v>167</v>
      </c>
      <c r="P1151" t="s">
        <v>200</v>
      </c>
      <c r="Q1151" t="s">
        <v>168</v>
      </c>
      <c r="R1151" t="s">
        <v>165</v>
      </c>
      <c r="S1151" t="s">
        <v>119</v>
      </c>
      <c r="T1151" t="s">
        <v>164</v>
      </c>
      <c r="U1151" t="s">
        <v>118</v>
      </c>
      <c r="V1151" t="s">
        <v>465</v>
      </c>
      <c r="W1151" t="s">
        <v>509</v>
      </c>
      <c r="AA1151" s="44">
        <v>10400.61</v>
      </c>
      <c r="AC1151" s="44">
        <v>16599.39</v>
      </c>
    </row>
    <row r="1152" spans="1:29" hidden="1" x14ac:dyDescent="0.25">
      <c r="A1152" t="s">
        <v>594</v>
      </c>
      <c r="B1152" t="s">
        <v>352</v>
      </c>
      <c r="C1152" t="s">
        <v>595</v>
      </c>
      <c r="D1152" t="s">
        <v>17</v>
      </c>
      <c r="E1152" t="s">
        <v>117</v>
      </c>
      <c r="I1152" t="s">
        <v>690</v>
      </c>
      <c r="J1152" t="s">
        <v>686</v>
      </c>
      <c r="K1152" t="s">
        <v>691</v>
      </c>
      <c r="L1152" t="s">
        <v>692</v>
      </c>
      <c r="M1152" t="s">
        <v>165</v>
      </c>
      <c r="N1152" t="s">
        <v>166</v>
      </c>
      <c r="O1152" t="s">
        <v>167</v>
      </c>
      <c r="P1152" t="s">
        <v>200</v>
      </c>
      <c r="Q1152" t="s">
        <v>168</v>
      </c>
      <c r="R1152" t="s">
        <v>165</v>
      </c>
      <c r="S1152" t="s">
        <v>119</v>
      </c>
      <c r="T1152" t="s">
        <v>164</v>
      </c>
      <c r="U1152" t="s">
        <v>118</v>
      </c>
      <c r="V1152" t="s">
        <v>474</v>
      </c>
      <c r="W1152" t="s">
        <v>512</v>
      </c>
      <c r="AA1152" s="44">
        <v>1548.65</v>
      </c>
      <c r="AC1152" s="44">
        <v>451.35</v>
      </c>
    </row>
    <row r="1153" spans="1:29" hidden="1" x14ac:dyDescent="0.25">
      <c r="A1153" t="s">
        <v>594</v>
      </c>
      <c r="B1153" t="s">
        <v>352</v>
      </c>
      <c r="C1153" t="s">
        <v>595</v>
      </c>
      <c r="D1153" t="s">
        <v>19</v>
      </c>
      <c r="E1153" t="s">
        <v>117</v>
      </c>
      <c r="I1153" t="s">
        <v>693</v>
      </c>
      <c r="J1153" t="s">
        <v>694</v>
      </c>
      <c r="K1153" t="s">
        <v>695</v>
      </c>
      <c r="L1153" t="s">
        <v>255</v>
      </c>
      <c r="M1153" t="s">
        <v>165</v>
      </c>
      <c r="N1153" t="s">
        <v>166</v>
      </c>
      <c r="O1153" t="s">
        <v>167</v>
      </c>
      <c r="P1153" t="s">
        <v>200</v>
      </c>
      <c r="Q1153" t="s">
        <v>168</v>
      </c>
      <c r="R1153" t="s">
        <v>165</v>
      </c>
      <c r="S1153" t="s">
        <v>119</v>
      </c>
      <c r="T1153" t="s">
        <v>164</v>
      </c>
      <c r="U1153" t="s">
        <v>118</v>
      </c>
      <c r="V1153" t="s">
        <v>473</v>
      </c>
      <c r="W1153" t="s">
        <v>455</v>
      </c>
      <c r="AA1153" s="44">
        <v>1870.6</v>
      </c>
      <c r="AC1153" s="44">
        <v>5329.4</v>
      </c>
    </row>
    <row r="1154" spans="1:29" hidden="1" x14ac:dyDescent="0.25">
      <c r="A1154" t="s">
        <v>594</v>
      </c>
      <c r="B1154" t="s">
        <v>352</v>
      </c>
      <c r="C1154" t="s">
        <v>595</v>
      </c>
      <c r="D1154" t="s">
        <v>23</v>
      </c>
      <c r="E1154" t="s">
        <v>117</v>
      </c>
      <c r="I1154" t="s">
        <v>622</v>
      </c>
      <c r="J1154" t="s">
        <v>696</v>
      </c>
      <c r="K1154" t="s">
        <v>697</v>
      </c>
      <c r="L1154" t="s">
        <v>698</v>
      </c>
      <c r="M1154" t="s">
        <v>165</v>
      </c>
      <c r="N1154" t="s">
        <v>166</v>
      </c>
      <c r="O1154" t="s">
        <v>167</v>
      </c>
      <c r="P1154" t="s">
        <v>200</v>
      </c>
      <c r="Q1154" t="s">
        <v>168</v>
      </c>
      <c r="R1154" t="s">
        <v>165</v>
      </c>
      <c r="S1154" t="s">
        <v>119</v>
      </c>
      <c r="T1154" t="s">
        <v>164</v>
      </c>
      <c r="U1154" t="s">
        <v>118</v>
      </c>
      <c r="V1154" t="s">
        <v>473</v>
      </c>
      <c r="W1154" t="s">
        <v>455</v>
      </c>
      <c r="AA1154" s="44">
        <v>1500</v>
      </c>
    </row>
    <row r="1155" spans="1:29" hidden="1" x14ac:dyDescent="0.25">
      <c r="A1155" t="s">
        <v>594</v>
      </c>
      <c r="B1155" t="s">
        <v>352</v>
      </c>
      <c r="C1155" t="s">
        <v>595</v>
      </c>
      <c r="D1155" t="s">
        <v>27</v>
      </c>
      <c r="E1155" t="s">
        <v>117</v>
      </c>
      <c r="I1155" t="s">
        <v>619</v>
      </c>
      <c r="J1155" t="s">
        <v>699</v>
      </c>
      <c r="K1155" t="s">
        <v>700</v>
      </c>
      <c r="L1155" t="s">
        <v>513</v>
      </c>
      <c r="M1155" t="s">
        <v>165</v>
      </c>
      <c r="N1155" t="s">
        <v>166</v>
      </c>
      <c r="O1155" t="s">
        <v>167</v>
      </c>
      <c r="P1155" t="s">
        <v>200</v>
      </c>
      <c r="Q1155" t="s">
        <v>168</v>
      </c>
      <c r="R1155" t="s">
        <v>165</v>
      </c>
      <c r="S1155" t="s">
        <v>119</v>
      </c>
      <c r="T1155" t="s">
        <v>164</v>
      </c>
      <c r="U1155" t="s">
        <v>118</v>
      </c>
      <c r="V1155" t="s">
        <v>473</v>
      </c>
      <c r="W1155" t="s">
        <v>455</v>
      </c>
      <c r="AA1155" s="44">
        <v>1472.4</v>
      </c>
      <c r="AC1155" s="44">
        <v>4527.6000000000004</v>
      </c>
    </row>
    <row r="1156" spans="1:29" hidden="1" x14ac:dyDescent="0.25">
      <c r="A1156" t="s">
        <v>594</v>
      </c>
      <c r="B1156" t="s">
        <v>352</v>
      </c>
      <c r="C1156" t="s">
        <v>595</v>
      </c>
      <c r="D1156" t="s">
        <v>41</v>
      </c>
      <c r="E1156" t="s">
        <v>117</v>
      </c>
      <c r="I1156" t="s">
        <v>636</v>
      </c>
      <c r="J1156" t="s">
        <v>701</v>
      </c>
      <c r="K1156" t="s">
        <v>702</v>
      </c>
      <c r="L1156" t="s">
        <v>181</v>
      </c>
      <c r="M1156" t="s">
        <v>165</v>
      </c>
      <c r="N1156" t="s">
        <v>166</v>
      </c>
      <c r="O1156" t="s">
        <v>167</v>
      </c>
      <c r="P1156" t="s">
        <v>200</v>
      </c>
      <c r="Q1156" t="s">
        <v>168</v>
      </c>
      <c r="R1156" t="s">
        <v>165</v>
      </c>
      <c r="S1156" t="s">
        <v>119</v>
      </c>
      <c r="T1156" t="s">
        <v>164</v>
      </c>
      <c r="U1156" t="s">
        <v>118</v>
      </c>
      <c r="V1156" t="s">
        <v>473</v>
      </c>
      <c r="W1156" t="s">
        <v>455</v>
      </c>
      <c r="AA1156" s="44">
        <v>7808.58</v>
      </c>
      <c r="AC1156" s="44">
        <v>22191.42</v>
      </c>
    </row>
    <row r="1157" spans="1:29" hidden="1" x14ac:dyDescent="0.25">
      <c r="A1157" t="s">
        <v>594</v>
      </c>
      <c r="B1157" t="s">
        <v>352</v>
      </c>
      <c r="C1157" t="s">
        <v>595</v>
      </c>
      <c r="D1157" t="s">
        <v>41</v>
      </c>
      <c r="E1157" t="s">
        <v>117</v>
      </c>
      <c r="I1157" t="s">
        <v>693</v>
      </c>
      <c r="J1157" t="s">
        <v>701</v>
      </c>
      <c r="K1157" t="s">
        <v>703</v>
      </c>
      <c r="L1157" t="s">
        <v>256</v>
      </c>
      <c r="M1157" t="s">
        <v>165</v>
      </c>
      <c r="N1157" t="s">
        <v>166</v>
      </c>
      <c r="O1157" t="s">
        <v>167</v>
      </c>
      <c r="P1157" t="s">
        <v>200</v>
      </c>
      <c r="Q1157" t="s">
        <v>168</v>
      </c>
      <c r="R1157" t="s">
        <v>165</v>
      </c>
      <c r="S1157" t="s">
        <v>119</v>
      </c>
      <c r="T1157" t="s">
        <v>164</v>
      </c>
      <c r="U1157" t="s">
        <v>118</v>
      </c>
      <c r="V1157" t="s">
        <v>465</v>
      </c>
      <c r="W1157" t="s">
        <v>509</v>
      </c>
      <c r="AA1157" s="44">
        <v>12234.02</v>
      </c>
      <c r="AC1157" s="44">
        <v>17765.98</v>
      </c>
    </row>
    <row r="1158" spans="1:29" hidden="1" x14ac:dyDescent="0.25">
      <c r="A1158" t="s">
        <v>594</v>
      </c>
      <c r="B1158" t="s">
        <v>352</v>
      </c>
      <c r="C1158" t="s">
        <v>595</v>
      </c>
      <c r="D1158" t="s">
        <v>41</v>
      </c>
      <c r="E1158" t="s">
        <v>117</v>
      </c>
      <c r="I1158" t="s">
        <v>693</v>
      </c>
      <c r="J1158" t="s">
        <v>701</v>
      </c>
      <c r="K1158" t="s">
        <v>704</v>
      </c>
      <c r="L1158" t="s">
        <v>257</v>
      </c>
      <c r="M1158" t="s">
        <v>165</v>
      </c>
      <c r="N1158" t="s">
        <v>166</v>
      </c>
      <c r="O1158" t="s">
        <v>167</v>
      </c>
      <c r="P1158" t="s">
        <v>200</v>
      </c>
      <c r="Q1158" t="s">
        <v>168</v>
      </c>
      <c r="R1158" t="s">
        <v>165</v>
      </c>
      <c r="S1158" t="s">
        <v>119</v>
      </c>
      <c r="T1158" t="s">
        <v>164</v>
      </c>
      <c r="U1158" t="s">
        <v>118</v>
      </c>
      <c r="V1158" t="s">
        <v>474</v>
      </c>
      <c r="W1158" t="s">
        <v>512</v>
      </c>
      <c r="AA1158" s="44">
        <v>9097.2999999999993</v>
      </c>
      <c r="AC1158" s="44">
        <v>902.7</v>
      </c>
    </row>
    <row r="1159" spans="1:29" hidden="1" x14ac:dyDescent="0.25">
      <c r="A1159" t="s">
        <v>594</v>
      </c>
      <c r="B1159" t="s">
        <v>352</v>
      </c>
      <c r="C1159" t="s">
        <v>595</v>
      </c>
      <c r="D1159" t="s">
        <v>45</v>
      </c>
      <c r="E1159" t="s">
        <v>117</v>
      </c>
      <c r="I1159" t="s">
        <v>606</v>
      </c>
      <c r="J1159" t="s">
        <v>634</v>
      </c>
      <c r="K1159" t="s">
        <v>705</v>
      </c>
      <c r="L1159" t="s">
        <v>182</v>
      </c>
      <c r="M1159" t="s">
        <v>165</v>
      </c>
      <c r="N1159" t="s">
        <v>166</v>
      </c>
      <c r="O1159" t="s">
        <v>167</v>
      </c>
      <c r="P1159" t="s">
        <v>200</v>
      </c>
      <c r="Q1159" t="s">
        <v>168</v>
      </c>
      <c r="R1159" t="s">
        <v>165</v>
      </c>
      <c r="S1159" t="s">
        <v>119</v>
      </c>
      <c r="T1159" t="s">
        <v>164</v>
      </c>
      <c r="U1159" t="s">
        <v>118</v>
      </c>
      <c r="V1159" t="s">
        <v>473</v>
      </c>
      <c r="W1159" t="s">
        <v>455</v>
      </c>
      <c r="AA1159" s="44">
        <v>3478.08</v>
      </c>
      <c r="AC1159" s="44">
        <v>4521.92</v>
      </c>
    </row>
    <row r="1160" spans="1:29" hidden="1" x14ac:dyDescent="0.25">
      <c r="A1160" t="s">
        <v>594</v>
      </c>
      <c r="B1160" t="s">
        <v>352</v>
      </c>
      <c r="C1160" t="s">
        <v>595</v>
      </c>
      <c r="D1160" t="s">
        <v>45</v>
      </c>
      <c r="E1160" t="s">
        <v>117</v>
      </c>
      <c r="I1160" t="s">
        <v>606</v>
      </c>
      <c r="J1160" t="s">
        <v>634</v>
      </c>
      <c r="K1160" t="s">
        <v>706</v>
      </c>
      <c r="L1160" t="s">
        <v>183</v>
      </c>
      <c r="M1160" t="s">
        <v>165</v>
      </c>
      <c r="N1160" t="s">
        <v>166</v>
      </c>
      <c r="O1160" t="s">
        <v>167</v>
      </c>
      <c r="P1160" t="s">
        <v>200</v>
      </c>
      <c r="Q1160" t="s">
        <v>168</v>
      </c>
      <c r="R1160" t="s">
        <v>165</v>
      </c>
      <c r="S1160" t="s">
        <v>119</v>
      </c>
      <c r="T1160" t="s">
        <v>164</v>
      </c>
      <c r="U1160" t="s">
        <v>118</v>
      </c>
      <c r="V1160" t="s">
        <v>474</v>
      </c>
      <c r="W1160" t="s">
        <v>512</v>
      </c>
      <c r="AC1160" s="44">
        <v>2106.3000000000002</v>
      </c>
    </row>
    <row r="1161" spans="1:29" hidden="1" x14ac:dyDescent="0.25">
      <c r="A1161" t="s">
        <v>594</v>
      </c>
      <c r="B1161" t="s">
        <v>352</v>
      </c>
      <c r="C1161" t="s">
        <v>595</v>
      </c>
      <c r="D1161" t="s">
        <v>49</v>
      </c>
      <c r="E1161" t="s">
        <v>117</v>
      </c>
      <c r="I1161" t="s">
        <v>626</v>
      </c>
      <c r="J1161" t="s">
        <v>635</v>
      </c>
      <c r="K1161" t="s">
        <v>707</v>
      </c>
      <c r="L1161" t="s">
        <v>184</v>
      </c>
      <c r="M1161" t="s">
        <v>165</v>
      </c>
      <c r="N1161" t="s">
        <v>166</v>
      </c>
      <c r="O1161" t="s">
        <v>167</v>
      </c>
      <c r="P1161" t="s">
        <v>200</v>
      </c>
      <c r="Q1161" t="s">
        <v>168</v>
      </c>
      <c r="R1161" t="s">
        <v>165</v>
      </c>
      <c r="S1161" t="s">
        <v>119</v>
      </c>
      <c r="T1161" t="s">
        <v>164</v>
      </c>
      <c r="U1161" t="s">
        <v>118</v>
      </c>
      <c r="V1161" t="s">
        <v>473</v>
      </c>
      <c r="W1161" t="s">
        <v>455</v>
      </c>
      <c r="AA1161" s="44">
        <v>14833.57</v>
      </c>
      <c r="AC1161" s="44">
        <v>24162.06</v>
      </c>
    </row>
    <row r="1162" spans="1:29" hidden="1" x14ac:dyDescent="0.25">
      <c r="A1162" t="s">
        <v>594</v>
      </c>
      <c r="B1162" t="s">
        <v>352</v>
      </c>
      <c r="C1162" t="s">
        <v>595</v>
      </c>
      <c r="D1162" t="s">
        <v>49</v>
      </c>
      <c r="E1162" t="s">
        <v>117</v>
      </c>
      <c r="I1162" t="s">
        <v>610</v>
      </c>
      <c r="J1162" t="s">
        <v>635</v>
      </c>
      <c r="K1162" t="s">
        <v>708</v>
      </c>
      <c r="L1162" t="s">
        <v>533</v>
      </c>
      <c r="M1162" t="s">
        <v>165</v>
      </c>
      <c r="N1162" t="s">
        <v>166</v>
      </c>
      <c r="O1162" t="s">
        <v>167</v>
      </c>
      <c r="P1162" t="s">
        <v>200</v>
      </c>
      <c r="Q1162" t="s">
        <v>168</v>
      </c>
      <c r="R1162" t="s">
        <v>165</v>
      </c>
      <c r="S1162" t="s">
        <v>119</v>
      </c>
      <c r="T1162" t="s">
        <v>164</v>
      </c>
      <c r="U1162" t="s">
        <v>118</v>
      </c>
      <c r="V1162" t="s">
        <v>474</v>
      </c>
      <c r="W1162" t="s">
        <v>512</v>
      </c>
      <c r="AA1162" s="44">
        <v>696.8</v>
      </c>
      <c r="AC1162" s="44">
        <v>1148.1500000000001</v>
      </c>
    </row>
    <row r="1163" spans="1:29" hidden="1" x14ac:dyDescent="0.25">
      <c r="A1163" t="s">
        <v>594</v>
      </c>
      <c r="B1163" t="s">
        <v>352</v>
      </c>
      <c r="C1163" t="s">
        <v>595</v>
      </c>
      <c r="D1163" t="s">
        <v>53</v>
      </c>
      <c r="E1163" t="s">
        <v>117</v>
      </c>
      <c r="I1163" t="s">
        <v>636</v>
      </c>
      <c r="J1163" t="s">
        <v>709</v>
      </c>
      <c r="K1163" t="s">
        <v>710</v>
      </c>
      <c r="L1163" t="s">
        <v>185</v>
      </c>
      <c r="M1163" t="s">
        <v>165</v>
      </c>
      <c r="N1163" t="s">
        <v>166</v>
      </c>
      <c r="O1163" t="s">
        <v>167</v>
      </c>
      <c r="P1163" t="s">
        <v>200</v>
      </c>
      <c r="Q1163" t="s">
        <v>168</v>
      </c>
      <c r="R1163" t="s">
        <v>165</v>
      </c>
      <c r="S1163" t="s">
        <v>119</v>
      </c>
      <c r="T1163" t="s">
        <v>164</v>
      </c>
      <c r="U1163" t="s">
        <v>118</v>
      </c>
      <c r="V1163" t="s">
        <v>473</v>
      </c>
      <c r="W1163" t="s">
        <v>455</v>
      </c>
      <c r="AA1163" s="44">
        <v>2551.11</v>
      </c>
      <c r="AC1163" s="44">
        <v>9152.48</v>
      </c>
    </row>
    <row r="1164" spans="1:29" hidden="1" x14ac:dyDescent="0.25">
      <c r="A1164" t="s">
        <v>594</v>
      </c>
      <c r="B1164" t="s">
        <v>352</v>
      </c>
      <c r="C1164" t="s">
        <v>595</v>
      </c>
      <c r="D1164" t="s">
        <v>55</v>
      </c>
      <c r="E1164" t="s">
        <v>117</v>
      </c>
      <c r="I1164" t="s">
        <v>624</v>
      </c>
      <c r="J1164" t="s">
        <v>711</v>
      </c>
      <c r="K1164" t="s">
        <v>712</v>
      </c>
      <c r="L1164" t="s">
        <v>252</v>
      </c>
      <c r="M1164" t="s">
        <v>165</v>
      </c>
      <c r="N1164" t="s">
        <v>166</v>
      </c>
      <c r="O1164" t="s">
        <v>167</v>
      </c>
      <c r="P1164" t="s">
        <v>200</v>
      </c>
      <c r="Q1164" t="s">
        <v>168</v>
      </c>
      <c r="R1164" t="s">
        <v>165</v>
      </c>
      <c r="S1164" t="s">
        <v>119</v>
      </c>
      <c r="T1164" t="s">
        <v>164</v>
      </c>
      <c r="U1164" t="s">
        <v>118</v>
      </c>
      <c r="V1164" t="s">
        <v>473</v>
      </c>
      <c r="W1164" t="s">
        <v>455</v>
      </c>
      <c r="AA1164" s="44">
        <v>3921.31</v>
      </c>
      <c r="AC1164" s="44">
        <v>20078.689999999999</v>
      </c>
    </row>
    <row r="1165" spans="1:29" hidden="1" x14ac:dyDescent="0.25">
      <c r="A1165" t="s">
        <v>594</v>
      </c>
      <c r="B1165" t="s">
        <v>352</v>
      </c>
      <c r="C1165" t="s">
        <v>595</v>
      </c>
      <c r="D1165" t="s">
        <v>55</v>
      </c>
      <c r="E1165" t="s">
        <v>117</v>
      </c>
      <c r="I1165" t="s">
        <v>624</v>
      </c>
      <c r="J1165" t="s">
        <v>711</v>
      </c>
      <c r="K1165" t="s">
        <v>713</v>
      </c>
      <c r="L1165" t="s">
        <v>253</v>
      </c>
      <c r="M1165" t="s">
        <v>165</v>
      </c>
      <c r="N1165" t="s">
        <v>166</v>
      </c>
      <c r="O1165" t="s">
        <v>167</v>
      </c>
      <c r="P1165" t="s">
        <v>200</v>
      </c>
      <c r="Q1165" t="s">
        <v>168</v>
      </c>
      <c r="R1165" t="s">
        <v>165</v>
      </c>
      <c r="S1165" t="s">
        <v>119</v>
      </c>
      <c r="T1165" t="s">
        <v>164</v>
      </c>
      <c r="U1165" t="s">
        <v>118</v>
      </c>
      <c r="V1165" t="s">
        <v>474</v>
      </c>
      <c r="W1165" t="s">
        <v>512</v>
      </c>
      <c r="AA1165" s="44">
        <v>1548.65</v>
      </c>
      <c r="AC1165" s="44">
        <v>451.35</v>
      </c>
    </row>
    <row r="1166" spans="1:29" hidden="1" x14ac:dyDescent="0.25">
      <c r="A1166" t="s">
        <v>594</v>
      </c>
      <c r="B1166" t="s">
        <v>352</v>
      </c>
      <c r="C1166" t="s">
        <v>595</v>
      </c>
      <c r="D1166" t="s">
        <v>57</v>
      </c>
      <c r="E1166" t="s">
        <v>117</v>
      </c>
      <c r="I1166" t="s">
        <v>618</v>
      </c>
      <c r="J1166" t="s">
        <v>714</v>
      </c>
      <c r="K1166" t="s">
        <v>715</v>
      </c>
      <c r="L1166" t="s">
        <v>514</v>
      </c>
      <c r="M1166" t="s">
        <v>165</v>
      </c>
      <c r="N1166" t="s">
        <v>166</v>
      </c>
      <c r="O1166" t="s">
        <v>167</v>
      </c>
      <c r="P1166" t="s">
        <v>200</v>
      </c>
      <c r="Q1166" t="s">
        <v>168</v>
      </c>
      <c r="R1166" t="s">
        <v>165</v>
      </c>
      <c r="S1166" t="s">
        <v>119</v>
      </c>
      <c r="T1166" t="s">
        <v>164</v>
      </c>
      <c r="U1166" t="s">
        <v>118</v>
      </c>
      <c r="V1166" t="s">
        <v>473</v>
      </c>
      <c r="W1166" t="s">
        <v>455</v>
      </c>
      <c r="AA1166" s="44">
        <v>1471.49</v>
      </c>
      <c r="AC1166" s="44">
        <v>1028.51</v>
      </c>
    </row>
    <row r="1167" spans="1:29" hidden="1" x14ac:dyDescent="0.25">
      <c r="A1167" t="s">
        <v>594</v>
      </c>
      <c r="B1167" t="s">
        <v>352</v>
      </c>
      <c r="C1167" t="s">
        <v>595</v>
      </c>
      <c r="D1167" t="s">
        <v>61</v>
      </c>
      <c r="E1167" t="s">
        <v>117</v>
      </c>
      <c r="I1167" t="s">
        <v>613</v>
      </c>
      <c r="J1167" t="s">
        <v>716</v>
      </c>
      <c r="K1167" t="s">
        <v>717</v>
      </c>
      <c r="L1167" t="s">
        <v>515</v>
      </c>
      <c r="M1167" t="s">
        <v>165</v>
      </c>
      <c r="N1167" t="s">
        <v>166</v>
      </c>
      <c r="O1167" t="s">
        <v>167</v>
      </c>
      <c r="P1167" t="s">
        <v>200</v>
      </c>
      <c r="Q1167" t="s">
        <v>168</v>
      </c>
      <c r="R1167" t="s">
        <v>165</v>
      </c>
      <c r="S1167" t="s">
        <v>119</v>
      </c>
      <c r="T1167" t="s">
        <v>164</v>
      </c>
      <c r="U1167" t="s">
        <v>118</v>
      </c>
      <c r="V1167" t="s">
        <v>473</v>
      </c>
      <c r="W1167" t="s">
        <v>455</v>
      </c>
      <c r="AA1167" s="44">
        <v>2083.96</v>
      </c>
      <c r="AC1167" s="44">
        <v>2916.04</v>
      </c>
    </row>
    <row r="1168" spans="1:29" hidden="1" x14ac:dyDescent="0.25">
      <c r="A1168" t="s">
        <v>594</v>
      </c>
      <c r="B1168" t="s">
        <v>352</v>
      </c>
      <c r="C1168" t="s">
        <v>595</v>
      </c>
      <c r="D1168" t="s">
        <v>63</v>
      </c>
      <c r="E1168" t="s">
        <v>117</v>
      </c>
      <c r="I1168" t="s">
        <v>623</v>
      </c>
      <c r="J1168" t="s">
        <v>718</v>
      </c>
      <c r="K1168" t="s">
        <v>719</v>
      </c>
      <c r="L1168" t="s">
        <v>236</v>
      </c>
      <c r="M1168" t="s">
        <v>235</v>
      </c>
      <c r="N1168" t="s">
        <v>166</v>
      </c>
      <c r="O1168" t="s">
        <v>167</v>
      </c>
      <c r="P1168" t="s">
        <v>200</v>
      </c>
      <c r="Q1168" t="s">
        <v>168</v>
      </c>
      <c r="R1168" t="s">
        <v>165</v>
      </c>
      <c r="S1168" t="s">
        <v>119</v>
      </c>
      <c r="T1168" t="s">
        <v>164</v>
      </c>
      <c r="U1168" t="s">
        <v>118</v>
      </c>
      <c r="V1168" t="s">
        <v>476</v>
      </c>
      <c r="W1168" t="s">
        <v>460</v>
      </c>
      <c r="AA1168" s="44">
        <v>31485.42</v>
      </c>
      <c r="AB1168" s="44">
        <v>33487.19</v>
      </c>
      <c r="AC1168" s="44">
        <v>130027.39</v>
      </c>
    </row>
    <row r="1169" spans="1:29" hidden="1" x14ac:dyDescent="0.25">
      <c r="A1169" t="s">
        <v>594</v>
      </c>
      <c r="B1169" t="s">
        <v>352</v>
      </c>
      <c r="C1169" t="s">
        <v>595</v>
      </c>
      <c r="D1169" t="s">
        <v>63</v>
      </c>
      <c r="E1169" t="s">
        <v>117</v>
      </c>
      <c r="I1169" t="s">
        <v>623</v>
      </c>
      <c r="J1169" t="s">
        <v>718</v>
      </c>
      <c r="K1169" t="s">
        <v>720</v>
      </c>
      <c r="L1169" t="s">
        <v>236</v>
      </c>
      <c r="M1169" t="s">
        <v>235</v>
      </c>
      <c r="N1169" t="s">
        <v>166</v>
      </c>
      <c r="O1169" t="s">
        <v>167</v>
      </c>
      <c r="P1169" t="s">
        <v>200</v>
      </c>
      <c r="Q1169" t="s">
        <v>168</v>
      </c>
      <c r="R1169" t="s">
        <v>165</v>
      </c>
      <c r="S1169" t="s">
        <v>119</v>
      </c>
      <c r="T1169" t="s">
        <v>164</v>
      </c>
      <c r="U1169" t="s">
        <v>118</v>
      </c>
      <c r="V1169" t="s">
        <v>477</v>
      </c>
      <c r="W1169" t="s">
        <v>461</v>
      </c>
      <c r="AA1169" s="44">
        <v>2553.5700000000002</v>
      </c>
      <c r="AC1169" s="44">
        <v>97446.43</v>
      </c>
    </row>
    <row r="1170" spans="1:29" hidden="1" x14ac:dyDescent="0.25">
      <c r="A1170" t="s">
        <v>594</v>
      </c>
      <c r="B1170" t="s">
        <v>352</v>
      </c>
      <c r="C1170" t="s">
        <v>595</v>
      </c>
      <c r="D1170" t="s">
        <v>63</v>
      </c>
      <c r="E1170" t="s">
        <v>117</v>
      </c>
      <c r="I1170" t="s">
        <v>623</v>
      </c>
      <c r="J1170" t="s">
        <v>718</v>
      </c>
      <c r="K1170" t="s">
        <v>721</v>
      </c>
      <c r="L1170" t="s">
        <v>236</v>
      </c>
      <c r="M1170" t="s">
        <v>235</v>
      </c>
      <c r="N1170" t="s">
        <v>166</v>
      </c>
      <c r="O1170" t="s">
        <v>167</v>
      </c>
      <c r="P1170" t="s">
        <v>200</v>
      </c>
      <c r="Q1170" t="s">
        <v>168</v>
      </c>
      <c r="R1170" t="s">
        <v>165</v>
      </c>
      <c r="S1170" t="s">
        <v>119</v>
      </c>
      <c r="T1170" t="s">
        <v>164</v>
      </c>
      <c r="U1170" t="s">
        <v>118</v>
      </c>
      <c r="V1170" t="s">
        <v>467</v>
      </c>
      <c r="W1170" t="s">
        <v>448</v>
      </c>
      <c r="AA1170" s="44">
        <v>2673.73</v>
      </c>
      <c r="AB1170" s="44">
        <v>1978.45</v>
      </c>
      <c r="AC1170" s="44">
        <v>5347.82</v>
      </c>
    </row>
    <row r="1171" spans="1:29" hidden="1" x14ac:dyDescent="0.25">
      <c r="A1171" t="s">
        <v>594</v>
      </c>
      <c r="B1171" t="s">
        <v>352</v>
      </c>
      <c r="C1171" t="s">
        <v>595</v>
      </c>
      <c r="D1171" t="s">
        <v>63</v>
      </c>
      <c r="E1171" t="s">
        <v>117</v>
      </c>
      <c r="I1171" t="s">
        <v>599</v>
      </c>
      <c r="J1171" t="s">
        <v>722</v>
      </c>
      <c r="K1171" t="s">
        <v>723</v>
      </c>
      <c r="L1171" t="s">
        <v>516</v>
      </c>
      <c r="M1171" t="s">
        <v>165</v>
      </c>
      <c r="N1171" t="s">
        <v>166</v>
      </c>
      <c r="O1171" t="s">
        <v>167</v>
      </c>
      <c r="P1171" t="s">
        <v>200</v>
      </c>
      <c r="Q1171" t="s">
        <v>168</v>
      </c>
      <c r="R1171" t="s">
        <v>165</v>
      </c>
      <c r="S1171" t="s">
        <v>119</v>
      </c>
      <c r="T1171" t="s">
        <v>164</v>
      </c>
      <c r="U1171" t="s">
        <v>118</v>
      </c>
      <c r="V1171" t="s">
        <v>478</v>
      </c>
      <c r="W1171" t="s">
        <v>462</v>
      </c>
      <c r="AA1171" s="44">
        <v>507.86</v>
      </c>
      <c r="AC1171" s="44">
        <v>2492.14</v>
      </c>
    </row>
    <row r="1172" spans="1:29" hidden="1" x14ac:dyDescent="0.25">
      <c r="A1172" t="s">
        <v>594</v>
      </c>
      <c r="B1172" t="s">
        <v>352</v>
      </c>
      <c r="C1172" t="s">
        <v>595</v>
      </c>
      <c r="D1172" t="s">
        <v>63</v>
      </c>
      <c r="E1172" t="s">
        <v>117</v>
      </c>
      <c r="I1172" t="s">
        <v>599</v>
      </c>
      <c r="J1172" t="s">
        <v>724</v>
      </c>
      <c r="K1172" t="s">
        <v>725</v>
      </c>
      <c r="L1172" t="s">
        <v>517</v>
      </c>
      <c r="M1172" t="s">
        <v>165</v>
      </c>
      <c r="N1172" t="s">
        <v>166</v>
      </c>
      <c r="O1172" t="s">
        <v>167</v>
      </c>
      <c r="P1172" t="s">
        <v>200</v>
      </c>
      <c r="Q1172" t="s">
        <v>168</v>
      </c>
      <c r="R1172" t="s">
        <v>165</v>
      </c>
      <c r="S1172" t="s">
        <v>119</v>
      </c>
      <c r="T1172" t="s">
        <v>164</v>
      </c>
      <c r="U1172" t="s">
        <v>118</v>
      </c>
      <c r="V1172" t="s">
        <v>478</v>
      </c>
      <c r="W1172" t="s">
        <v>462</v>
      </c>
      <c r="AA1172" s="44">
        <v>2330</v>
      </c>
      <c r="AC1172" s="44">
        <v>670</v>
      </c>
    </row>
    <row r="1173" spans="1:29" hidden="1" x14ac:dyDescent="0.25">
      <c r="A1173" t="s">
        <v>594</v>
      </c>
      <c r="B1173" t="s">
        <v>352</v>
      </c>
      <c r="C1173" t="s">
        <v>595</v>
      </c>
      <c r="D1173" t="s">
        <v>63</v>
      </c>
      <c r="E1173" t="s">
        <v>117</v>
      </c>
      <c r="I1173" t="s">
        <v>611</v>
      </c>
      <c r="J1173" t="s">
        <v>718</v>
      </c>
      <c r="K1173" t="s">
        <v>726</v>
      </c>
      <c r="L1173" t="s">
        <v>236</v>
      </c>
      <c r="M1173" t="s">
        <v>235</v>
      </c>
      <c r="N1173" t="s">
        <v>166</v>
      </c>
      <c r="O1173" t="s">
        <v>167</v>
      </c>
      <c r="P1173" t="s">
        <v>200</v>
      </c>
      <c r="Q1173" t="s">
        <v>168</v>
      </c>
      <c r="R1173" t="s">
        <v>165</v>
      </c>
      <c r="S1173" t="s">
        <v>597</v>
      </c>
      <c r="T1173" t="s">
        <v>164</v>
      </c>
      <c r="U1173" t="s">
        <v>118</v>
      </c>
      <c r="V1173" t="s">
        <v>476</v>
      </c>
      <c r="W1173" t="s">
        <v>460</v>
      </c>
      <c r="AA1173" s="44">
        <v>19666.64</v>
      </c>
      <c r="AC1173" s="44">
        <v>35333.360000000001</v>
      </c>
    </row>
    <row r="1174" spans="1:29" hidden="1" x14ac:dyDescent="0.25">
      <c r="A1174" t="s">
        <v>594</v>
      </c>
      <c r="B1174" t="s">
        <v>352</v>
      </c>
      <c r="C1174" t="s">
        <v>595</v>
      </c>
      <c r="D1174" t="s">
        <v>63</v>
      </c>
      <c r="E1174" t="s">
        <v>117</v>
      </c>
      <c r="I1174" t="s">
        <v>627</v>
      </c>
      <c r="J1174" t="s">
        <v>727</v>
      </c>
      <c r="K1174" t="s">
        <v>728</v>
      </c>
      <c r="L1174" t="s">
        <v>236</v>
      </c>
      <c r="M1174" t="s">
        <v>235</v>
      </c>
      <c r="N1174" t="s">
        <v>166</v>
      </c>
      <c r="O1174" t="s">
        <v>167</v>
      </c>
      <c r="P1174" t="s">
        <v>200</v>
      </c>
      <c r="Q1174" t="s">
        <v>168</v>
      </c>
      <c r="R1174" t="s">
        <v>165</v>
      </c>
      <c r="S1174" t="s">
        <v>597</v>
      </c>
      <c r="T1174" t="s">
        <v>164</v>
      </c>
      <c r="U1174" t="s">
        <v>118</v>
      </c>
      <c r="V1174" t="s">
        <v>477</v>
      </c>
      <c r="W1174" t="s">
        <v>461</v>
      </c>
      <c r="AA1174" s="44">
        <v>8225.57</v>
      </c>
      <c r="AB1174" s="44">
        <v>31774.43</v>
      </c>
    </row>
    <row r="1175" spans="1:29" hidden="1" x14ac:dyDescent="0.25">
      <c r="A1175" t="s">
        <v>594</v>
      </c>
      <c r="B1175" t="s">
        <v>352</v>
      </c>
      <c r="C1175" t="s">
        <v>595</v>
      </c>
      <c r="D1175" t="s">
        <v>63</v>
      </c>
      <c r="E1175" t="s">
        <v>117</v>
      </c>
      <c r="I1175" t="s">
        <v>598</v>
      </c>
      <c r="J1175" t="s">
        <v>722</v>
      </c>
      <c r="K1175" t="s">
        <v>729</v>
      </c>
      <c r="L1175" t="s">
        <v>516</v>
      </c>
      <c r="M1175" t="s">
        <v>165</v>
      </c>
      <c r="N1175" t="s">
        <v>166</v>
      </c>
      <c r="O1175" t="s">
        <v>167</v>
      </c>
      <c r="P1175" t="s">
        <v>200</v>
      </c>
      <c r="Q1175" t="s">
        <v>168</v>
      </c>
      <c r="R1175" t="s">
        <v>165</v>
      </c>
      <c r="S1175" t="s">
        <v>597</v>
      </c>
      <c r="T1175" t="s">
        <v>164</v>
      </c>
      <c r="U1175" t="s">
        <v>118</v>
      </c>
      <c r="V1175" t="s">
        <v>478</v>
      </c>
      <c r="W1175" t="s">
        <v>462</v>
      </c>
      <c r="AA1175" s="44">
        <v>2670.82</v>
      </c>
      <c r="AC1175" s="44">
        <v>329.18</v>
      </c>
    </row>
    <row r="1176" spans="1:29" hidden="1" x14ac:dyDescent="0.25">
      <c r="A1176" t="s">
        <v>594</v>
      </c>
      <c r="B1176" t="s">
        <v>352</v>
      </c>
      <c r="C1176" t="s">
        <v>595</v>
      </c>
      <c r="D1176" t="s">
        <v>65</v>
      </c>
      <c r="E1176" t="s">
        <v>117</v>
      </c>
      <c r="I1176" t="s">
        <v>639</v>
      </c>
      <c r="J1176" t="s">
        <v>730</v>
      </c>
      <c r="K1176" t="s">
        <v>731</v>
      </c>
      <c r="L1176" t="s">
        <v>186</v>
      </c>
      <c r="M1176" t="s">
        <v>165</v>
      </c>
      <c r="N1176" t="s">
        <v>166</v>
      </c>
      <c r="O1176" t="s">
        <v>167</v>
      </c>
      <c r="P1176" t="s">
        <v>200</v>
      </c>
      <c r="Q1176" t="s">
        <v>168</v>
      </c>
      <c r="R1176" t="s">
        <v>165</v>
      </c>
      <c r="S1176" t="s">
        <v>119</v>
      </c>
      <c r="T1176" t="s">
        <v>164</v>
      </c>
      <c r="U1176" t="s">
        <v>118</v>
      </c>
      <c r="V1176" t="s">
        <v>473</v>
      </c>
      <c r="W1176" t="s">
        <v>455</v>
      </c>
      <c r="AA1176" s="44">
        <v>3428.75</v>
      </c>
      <c r="AC1176" s="44">
        <v>6571.25</v>
      </c>
    </row>
    <row r="1177" spans="1:29" hidden="1" x14ac:dyDescent="0.25">
      <c r="A1177" t="s">
        <v>594</v>
      </c>
      <c r="B1177" t="s">
        <v>352</v>
      </c>
      <c r="C1177" t="s">
        <v>595</v>
      </c>
      <c r="D1177" t="s">
        <v>67</v>
      </c>
      <c r="E1177" t="s">
        <v>117</v>
      </c>
      <c r="I1177" t="s">
        <v>693</v>
      </c>
      <c r="J1177" t="s">
        <v>732</v>
      </c>
      <c r="K1177" t="s">
        <v>733</v>
      </c>
      <c r="L1177" t="s">
        <v>258</v>
      </c>
      <c r="M1177" t="s">
        <v>165</v>
      </c>
      <c r="N1177" t="s">
        <v>166</v>
      </c>
      <c r="O1177" t="s">
        <v>167</v>
      </c>
      <c r="P1177" t="s">
        <v>200</v>
      </c>
      <c r="Q1177" t="s">
        <v>168</v>
      </c>
      <c r="R1177" t="s">
        <v>165</v>
      </c>
      <c r="S1177" t="s">
        <v>119</v>
      </c>
      <c r="T1177" t="s">
        <v>164</v>
      </c>
      <c r="U1177" t="s">
        <v>118</v>
      </c>
      <c r="V1177" t="s">
        <v>474</v>
      </c>
      <c r="W1177" t="s">
        <v>512</v>
      </c>
      <c r="AA1177" s="44">
        <v>3000</v>
      </c>
    </row>
    <row r="1178" spans="1:29" hidden="1" x14ac:dyDescent="0.25">
      <c r="A1178" t="s">
        <v>594</v>
      </c>
      <c r="B1178" t="s">
        <v>352</v>
      </c>
      <c r="C1178" t="s">
        <v>595</v>
      </c>
      <c r="D1178" t="s">
        <v>67</v>
      </c>
      <c r="E1178" t="s">
        <v>117</v>
      </c>
      <c r="I1178" t="s">
        <v>628</v>
      </c>
      <c r="J1178" t="s">
        <v>732</v>
      </c>
      <c r="K1178" t="s">
        <v>734</v>
      </c>
      <c r="L1178" t="s">
        <v>504</v>
      </c>
      <c r="M1178" t="s">
        <v>165</v>
      </c>
      <c r="N1178" t="s">
        <v>166</v>
      </c>
      <c r="O1178" t="s">
        <v>167</v>
      </c>
      <c r="P1178" t="s">
        <v>200</v>
      </c>
      <c r="Q1178" t="s">
        <v>168</v>
      </c>
      <c r="R1178" t="s">
        <v>165</v>
      </c>
      <c r="S1178" t="s">
        <v>119</v>
      </c>
      <c r="T1178" t="s">
        <v>164</v>
      </c>
      <c r="U1178" t="s">
        <v>118</v>
      </c>
      <c r="V1178" t="s">
        <v>473</v>
      </c>
      <c r="W1178" t="s">
        <v>455</v>
      </c>
      <c r="AA1178" s="44">
        <v>2357.63</v>
      </c>
      <c r="AC1178" s="44">
        <v>2642.37</v>
      </c>
    </row>
    <row r="1179" spans="1:29" hidden="1" x14ac:dyDescent="0.25">
      <c r="A1179" t="s">
        <v>594</v>
      </c>
      <c r="B1179" t="s">
        <v>352</v>
      </c>
      <c r="C1179" t="s">
        <v>595</v>
      </c>
      <c r="D1179" t="s">
        <v>71</v>
      </c>
      <c r="E1179" t="s">
        <v>117</v>
      </c>
      <c r="I1179" t="s">
        <v>735</v>
      </c>
      <c r="J1179" t="s">
        <v>736</v>
      </c>
      <c r="K1179" t="s">
        <v>737</v>
      </c>
      <c r="L1179" t="s">
        <v>187</v>
      </c>
      <c r="M1179" t="s">
        <v>165</v>
      </c>
      <c r="N1179" t="s">
        <v>166</v>
      </c>
      <c r="O1179" t="s">
        <v>167</v>
      </c>
      <c r="P1179" t="s">
        <v>200</v>
      </c>
      <c r="Q1179" t="s">
        <v>168</v>
      </c>
      <c r="R1179" t="s">
        <v>165</v>
      </c>
      <c r="S1179" t="s">
        <v>119</v>
      </c>
      <c r="T1179" t="s">
        <v>164</v>
      </c>
      <c r="U1179" t="s">
        <v>118</v>
      </c>
      <c r="V1179" t="s">
        <v>473</v>
      </c>
      <c r="W1179" t="s">
        <v>455</v>
      </c>
      <c r="AA1179" s="44">
        <v>5412.69</v>
      </c>
      <c r="AC1179" s="44">
        <v>6587.31</v>
      </c>
    </row>
    <row r="1180" spans="1:29" hidden="1" x14ac:dyDescent="0.25">
      <c r="A1180" t="s">
        <v>594</v>
      </c>
      <c r="B1180" t="s">
        <v>352</v>
      </c>
      <c r="C1180" t="s">
        <v>595</v>
      </c>
      <c r="D1180" t="s">
        <v>71</v>
      </c>
      <c r="E1180" t="s">
        <v>117</v>
      </c>
      <c r="I1180" t="s">
        <v>735</v>
      </c>
      <c r="J1180" t="s">
        <v>736</v>
      </c>
      <c r="K1180" t="s">
        <v>738</v>
      </c>
      <c r="L1180" t="s">
        <v>188</v>
      </c>
      <c r="M1180" t="s">
        <v>165</v>
      </c>
      <c r="N1180" t="s">
        <v>166</v>
      </c>
      <c r="O1180" t="s">
        <v>167</v>
      </c>
      <c r="P1180" t="s">
        <v>200</v>
      </c>
      <c r="Q1180" t="s">
        <v>168</v>
      </c>
      <c r="R1180" t="s">
        <v>165</v>
      </c>
      <c r="S1180" t="s">
        <v>119</v>
      </c>
      <c r="T1180" t="s">
        <v>164</v>
      </c>
      <c r="U1180" t="s">
        <v>118</v>
      </c>
      <c r="V1180" t="s">
        <v>465</v>
      </c>
      <c r="W1180" t="s">
        <v>509</v>
      </c>
      <c r="AA1180" s="44">
        <v>13151.23</v>
      </c>
      <c r="AC1180" s="44">
        <v>114348.77</v>
      </c>
    </row>
    <row r="1181" spans="1:29" hidden="1" x14ac:dyDescent="0.25">
      <c r="A1181" t="s">
        <v>594</v>
      </c>
      <c r="B1181" t="s">
        <v>352</v>
      </c>
      <c r="C1181" t="s">
        <v>595</v>
      </c>
      <c r="D1181" t="s">
        <v>73</v>
      </c>
      <c r="E1181" t="s">
        <v>117</v>
      </c>
      <c r="I1181" t="s">
        <v>604</v>
      </c>
      <c r="J1181" t="s">
        <v>739</v>
      </c>
      <c r="K1181" t="s">
        <v>740</v>
      </c>
      <c r="L1181" t="s">
        <v>189</v>
      </c>
      <c r="M1181" t="s">
        <v>165</v>
      </c>
      <c r="N1181" t="s">
        <v>166</v>
      </c>
      <c r="O1181" t="s">
        <v>167</v>
      </c>
      <c r="P1181" t="s">
        <v>200</v>
      </c>
      <c r="Q1181" t="s">
        <v>168</v>
      </c>
      <c r="R1181" t="s">
        <v>165</v>
      </c>
      <c r="S1181" t="s">
        <v>119</v>
      </c>
      <c r="T1181" t="s">
        <v>164</v>
      </c>
      <c r="U1181" t="s">
        <v>118</v>
      </c>
      <c r="V1181" t="s">
        <v>473</v>
      </c>
      <c r="W1181" t="s">
        <v>455</v>
      </c>
      <c r="AA1181" s="44">
        <v>7854.84</v>
      </c>
      <c r="AC1181" s="44">
        <v>7145.16</v>
      </c>
    </row>
    <row r="1182" spans="1:29" hidden="1" x14ac:dyDescent="0.25">
      <c r="A1182" t="s">
        <v>594</v>
      </c>
      <c r="B1182" t="s">
        <v>352</v>
      </c>
      <c r="C1182" t="s">
        <v>595</v>
      </c>
      <c r="D1182" t="s">
        <v>73</v>
      </c>
      <c r="E1182" t="s">
        <v>117</v>
      </c>
      <c r="I1182" t="s">
        <v>604</v>
      </c>
      <c r="J1182" t="s">
        <v>739</v>
      </c>
      <c r="K1182" t="s">
        <v>741</v>
      </c>
      <c r="L1182" t="s">
        <v>190</v>
      </c>
      <c r="M1182" t="s">
        <v>165</v>
      </c>
      <c r="N1182" t="s">
        <v>166</v>
      </c>
      <c r="O1182" t="s">
        <v>167</v>
      </c>
      <c r="P1182" t="s">
        <v>200</v>
      </c>
      <c r="Q1182" t="s">
        <v>168</v>
      </c>
      <c r="R1182" t="s">
        <v>165</v>
      </c>
      <c r="S1182" t="s">
        <v>119</v>
      </c>
      <c r="T1182" t="s">
        <v>164</v>
      </c>
      <c r="U1182" t="s">
        <v>118</v>
      </c>
      <c r="V1182" t="s">
        <v>474</v>
      </c>
      <c r="W1182" t="s">
        <v>512</v>
      </c>
      <c r="AA1182" s="44">
        <v>8495.5</v>
      </c>
      <c r="AC1182" s="44">
        <v>1504.5</v>
      </c>
    </row>
    <row r="1183" spans="1:29" hidden="1" x14ac:dyDescent="0.25">
      <c r="A1183" t="s">
        <v>594</v>
      </c>
      <c r="B1183" t="s">
        <v>352</v>
      </c>
      <c r="C1183" t="s">
        <v>595</v>
      </c>
      <c r="D1183" t="s">
        <v>75</v>
      </c>
      <c r="E1183" t="s">
        <v>117</v>
      </c>
      <c r="I1183" t="s">
        <v>614</v>
      </c>
      <c r="J1183" t="s">
        <v>638</v>
      </c>
      <c r="K1183" t="s">
        <v>742</v>
      </c>
      <c r="L1183" t="s">
        <v>743</v>
      </c>
      <c r="M1183" t="s">
        <v>165</v>
      </c>
      <c r="N1183" t="s">
        <v>166</v>
      </c>
      <c r="O1183" t="s">
        <v>167</v>
      </c>
      <c r="P1183" t="s">
        <v>200</v>
      </c>
      <c r="Q1183" t="s">
        <v>168</v>
      </c>
      <c r="R1183" t="s">
        <v>165</v>
      </c>
      <c r="S1183" t="s">
        <v>597</v>
      </c>
      <c r="T1183" t="s">
        <v>164</v>
      </c>
      <c r="U1183" t="s">
        <v>118</v>
      </c>
      <c r="V1183" t="s">
        <v>473</v>
      </c>
      <c r="W1183" t="s">
        <v>455</v>
      </c>
      <c r="AA1183" s="44">
        <v>1452.53</v>
      </c>
      <c r="AC1183" s="44">
        <v>3547.47</v>
      </c>
    </row>
    <row r="1184" spans="1:29" hidden="1" x14ac:dyDescent="0.25">
      <c r="A1184" t="s">
        <v>594</v>
      </c>
      <c r="B1184" t="s">
        <v>352</v>
      </c>
      <c r="C1184" t="s">
        <v>595</v>
      </c>
      <c r="D1184" t="s">
        <v>77</v>
      </c>
      <c r="E1184" t="s">
        <v>117</v>
      </c>
      <c r="I1184" t="s">
        <v>607</v>
      </c>
      <c r="J1184" t="s">
        <v>744</v>
      </c>
      <c r="K1184" t="s">
        <v>745</v>
      </c>
      <c r="L1184" t="s">
        <v>191</v>
      </c>
      <c r="M1184" t="s">
        <v>165</v>
      </c>
      <c r="N1184" t="s">
        <v>166</v>
      </c>
      <c r="O1184" t="s">
        <v>167</v>
      </c>
      <c r="P1184" t="s">
        <v>200</v>
      </c>
      <c r="Q1184" t="s">
        <v>168</v>
      </c>
      <c r="R1184" t="s">
        <v>165</v>
      </c>
      <c r="S1184" t="s">
        <v>119</v>
      </c>
      <c r="T1184" t="s">
        <v>164</v>
      </c>
      <c r="U1184" t="s">
        <v>118</v>
      </c>
      <c r="V1184" t="s">
        <v>473</v>
      </c>
      <c r="W1184" t="s">
        <v>455</v>
      </c>
      <c r="AA1184" s="44">
        <v>2925.12</v>
      </c>
      <c r="AC1184" s="44">
        <v>13074.88</v>
      </c>
    </row>
    <row r="1185" spans="1:29" hidden="1" x14ac:dyDescent="0.25">
      <c r="A1185" t="s">
        <v>594</v>
      </c>
      <c r="B1185" t="s">
        <v>352</v>
      </c>
      <c r="C1185" t="s">
        <v>595</v>
      </c>
      <c r="D1185" t="s">
        <v>208</v>
      </c>
      <c r="E1185" t="s">
        <v>117</v>
      </c>
      <c r="I1185" t="s">
        <v>609</v>
      </c>
      <c r="J1185" t="s">
        <v>746</v>
      </c>
      <c r="K1185" t="s">
        <v>747</v>
      </c>
      <c r="L1185" t="s">
        <v>456</v>
      </c>
      <c r="M1185" t="s">
        <v>165</v>
      </c>
      <c r="N1185" t="s">
        <v>166</v>
      </c>
      <c r="O1185" t="s">
        <v>167</v>
      </c>
      <c r="P1185" t="s">
        <v>200</v>
      </c>
      <c r="Q1185" t="s">
        <v>168</v>
      </c>
      <c r="R1185" t="s">
        <v>165</v>
      </c>
      <c r="S1185" t="s">
        <v>119</v>
      </c>
      <c r="T1185" t="s">
        <v>164</v>
      </c>
      <c r="U1185" t="s">
        <v>118</v>
      </c>
      <c r="V1185" t="s">
        <v>473</v>
      </c>
      <c r="W1185" t="s">
        <v>455</v>
      </c>
      <c r="AA1185" s="44">
        <v>6313.43</v>
      </c>
      <c r="AC1185" s="44">
        <v>3686.57</v>
      </c>
    </row>
    <row r="1186" spans="1:29" hidden="1" x14ac:dyDescent="0.25">
      <c r="A1186" t="s">
        <v>594</v>
      </c>
      <c r="B1186" t="s">
        <v>352</v>
      </c>
      <c r="C1186" t="s">
        <v>595</v>
      </c>
      <c r="D1186" t="s">
        <v>83</v>
      </c>
      <c r="E1186" t="s">
        <v>117</v>
      </c>
      <c r="I1186" t="s">
        <v>637</v>
      </c>
      <c r="J1186" t="s">
        <v>748</v>
      </c>
      <c r="K1186" t="s">
        <v>749</v>
      </c>
      <c r="L1186" t="s">
        <v>518</v>
      </c>
      <c r="M1186" t="s">
        <v>165</v>
      </c>
      <c r="N1186" t="s">
        <v>166</v>
      </c>
      <c r="O1186" t="s">
        <v>167</v>
      </c>
      <c r="P1186" t="s">
        <v>200</v>
      </c>
      <c r="Q1186" t="s">
        <v>168</v>
      </c>
      <c r="R1186" t="s">
        <v>165</v>
      </c>
      <c r="S1186" t="s">
        <v>119</v>
      </c>
      <c r="T1186" t="s">
        <v>164</v>
      </c>
      <c r="U1186" t="s">
        <v>118</v>
      </c>
      <c r="V1186" t="s">
        <v>473</v>
      </c>
      <c r="W1186" t="s">
        <v>455</v>
      </c>
      <c r="AA1186" s="44">
        <v>293.98</v>
      </c>
      <c r="AC1186" s="44">
        <v>7659.9</v>
      </c>
    </row>
    <row r="1187" spans="1:29" hidden="1" x14ac:dyDescent="0.25">
      <c r="A1187" t="s">
        <v>594</v>
      </c>
      <c r="B1187" t="s">
        <v>352</v>
      </c>
      <c r="C1187" t="s">
        <v>595</v>
      </c>
      <c r="D1187" t="s">
        <v>83</v>
      </c>
      <c r="E1187" t="s">
        <v>117</v>
      </c>
      <c r="I1187" t="s">
        <v>631</v>
      </c>
      <c r="J1187" t="s">
        <v>748</v>
      </c>
      <c r="K1187" t="s">
        <v>750</v>
      </c>
      <c r="L1187" t="s">
        <v>751</v>
      </c>
      <c r="M1187" t="s">
        <v>165</v>
      </c>
      <c r="N1187" t="s">
        <v>166</v>
      </c>
      <c r="O1187" t="s">
        <v>167</v>
      </c>
      <c r="P1187" t="s">
        <v>200</v>
      </c>
      <c r="Q1187" t="s">
        <v>168</v>
      </c>
      <c r="R1187" t="s">
        <v>165</v>
      </c>
      <c r="S1187" t="s">
        <v>119</v>
      </c>
      <c r="T1187" t="s">
        <v>164</v>
      </c>
      <c r="U1187" t="s">
        <v>118</v>
      </c>
      <c r="V1187" t="s">
        <v>474</v>
      </c>
      <c r="W1187" t="s">
        <v>512</v>
      </c>
      <c r="AA1187" s="44">
        <v>2046.12</v>
      </c>
    </row>
    <row r="1188" spans="1:29" hidden="1" x14ac:dyDescent="0.25">
      <c r="A1188" t="s">
        <v>594</v>
      </c>
      <c r="B1188" t="s">
        <v>352</v>
      </c>
      <c r="C1188" t="s">
        <v>595</v>
      </c>
      <c r="D1188" t="s">
        <v>84</v>
      </c>
      <c r="E1188" t="s">
        <v>117</v>
      </c>
      <c r="I1188" t="s">
        <v>625</v>
      </c>
      <c r="J1188" t="s">
        <v>752</v>
      </c>
      <c r="K1188" t="s">
        <v>753</v>
      </c>
      <c r="L1188" t="s">
        <v>519</v>
      </c>
      <c r="M1188" t="s">
        <v>165</v>
      </c>
      <c r="N1188" t="s">
        <v>166</v>
      </c>
      <c r="O1188" t="s">
        <v>167</v>
      </c>
      <c r="P1188" t="s">
        <v>200</v>
      </c>
      <c r="Q1188" t="s">
        <v>168</v>
      </c>
      <c r="R1188" t="s">
        <v>165</v>
      </c>
      <c r="S1188" t="s">
        <v>119</v>
      </c>
      <c r="T1188" t="s">
        <v>164</v>
      </c>
      <c r="U1188" t="s">
        <v>118</v>
      </c>
      <c r="V1188" t="s">
        <v>473</v>
      </c>
      <c r="W1188" t="s">
        <v>455</v>
      </c>
      <c r="AA1188" s="44">
        <v>214.22</v>
      </c>
      <c r="AC1188" s="44">
        <v>4785.78</v>
      </c>
    </row>
    <row r="1189" spans="1:29" hidden="1" x14ac:dyDescent="0.25">
      <c r="A1189" t="s">
        <v>594</v>
      </c>
      <c r="B1189" t="s">
        <v>352</v>
      </c>
      <c r="C1189" t="s">
        <v>595</v>
      </c>
      <c r="D1189" t="s">
        <v>84</v>
      </c>
      <c r="E1189" t="s">
        <v>117</v>
      </c>
      <c r="I1189" t="s">
        <v>625</v>
      </c>
      <c r="J1189" t="s">
        <v>752</v>
      </c>
      <c r="K1189" t="s">
        <v>754</v>
      </c>
      <c r="L1189" t="s">
        <v>520</v>
      </c>
      <c r="M1189" t="s">
        <v>165</v>
      </c>
      <c r="N1189" t="s">
        <v>166</v>
      </c>
      <c r="O1189" t="s">
        <v>167</v>
      </c>
      <c r="P1189" t="s">
        <v>200</v>
      </c>
      <c r="Q1189" t="s">
        <v>168</v>
      </c>
      <c r="R1189" t="s">
        <v>165</v>
      </c>
      <c r="S1189" t="s">
        <v>119</v>
      </c>
      <c r="T1189" t="s">
        <v>164</v>
      </c>
      <c r="U1189" t="s">
        <v>118</v>
      </c>
      <c r="V1189" t="s">
        <v>474</v>
      </c>
      <c r="W1189" t="s">
        <v>512</v>
      </c>
      <c r="AA1189" s="44">
        <v>1000</v>
      </c>
    </row>
    <row r="1190" spans="1:29" hidden="1" x14ac:dyDescent="0.25">
      <c r="A1190" t="s">
        <v>594</v>
      </c>
      <c r="B1190" t="s">
        <v>352</v>
      </c>
      <c r="C1190" t="s">
        <v>595</v>
      </c>
      <c r="D1190" t="s">
        <v>88</v>
      </c>
      <c r="E1190" t="s">
        <v>117</v>
      </c>
      <c r="I1190" t="s">
        <v>605</v>
      </c>
      <c r="J1190" t="s">
        <v>755</v>
      </c>
      <c r="K1190" t="s">
        <v>756</v>
      </c>
      <c r="L1190" t="s">
        <v>192</v>
      </c>
      <c r="M1190" t="s">
        <v>165</v>
      </c>
      <c r="N1190" t="s">
        <v>166</v>
      </c>
      <c r="O1190" t="s">
        <v>167</v>
      </c>
      <c r="P1190" t="s">
        <v>200</v>
      </c>
      <c r="Q1190" t="s">
        <v>168</v>
      </c>
      <c r="R1190" t="s">
        <v>165</v>
      </c>
      <c r="S1190" t="s">
        <v>119</v>
      </c>
      <c r="T1190" t="s">
        <v>164</v>
      </c>
      <c r="U1190" t="s">
        <v>118</v>
      </c>
      <c r="V1190" t="s">
        <v>473</v>
      </c>
      <c r="W1190" t="s">
        <v>455</v>
      </c>
      <c r="AA1190" s="44">
        <v>3884.62</v>
      </c>
      <c r="AC1190" s="44">
        <v>14510.5</v>
      </c>
    </row>
    <row r="1191" spans="1:29" hidden="1" x14ac:dyDescent="0.25">
      <c r="A1191" t="s">
        <v>594</v>
      </c>
      <c r="B1191" t="s">
        <v>352</v>
      </c>
      <c r="C1191" t="s">
        <v>595</v>
      </c>
      <c r="D1191" t="s">
        <v>88</v>
      </c>
      <c r="E1191" t="s">
        <v>117</v>
      </c>
      <c r="I1191" t="s">
        <v>621</v>
      </c>
      <c r="J1191" t="s">
        <v>755</v>
      </c>
      <c r="K1191" t="s">
        <v>757</v>
      </c>
      <c r="L1191" t="s">
        <v>758</v>
      </c>
      <c r="M1191" t="s">
        <v>165</v>
      </c>
      <c r="N1191" t="s">
        <v>166</v>
      </c>
      <c r="O1191" t="s">
        <v>167</v>
      </c>
      <c r="P1191" t="s">
        <v>200</v>
      </c>
      <c r="Q1191" t="s">
        <v>168</v>
      </c>
      <c r="R1191" t="s">
        <v>165</v>
      </c>
      <c r="S1191" t="s">
        <v>119</v>
      </c>
      <c r="T1191" t="s">
        <v>164</v>
      </c>
      <c r="U1191" t="s">
        <v>118</v>
      </c>
      <c r="V1191" t="s">
        <v>474</v>
      </c>
      <c r="W1191" t="s">
        <v>512</v>
      </c>
      <c r="AA1191" s="44">
        <v>5641.45</v>
      </c>
      <c r="AC1191" s="44">
        <v>2858.55</v>
      </c>
    </row>
  </sheetData>
  <sheetProtection algorithmName="SHA-512" hashValue="nZeuzebQ+LkhGM/rrYF5+VzvU9xrCZbWepnVFwtDXXsn8myb5+QagO2lkM8OOfliLPnTP2lJX4Iw+h3qUeTlbw==" saltValue="xz4/zJoBNb/WQJBFZeNBug==" spinCount="100000" sheet="1" autoFilter="0"/>
  <autoFilter ref="A3:AC1000" xr:uid="{00000000-0009-0000-0000-000005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3"/>
  <sheetViews>
    <sheetView topLeftCell="D1" workbookViewId="0">
      <selection activeCell="G15" sqref="G15"/>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19.42578125" customWidth="1"/>
    <col min="6" max="6" width="22.5703125"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108" t="s">
        <v>7</v>
      </c>
      <c r="C1" s="108" t="s">
        <v>7</v>
      </c>
      <c r="D1" s="2" t="s">
        <v>108</v>
      </c>
      <c r="E1" s="1" t="s">
        <v>109</v>
      </c>
      <c r="F1" s="1" t="s">
        <v>110</v>
      </c>
      <c r="G1" s="1" t="s">
        <v>239</v>
      </c>
      <c r="H1" s="1" t="s">
        <v>240</v>
      </c>
      <c r="I1" s="68" t="s">
        <v>111</v>
      </c>
      <c r="J1" s="1" t="s">
        <v>113</v>
      </c>
      <c r="K1" s="1" t="s">
        <v>114</v>
      </c>
      <c r="L1" s="68" t="s">
        <v>112</v>
      </c>
    </row>
    <row r="2" spans="1:12" ht="30" x14ac:dyDescent="0.25">
      <c r="A2" t="s">
        <v>389</v>
      </c>
      <c r="B2" s="39" t="s">
        <v>15</v>
      </c>
      <c r="C2" s="39" t="s">
        <v>16</v>
      </c>
      <c r="D2" s="67">
        <f>IFERROR(VLOOKUP($B2,'Tabelas auxiliares'!$A$111:$E$152,3,FALSE),0)</f>
        <v>1400000</v>
      </c>
      <c r="E2" s="41">
        <f>IFERROR(VLOOKUP($B2,'Tabelas auxiliares'!$A$111:$E$152,4,FALSE),0)</f>
        <v>1062496.576698334</v>
      </c>
      <c r="F2" s="42">
        <f>IFERROR(VLOOKUP($B2,'Tabelas auxiliares'!$A$111:$E$152,5,FALSE),0)</f>
        <v>337503.42330166599</v>
      </c>
      <c r="G2" s="58">
        <f>SUMIFS(Tabela1[VALOR],Tabela1[DE (ÁREA / ORIGEM)],'Saldos CUSTEIO AEO LOA 23'!A2,Tabela1[CUSTEIO ou INVESTIMENTO?],'Tabelas auxiliares'!$B$221)</f>
        <v>0</v>
      </c>
      <c r="H2" s="59">
        <f>SUMIFS(Tabela1[VALOR],Tabela1[PARA (ÁREA / DESTINO)],'Saldos CUSTEIO AEO LOA 23'!A2,Tabela1[CUSTEIO ou INVESTIMENTO?],'Tabelas auxiliares'!$B$221)</f>
        <v>0</v>
      </c>
      <c r="I2" s="66">
        <f>D2-G2+H2</f>
        <v>1400000</v>
      </c>
      <c r="J2" s="43">
        <f>SUMIFS('1. Pré-Empenhos'!$S$4:$S$320,'1. Pré-Empenhos'!$D$4:$D$320,'Saldos CUSTEIO AEO LOA 23'!B2,'1. Pré-Empenhos'!$R$4:$R$320,'Tabelas auxiliares'!$B$221)</f>
        <v>50000</v>
      </c>
      <c r="K2" s="13">
        <f>SUMIFS('2. Empenhos LOA UFABC 2023'!$Z$4:$Z$1000,'2. Empenhos LOA UFABC 2023'!$D$4:$D$1000,'Saldos CUSTEIO AEO LOA 23'!B2,'2. Empenhos LOA UFABC 2023'!$Y$4:$Y$1000,'Tabelas auxiliares'!$B$221)</f>
        <v>1745935.46</v>
      </c>
      <c r="L2" s="24">
        <f t="shared" ref="L2:L60" si="0">I2-J2-K2</f>
        <v>-395935.45999999996</v>
      </c>
    </row>
    <row r="3" spans="1:12" x14ac:dyDescent="0.25">
      <c r="A3" t="s">
        <v>390</v>
      </c>
      <c r="B3" s="39" t="s">
        <v>21</v>
      </c>
      <c r="C3" s="39" t="s">
        <v>22</v>
      </c>
      <c r="D3" s="67">
        <f>IFERROR(VLOOKUP($B3,'Tabelas auxiliares'!$A$111:$E$152,3,FALSE),0)</f>
        <v>110000</v>
      </c>
      <c r="E3" s="41">
        <f>IFERROR(VLOOKUP($B3,'Tabelas auxiliares'!$A$111:$E$152,4,FALSE),0)</f>
        <v>83481.873883440538</v>
      </c>
      <c r="F3" s="42">
        <f>IFERROR(VLOOKUP($B3,'Tabelas auxiliares'!$A$111:$E$152,5,FALSE),0)</f>
        <v>26518.12611655947</v>
      </c>
      <c r="G3" s="58">
        <f>SUMIFS(Tabela1[VALOR],Tabela1[DE (ÁREA / ORIGEM)],'Saldos CUSTEIO AEO LOA 23'!A3,Tabela1[CUSTEIO ou INVESTIMENTO?],'Tabelas auxiliares'!$B$221)</f>
        <v>0</v>
      </c>
      <c r="H3" s="59">
        <f>SUMIFS(Tabela1[VALOR],Tabela1[PARA (ÁREA / DESTINO)],'Saldos CUSTEIO AEO LOA 23'!A3,Tabela1[CUSTEIO ou INVESTIMENTO?],'Tabelas auxiliares'!$B$221)</f>
        <v>0</v>
      </c>
      <c r="I3" s="66">
        <f t="shared" ref="I3:I59" si="1">D3-G3+H3</f>
        <v>110000</v>
      </c>
      <c r="J3" s="43">
        <f>SUMIFS('1. Pré-Empenhos'!$S$4:$S$320,'1. Pré-Empenhos'!$D$4:$D$320,'Saldos CUSTEIO AEO LOA 23'!B3,'1. Pré-Empenhos'!$R$4:$R$320,'Tabelas auxiliares'!$B$221)</f>
        <v>696840</v>
      </c>
      <c r="K3" s="13">
        <f>SUMIFS('2. Empenhos LOA UFABC 2023'!$Z$4:$Z$1000,'2. Empenhos LOA UFABC 2023'!$D$4:$D$1000,'Saldos CUSTEIO AEO LOA 23'!B3,'2. Empenhos LOA UFABC 2023'!$Y$4:$Y$1000,'Tabelas auxiliares'!$B$221)</f>
        <v>106200</v>
      </c>
      <c r="L3" s="24">
        <f t="shared" si="0"/>
        <v>-693040</v>
      </c>
    </row>
    <row r="4" spans="1:12" x14ac:dyDescent="0.25">
      <c r="A4" t="s">
        <v>391</v>
      </c>
      <c r="B4" s="39" t="s">
        <v>207</v>
      </c>
      <c r="C4" s="39" t="s">
        <v>223</v>
      </c>
      <c r="D4" s="67">
        <f>IFERROR(VLOOKUP($B4,'Tabelas auxiliares'!$A$111:$E$152,3,FALSE),0)</f>
        <v>0</v>
      </c>
      <c r="E4" s="41">
        <f>IFERROR(VLOOKUP($B4,'Tabelas auxiliares'!$A$111:$E$152,4,FALSE),0)</f>
        <v>0</v>
      </c>
      <c r="F4" s="42">
        <f>IFERROR(VLOOKUP($B4,'Tabelas auxiliares'!$A$111:$E$152,5,FALSE),0)</f>
        <v>0</v>
      </c>
      <c r="G4" s="58">
        <f>SUMIFS(Tabela1[VALOR],Tabela1[DE (ÁREA / ORIGEM)],'Saldos CUSTEIO AEO LOA 23'!A4,Tabela1[CUSTEIO ou INVESTIMENTO?],'Tabelas auxiliares'!$B$221)</f>
        <v>0</v>
      </c>
      <c r="H4" s="59">
        <f>SUMIFS(Tabela1[VALOR],Tabela1[PARA (ÁREA / DESTINO)],'Saldos CUSTEIO AEO LOA 23'!A4,Tabela1[CUSTEIO ou INVESTIMENTO?],'Tabelas auxiliares'!$B$221)+SUMIFS('Distribuição TRI'!$N$2:$N$10,'Distribuição TRI'!$J$2:$J$10,'Saldos CUSTEIO AEO LOA 23'!B4)</f>
        <v>13809.230000000001</v>
      </c>
      <c r="I4" s="66">
        <f t="shared" si="1"/>
        <v>13809.230000000001</v>
      </c>
      <c r="J4" s="43">
        <f>SUMIFS('1. Pré-Empenhos'!$S$4:$S$320,'1. Pré-Empenhos'!$D$4:$D$320,'Saldos CUSTEIO AEO LOA 23'!B4,'1. Pré-Empenhos'!$R$4:$R$320,'Tabelas auxiliares'!$B$221)</f>
        <v>0</v>
      </c>
      <c r="K4" s="13">
        <f>SUMIFS('2. Empenhos LOA UFABC 2023'!$Z$4:$Z$1000,'2. Empenhos LOA UFABC 2023'!$D$4:$D$1000,'Saldos CUSTEIO AEO LOA 23'!B4,'2. Empenhos LOA UFABC 2023'!$Y$4:$Y$1000,'Tabelas auxiliares'!$B$221)</f>
        <v>0</v>
      </c>
      <c r="L4" s="24">
        <f t="shared" si="0"/>
        <v>13809.230000000001</v>
      </c>
    </row>
    <row r="5" spans="1:12" x14ac:dyDescent="0.25">
      <c r="A5" t="s">
        <v>392</v>
      </c>
      <c r="B5" s="39" t="s">
        <v>17</v>
      </c>
      <c r="C5" s="39" t="s">
        <v>18</v>
      </c>
      <c r="D5" s="67">
        <f>IFERROR(VLOOKUP($B5,'Tabelas auxiliares'!$A$111:$E$152,3,FALSE),0)</f>
        <v>100000</v>
      </c>
      <c r="E5" s="41">
        <f>IFERROR(VLOOKUP($B5,'Tabelas auxiliares'!$A$111:$E$152,4,FALSE),0)</f>
        <v>75892.61262130957</v>
      </c>
      <c r="F5" s="42">
        <f>IFERROR(VLOOKUP($B5,'Tabelas auxiliares'!$A$111:$E$152,5,FALSE),0)</f>
        <v>24107.387378690426</v>
      </c>
      <c r="G5" s="58">
        <f>SUMIFS(Tabela1[VALOR],Tabela1[DE (ÁREA / ORIGEM)],'Saldos CUSTEIO AEO LOA 23'!A5,Tabela1[CUSTEIO ou INVESTIMENTO?],'Tabelas auxiliares'!$B$221)</f>
        <v>0</v>
      </c>
      <c r="H5" s="59">
        <f>SUMIFS(Tabela1[VALOR],Tabela1[PARA (ÁREA / DESTINO)],'Saldos CUSTEIO AEO LOA 23'!A5,Tabela1[CUSTEIO ou INVESTIMENTO?],'Tabelas auxiliares'!$B$221)</f>
        <v>0</v>
      </c>
      <c r="I5" s="66">
        <f t="shared" si="1"/>
        <v>100000</v>
      </c>
      <c r="J5" s="43">
        <f>SUMIFS('1. Pré-Empenhos'!$S$4:$S$320,'1. Pré-Empenhos'!$D$4:$D$320,'Saldos CUSTEIO AEO LOA 23'!B5,'1. Pré-Empenhos'!$R$4:$R$320,'Tabelas auxiliares'!$B$221)</f>
        <v>0</v>
      </c>
      <c r="K5" s="13">
        <f>SUMIFS('2. Empenhos LOA UFABC 2023'!$Z$4:$Z$1000,'2. Empenhos LOA UFABC 2023'!$D$4:$D$1000,'Saldos CUSTEIO AEO LOA 23'!B5,'2. Empenhos LOA UFABC 2023'!$Y$4:$Y$1000,'Tabelas auxiliares'!$B$221)</f>
        <v>0</v>
      </c>
      <c r="L5" s="24">
        <f t="shared" si="0"/>
        <v>100000</v>
      </c>
    </row>
    <row r="6" spans="1:12" x14ac:dyDescent="0.25">
      <c r="A6" t="s">
        <v>393</v>
      </c>
      <c r="B6" s="39" t="s">
        <v>19</v>
      </c>
      <c r="C6" s="39" t="s">
        <v>20</v>
      </c>
      <c r="D6" s="67">
        <f>IFERROR(VLOOKUP($B6,'Tabelas auxiliares'!$A$111:$E$152,3,FALSE),0)</f>
        <v>3500</v>
      </c>
      <c r="E6" s="41">
        <f>IFERROR(VLOOKUP($B6,'Tabelas auxiliares'!$A$111:$E$152,4,FALSE),0)</f>
        <v>2656.2414417458349</v>
      </c>
      <c r="F6" s="42">
        <f>IFERROR(VLOOKUP($B6,'Tabelas auxiliares'!$A$111:$E$152,5,FALSE),0)</f>
        <v>843.75855825416488</v>
      </c>
      <c r="G6" s="58">
        <f>SUMIFS(Tabela1[VALOR],Tabela1[DE (ÁREA / ORIGEM)],'Saldos CUSTEIO AEO LOA 23'!A6,Tabela1[CUSTEIO ou INVESTIMENTO?],'Tabelas auxiliares'!$B$221)</f>
        <v>0</v>
      </c>
      <c r="H6" s="59">
        <f>SUMIFS(Tabela1[VALOR],Tabela1[PARA (ÁREA / DESTINO)],'Saldos CUSTEIO AEO LOA 23'!A6,Tabela1[CUSTEIO ou INVESTIMENTO?],'Tabelas auxiliares'!$B$221)</f>
        <v>0</v>
      </c>
      <c r="I6" s="66">
        <f t="shared" si="1"/>
        <v>3500</v>
      </c>
      <c r="J6" s="43">
        <f>SUMIFS('1. Pré-Empenhos'!$S$4:$S$320,'1. Pré-Empenhos'!$D$4:$D$320,'Saldos CUSTEIO AEO LOA 23'!B6,'1. Pré-Empenhos'!$R$4:$R$320,'Tabelas auxiliares'!$B$221)</f>
        <v>0</v>
      </c>
      <c r="K6" s="13">
        <f>SUMIFS('2. Empenhos LOA UFABC 2023'!$Z$4:$Z$1000,'2. Empenhos LOA UFABC 2023'!$D$4:$D$1000,'Saldos CUSTEIO AEO LOA 23'!B6,'2. Empenhos LOA UFABC 2023'!$Y$4:$Y$1000,'Tabelas auxiliares'!$B$221)</f>
        <v>0</v>
      </c>
      <c r="L6" s="24">
        <f t="shared" si="0"/>
        <v>3500</v>
      </c>
    </row>
    <row r="7" spans="1:12" x14ac:dyDescent="0.25">
      <c r="A7" t="s">
        <v>394</v>
      </c>
      <c r="B7" s="39" t="s">
        <v>23</v>
      </c>
      <c r="C7" s="39" t="s">
        <v>24</v>
      </c>
      <c r="D7" s="67">
        <f>IFERROR(VLOOKUP($B7,'Tabelas auxiliares'!$A$111:$E$152,3,FALSE),0)</f>
        <v>2340</v>
      </c>
      <c r="E7" s="41">
        <f>IFERROR(VLOOKUP($B7,'Tabelas auxiliares'!$A$111:$E$152,4,FALSE),0)</f>
        <v>1775.8871353386439</v>
      </c>
      <c r="F7" s="42">
        <f>IFERROR(VLOOKUP($B7,'Tabelas auxiliares'!$A$111:$E$152,5,FALSE),0)</f>
        <v>564.11286466135596</v>
      </c>
      <c r="G7" s="58">
        <f>SUMIFS(Tabela1[VALOR],Tabela1[DE (ÁREA / ORIGEM)],'Saldos CUSTEIO AEO LOA 23'!A7,Tabela1[CUSTEIO ou INVESTIMENTO?],'Tabelas auxiliares'!$B$221)</f>
        <v>0</v>
      </c>
      <c r="H7" s="59">
        <f>SUMIFS(Tabela1[VALOR],Tabela1[PARA (ÁREA / DESTINO)],'Saldos CUSTEIO AEO LOA 23'!A7,Tabela1[CUSTEIO ou INVESTIMENTO?],'Tabelas auxiliares'!$B$221)</f>
        <v>0</v>
      </c>
      <c r="I7" s="66">
        <f t="shared" si="1"/>
        <v>2340</v>
      </c>
      <c r="J7" s="43">
        <f>SUMIFS('1. Pré-Empenhos'!$S$4:$S$320,'1. Pré-Empenhos'!$D$4:$D$320,'Saldos CUSTEIO AEO LOA 23'!B7,'1. Pré-Empenhos'!$R$4:$R$320,'Tabelas auxiliares'!$B$221)</f>
        <v>0</v>
      </c>
      <c r="K7" s="13">
        <f>SUMIFS('2. Empenhos LOA UFABC 2023'!$Z$4:$Z$1000,'2. Empenhos LOA UFABC 2023'!$D$4:$D$1000,'Saldos CUSTEIO AEO LOA 23'!B7,'2. Empenhos LOA UFABC 2023'!$Y$4:$Y$1000,'Tabelas auxiliares'!$B$221)</f>
        <v>0</v>
      </c>
      <c r="L7" s="24">
        <f t="shared" si="0"/>
        <v>2340</v>
      </c>
    </row>
    <row r="8" spans="1:12" x14ac:dyDescent="0.25">
      <c r="A8" t="s">
        <v>395</v>
      </c>
      <c r="B8" s="39" t="s">
        <v>94</v>
      </c>
      <c r="C8" s="39" t="s">
        <v>95</v>
      </c>
      <c r="D8" s="67">
        <f>IFERROR(VLOOKUP($B8,'Tabelas auxiliares'!$A$111:$E$152,3,FALSE),0)</f>
        <v>340000</v>
      </c>
      <c r="E8" s="41">
        <f>IFERROR(VLOOKUP($B8,'Tabelas auxiliares'!$A$111:$E$152,4,FALSE),0)</f>
        <v>258034.88291245257</v>
      </c>
      <c r="F8" s="42">
        <f>IFERROR(VLOOKUP($B8,'Tabelas auxiliares'!$A$111:$E$152,5,FALSE),0)</f>
        <v>81965.117087547449</v>
      </c>
      <c r="G8" s="58">
        <f>SUMIFS(Tabela1[VALOR],Tabela1[DE (ÁREA / ORIGEM)],'Saldos CUSTEIO AEO LOA 23'!A8,Tabela1[CUSTEIO ou INVESTIMENTO?],'Tabelas auxiliares'!$B$221)</f>
        <v>0</v>
      </c>
      <c r="H8" s="59">
        <f>SUMIFS(Tabela1[VALOR],Tabela1[PARA (ÁREA / DESTINO)],'Saldos CUSTEIO AEO LOA 23'!A8,Tabela1[CUSTEIO ou INVESTIMENTO?],'Tabelas auxiliares'!$B$221)</f>
        <v>0</v>
      </c>
      <c r="I8" s="66">
        <f t="shared" si="1"/>
        <v>340000</v>
      </c>
      <c r="J8" s="43">
        <f>SUMIFS('1. Pré-Empenhos'!$S$4:$S$320,'1. Pré-Empenhos'!$D$4:$D$320,'Saldos CUSTEIO AEO LOA 23'!B8,'1. Pré-Empenhos'!$R$4:$R$320,'Tabelas auxiliares'!$B$221)</f>
        <v>0</v>
      </c>
      <c r="K8" s="13">
        <f>SUMIFS('2. Empenhos LOA UFABC 2023'!$Z$4:$Z$1000,'2. Empenhos LOA UFABC 2023'!$D$4:$D$1000,'Saldos CUSTEIO AEO LOA 23'!B8,'2. Empenhos LOA UFABC 2023'!$Y$4:$Y$1000,'Tabelas auxiliares'!$B$221)</f>
        <v>49421.21</v>
      </c>
      <c r="L8" s="24">
        <f t="shared" si="0"/>
        <v>290578.78999999998</v>
      </c>
    </row>
    <row r="9" spans="1:12" x14ac:dyDescent="0.25">
      <c r="A9" t="s">
        <v>501</v>
      </c>
      <c r="B9" s="12" t="s">
        <v>485</v>
      </c>
      <c r="C9" s="12" t="s">
        <v>500</v>
      </c>
      <c r="D9" s="67">
        <f>IFERROR(VLOOKUP($B9,'Tabelas auxiliares'!$A$111:$E$152,3,FALSE),0)</f>
        <v>0</v>
      </c>
      <c r="E9" s="41">
        <f>IFERROR(VLOOKUP($B9,'Tabelas auxiliares'!$A$111:$E$152,4,FALSE),0)</f>
        <v>0</v>
      </c>
      <c r="F9" s="42">
        <f>IFERROR(VLOOKUP($B9,'Tabelas auxiliares'!$A$111:$E$152,5,FALSE),0)</f>
        <v>0</v>
      </c>
      <c r="G9" s="58">
        <f>SUMIFS(Tabela1[VALOR],Tabela1[DE (ÁREA / ORIGEM)],'Saldos CUSTEIO AEO LOA 23'!A9,Tabela1[CUSTEIO ou INVESTIMENTO?],'Tabelas auxiliares'!$B$221)</f>
        <v>0</v>
      </c>
      <c r="H9" s="59">
        <f>SUMIFS(Tabela1[VALOR],Tabela1[PARA (ÁREA / DESTINO)],'Saldos CUSTEIO AEO LOA 23'!A9,Tabela1[CUSTEIO ou INVESTIMENTO?],'Tabelas auxiliares'!$B$221)+SUMIFS('Distribuição TRI'!$N$2:$N$10,'Distribuição TRI'!$J$2:$J$10,'Saldos CUSTEIO AEO LOA 23'!B9)</f>
        <v>11143.900000000001</v>
      </c>
      <c r="I9" s="66">
        <f t="shared" ref="I9" si="2">D9-G9+H9</f>
        <v>11143.900000000001</v>
      </c>
      <c r="J9" s="43">
        <f>SUMIFS('1. Pré-Empenhos'!$S$4:$S$320,'1. Pré-Empenhos'!$D$4:$D$320,'Saldos CUSTEIO AEO LOA 23'!B9,'1. Pré-Empenhos'!$R$4:$R$320,'Tabelas auxiliares'!$B$221)</f>
        <v>0</v>
      </c>
      <c r="K9" s="13">
        <f>SUMIFS('2. Empenhos LOA UFABC 2023'!$Z$4:$Z$1000,'2. Empenhos LOA UFABC 2023'!$D$4:$D$1000,'Saldos CUSTEIO AEO LOA 23'!B9,'2. Empenhos LOA UFABC 2023'!$Y$4:$Y$1000,'Tabelas auxiliares'!$B$221)</f>
        <v>0</v>
      </c>
      <c r="L9" s="24">
        <f t="shared" ref="L9" si="3">I9-J9-K9</f>
        <v>11143.900000000001</v>
      </c>
    </row>
    <row r="10" spans="1:12" x14ac:dyDescent="0.25">
      <c r="A10" t="s">
        <v>396</v>
      </c>
      <c r="B10" s="39" t="s">
        <v>25</v>
      </c>
      <c r="C10" s="39" t="s">
        <v>26</v>
      </c>
      <c r="D10" s="67">
        <f>IFERROR(VLOOKUP($B10,'Tabelas auxiliares'!$A$111:$E$152,3,FALSE),0)</f>
        <v>8000</v>
      </c>
      <c r="E10" s="41">
        <f>IFERROR(VLOOKUP($B10,'Tabelas auxiliares'!$A$111:$E$152,4,FALSE),0)</f>
        <v>6071.4090097047656</v>
      </c>
      <c r="F10" s="42">
        <f>IFERROR(VLOOKUP($B10,'Tabelas auxiliares'!$A$111:$E$152,5,FALSE),0)</f>
        <v>1928.590990295234</v>
      </c>
      <c r="G10" s="58">
        <f>SUMIFS(Tabela1[VALOR],Tabela1[DE (ÁREA / ORIGEM)],'Saldos CUSTEIO AEO LOA 23'!A10,Tabela1[CUSTEIO ou INVESTIMENTO?],'Tabelas auxiliares'!$B$221)</f>
        <v>0</v>
      </c>
      <c r="H10" s="59">
        <f>SUMIFS(Tabela1[VALOR],Tabela1[PARA (ÁREA / DESTINO)],'Saldos CUSTEIO AEO LOA 23'!A10,Tabela1[CUSTEIO ou INVESTIMENTO?],'Tabelas auxiliares'!$B$221)</f>
        <v>0</v>
      </c>
      <c r="I10" s="66">
        <f t="shared" si="1"/>
        <v>8000</v>
      </c>
      <c r="J10" s="43">
        <f>SUMIFS('1. Pré-Empenhos'!$S$4:$S$320,'1. Pré-Empenhos'!$D$4:$D$320,'Saldos CUSTEIO AEO LOA 23'!B10,'1. Pré-Empenhos'!$R$4:$R$320,'Tabelas auxiliares'!$B$221)</f>
        <v>0</v>
      </c>
      <c r="K10" s="13">
        <f>SUMIFS('2. Empenhos LOA UFABC 2023'!$Z$4:$Z$1000,'2. Empenhos LOA UFABC 2023'!$D$4:$D$1000,'Saldos CUSTEIO AEO LOA 23'!B10,'2. Empenhos LOA UFABC 2023'!$Y$4:$Y$1000,'Tabelas auxiliares'!$B$221)</f>
        <v>0</v>
      </c>
      <c r="L10" s="24">
        <f t="shared" si="0"/>
        <v>8000</v>
      </c>
    </row>
    <row r="11" spans="1:12" ht="30" x14ac:dyDescent="0.25">
      <c r="A11" t="s">
        <v>397</v>
      </c>
      <c r="B11" s="39" t="s">
        <v>27</v>
      </c>
      <c r="C11" s="39" t="s">
        <v>28</v>
      </c>
      <c r="D11" s="67">
        <f>IFERROR(VLOOKUP($B11,'Tabelas auxiliares'!$A$111:$E$152,3,FALSE),0)</f>
        <v>55000</v>
      </c>
      <c r="E11" s="41">
        <f>IFERROR(VLOOKUP($B11,'Tabelas auxiliares'!$A$111:$E$152,4,FALSE),0)</f>
        <v>41740.936941720269</v>
      </c>
      <c r="F11" s="42">
        <f>IFERROR(VLOOKUP($B11,'Tabelas auxiliares'!$A$111:$E$152,5,FALSE),0)</f>
        <v>13259.063058279735</v>
      </c>
      <c r="G11" s="58">
        <f>SUMIFS(Tabela1[VALOR],Tabela1[DE (ÁREA / ORIGEM)],'Saldos CUSTEIO AEO LOA 23'!A11,Tabela1[CUSTEIO ou INVESTIMENTO?],'Tabelas auxiliares'!$B$221)</f>
        <v>0</v>
      </c>
      <c r="H11" s="59">
        <f>SUMIFS(Tabela1[VALOR],Tabela1[PARA (ÁREA / DESTINO)],'Saldos CUSTEIO AEO LOA 23'!A11,Tabela1[CUSTEIO ou INVESTIMENTO?],'Tabelas auxiliares'!$B$221)</f>
        <v>0</v>
      </c>
      <c r="I11" s="66">
        <f t="shared" si="1"/>
        <v>55000</v>
      </c>
      <c r="J11" s="43">
        <f>SUMIFS('1. Pré-Empenhos'!$S$4:$S$320,'1. Pré-Empenhos'!$D$4:$D$320,'Saldos CUSTEIO AEO LOA 23'!B11,'1. Pré-Empenhos'!$R$4:$R$320,'Tabelas auxiliares'!$B$221)</f>
        <v>23457.96</v>
      </c>
      <c r="K11" s="13">
        <f>SUMIFS('2. Empenhos LOA UFABC 2023'!$Z$4:$Z$1000,'2. Empenhos LOA UFABC 2023'!$D$4:$D$1000,'Saldos CUSTEIO AEO LOA 23'!B11,'2. Empenhos LOA UFABC 2023'!$Y$4:$Y$1000,'Tabelas auxiliares'!$B$221)</f>
        <v>940.5</v>
      </c>
      <c r="L11" s="24">
        <f t="shared" si="0"/>
        <v>30601.54</v>
      </c>
    </row>
    <row r="12" spans="1:12" x14ac:dyDescent="0.25">
      <c r="A12" t="s">
        <v>398</v>
      </c>
      <c r="B12" s="39" t="s">
        <v>31</v>
      </c>
      <c r="C12" s="39" t="s">
        <v>32</v>
      </c>
      <c r="D12" s="67">
        <f>IFERROR(VLOOKUP($B12,'Tabelas auxiliares'!$A$111:$E$152,3,FALSE),0)</f>
        <v>40000</v>
      </c>
      <c r="E12" s="41">
        <f>IFERROR(VLOOKUP($B12,'Tabelas auxiliares'!$A$111:$E$152,4,FALSE),0)</f>
        <v>30357.045048523829</v>
      </c>
      <c r="F12" s="42">
        <f>IFERROR(VLOOKUP($B12,'Tabelas auxiliares'!$A$111:$E$152,5,FALSE),0)</f>
        <v>9642.9549514761711</v>
      </c>
      <c r="G12" s="58">
        <f>SUMIFS(Tabela1[VALOR],Tabela1[DE (ÁREA / ORIGEM)],'Saldos CUSTEIO AEO LOA 23'!A12,Tabela1[CUSTEIO ou INVESTIMENTO?],'Tabelas auxiliares'!$B$221)</f>
        <v>0</v>
      </c>
      <c r="H12" s="59">
        <f>SUMIFS(Tabela1[VALOR],Tabela1[PARA (ÁREA / DESTINO)],'Saldos CUSTEIO AEO LOA 23'!A12,Tabela1[CUSTEIO ou INVESTIMENTO?],'Tabelas auxiliares'!$B$221)</f>
        <v>0</v>
      </c>
      <c r="I12" s="66">
        <f t="shared" si="1"/>
        <v>40000</v>
      </c>
      <c r="J12" s="43">
        <f>SUMIFS('1. Pré-Empenhos'!$S$4:$S$320,'1. Pré-Empenhos'!$D$4:$D$320,'Saldos CUSTEIO AEO LOA 23'!B12,'1. Pré-Empenhos'!$R$4:$R$320,'Tabelas auxiliares'!$B$221)</f>
        <v>0</v>
      </c>
      <c r="K12" s="13">
        <f>SUMIFS('2. Empenhos LOA UFABC 2023'!$Z$4:$Z$1000,'2. Empenhos LOA UFABC 2023'!$D$4:$D$1000,'Saldos CUSTEIO AEO LOA 23'!B12,'2. Empenhos LOA UFABC 2023'!$Y$4:$Y$1000,'Tabelas auxiliares'!$B$221)</f>
        <v>21421.3</v>
      </c>
      <c r="L12" s="24">
        <f t="shared" si="0"/>
        <v>18578.7</v>
      </c>
    </row>
    <row r="13" spans="1:12" x14ac:dyDescent="0.25">
      <c r="A13" t="s">
        <v>399</v>
      </c>
      <c r="B13" s="39" t="s">
        <v>33</v>
      </c>
      <c r="C13" s="39" t="s">
        <v>34</v>
      </c>
      <c r="D13" s="67">
        <f>IFERROR(VLOOKUP($B13,'Tabelas auxiliares'!$A$111:$E$152,3,FALSE),0)</f>
        <v>100000</v>
      </c>
      <c r="E13" s="41">
        <f>IFERROR(VLOOKUP($B13,'Tabelas auxiliares'!$A$111:$E$152,4,FALSE),0)</f>
        <v>75892.61262130957</v>
      </c>
      <c r="F13" s="42">
        <f>IFERROR(VLOOKUP($B13,'Tabelas auxiliares'!$A$111:$E$152,5,FALSE),0)</f>
        <v>24107.387378690426</v>
      </c>
      <c r="G13" s="58">
        <f>SUMIFS(Tabela1[VALOR],Tabela1[DE (ÁREA / ORIGEM)],'Saldos CUSTEIO AEO LOA 23'!A13,Tabela1[CUSTEIO ou INVESTIMENTO?],'Tabelas auxiliares'!$B$221)</f>
        <v>0</v>
      </c>
      <c r="H13" s="59">
        <f>SUMIFS(Tabela1[VALOR],Tabela1[PARA (ÁREA / DESTINO)],'Saldos CUSTEIO AEO LOA 23'!A13,Tabela1[CUSTEIO ou INVESTIMENTO?],'Tabelas auxiliares'!$B$221)</f>
        <v>0</v>
      </c>
      <c r="I13" s="66">
        <f t="shared" si="1"/>
        <v>100000</v>
      </c>
      <c r="J13" s="43">
        <f>SUMIFS('1. Pré-Empenhos'!$S$4:$S$320,'1. Pré-Empenhos'!$D$4:$D$320,'Saldos CUSTEIO AEO LOA 23'!B13,'1. Pré-Empenhos'!$R$4:$R$320,'Tabelas auxiliares'!$B$221)</f>
        <v>0</v>
      </c>
      <c r="K13" s="13">
        <f>SUMIFS('2. Empenhos LOA UFABC 2023'!$Z$4:$Z$1000,'2. Empenhos LOA UFABC 2023'!$D$4:$D$1000,'Saldos CUSTEIO AEO LOA 23'!B13,'2. Empenhos LOA UFABC 2023'!$Y$4:$Y$1000,'Tabelas auxiliares'!$B$221)</f>
        <v>9720</v>
      </c>
      <c r="L13" s="24">
        <f t="shared" si="0"/>
        <v>90280</v>
      </c>
    </row>
    <row r="14" spans="1:12" x14ac:dyDescent="0.25">
      <c r="A14" t="s">
        <v>387</v>
      </c>
      <c r="B14" s="39" t="s">
        <v>35</v>
      </c>
      <c r="C14" s="39" t="s">
        <v>36</v>
      </c>
      <c r="D14" s="67">
        <f>IFERROR(VLOOKUP($B14,'Tabelas auxiliares'!$A$111:$E$152,3,FALSE),0)</f>
        <v>22000000</v>
      </c>
      <c r="E14" s="41">
        <f>IFERROR(VLOOKUP($B14,'Tabelas auxiliares'!$A$111:$E$152,4,FALSE),0)</f>
        <v>16696374.776688106</v>
      </c>
      <c r="F14" s="42">
        <f>IFERROR(VLOOKUP($B14,'Tabelas auxiliares'!$A$111:$E$152,5,FALSE),0)</f>
        <v>5303625.2233118936</v>
      </c>
      <c r="G14" s="58">
        <f>SUMIFS(Tabela1[VALOR],Tabela1[DE (ÁREA / ORIGEM)],'Saldos CUSTEIO AEO LOA 23'!A14,Tabela1[CUSTEIO ou INVESTIMENTO?],'Tabelas auxiliares'!$B$221)</f>
        <v>0</v>
      </c>
      <c r="H14" s="59">
        <f>SUMIFS(Tabela1[VALOR],Tabela1[PARA (ÁREA / DESTINO)],'Saldos CUSTEIO AEO LOA 23'!A14,Tabela1[CUSTEIO ou INVESTIMENTO?],'Tabelas auxiliares'!$B$221)</f>
        <v>2000</v>
      </c>
      <c r="I14" s="66">
        <f t="shared" si="1"/>
        <v>22002000</v>
      </c>
      <c r="J14" s="43">
        <f>SUMIFS('1. Pré-Empenhos'!$S$4:$S$320,'1. Pré-Empenhos'!$D$4:$D$320,'Saldos CUSTEIO AEO LOA 23'!B14,'1. Pré-Empenhos'!$R$4:$R$320,'Tabelas auxiliares'!$B$221)</f>
        <v>18267.62</v>
      </c>
      <c r="K14" s="13">
        <f>SUMIFS('2. Empenhos LOA UFABC 2023'!$Z$4:$Z$1000,'2. Empenhos LOA UFABC 2023'!$D$4:$D$1000,'Saldos CUSTEIO AEO LOA 23'!B14,'2. Empenhos LOA UFABC 2023'!$Y$4:$Y$1000,'Tabelas auxiliares'!$B$221)</f>
        <v>11253608.990000002</v>
      </c>
      <c r="L14" s="24">
        <f t="shared" si="0"/>
        <v>10730123.389999997</v>
      </c>
    </row>
    <row r="15" spans="1:12" x14ac:dyDescent="0.25">
      <c r="A15" t="s">
        <v>400</v>
      </c>
      <c r="B15" s="39" t="s">
        <v>37</v>
      </c>
      <c r="C15" s="39" t="s">
        <v>38</v>
      </c>
      <c r="D15" s="67">
        <f>IFERROR(VLOOKUP($B15,'Tabelas auxiliares'!$A$111:$E$152,3,FALSE),0)</f>
        <v>250000</v>
      </c>
      <c r="E15" s="41">
        <f>IFERROR(VLOOKUP($B15,'Tabelas auxiliares'!$A$111:$E$152,4,FALSE),0)</f>
        <v>189731.53155327393</v>
      </c>
      <c r="F15" s="42">
        <f>IFERROR(VLOOKUP($B15,'Tabelas auxiliares'!$A$111:$E$152,5,FALSE),0)</f>
        <v>60268.468446726067</v>
      </c>
      <c r="G15" s="58">
        <f>SUMIFS(Tabela1[VALOR],Tabela1[DE (ÁREA / ORIGEM)],'Saldos CUSTEIO AEO LOA 23'!A15,Tabela1[CUSTEIO ou INVESTIMENTO?],'Tabelas auxiliares'!$B$221)</f>
        <v>0</v>
      </c>
      <c r="H15" s="59">
        <f>SUMIFS(Tabela1[VALOR],Tabela1[PARA (ÁREA / DESTINO)],'Saldos CUSTEIO AEO LOA 23'!A15,Tabela1[CUSTEIO ou INVESTIMENTO?],'Tabelas auxiliares'!$B$221)</f>
        <v>0</v>
      </c>
      <c r="I15" s="66">
        <f t="shared" si="1"/>
        <v>250000</v>
      </c>
      <c r="J15" s="43">
        <f>SUMIFS('1. Pré-Empenhos'!$S$4:$S$320,'1. Pré-Empenhos'!$D$4:$D$320,'Saldos CUSTEIO AEO LOA 23'!B15,'1. Pré-Empenhos'!$R$4:$R$320,'Tabelas auxiliares'!$B$221)</f>
        <v>0</v>
      </c>
      <c r="K15" s="13">
        <f>SUMIFS('2. Empenhos LOA UFABC 2023'!$Z$4:$Z$1000,'2. Empenhos LOA UFABC 2023'!$D$4:$D$1000,'Saldos CUSTEIO AEO LOA 23'!B15,'2. Empenhos LOA UFABC 2023'!$Y$4:$Y$1000,'Tabelas auxiliares'!$B$221)</f>
        <v>0</v>
      </c>
      <c r="L15" s="24">
        <f t="shared" si="0"/>
        <v>250000</v>
      </c>
    </row>
    <row r="16" spans="1:12" x14ac:dyDescent="0.25">
      <c r="A16" t="s">
        <v>401</v>
      </c>
      <c r="B16" s="39" t="s">
        <v>150</v>
      </c>
      <c r="C16" s="39" t="s">
        <v>154</v>
      </c>
      <c r="D16" s="67">
        <f>IFERROR(VLOOKUP($B16,'Tabelas auxiliares'!$A$111:$E$152,3,FALSE),0)</f>
        <v>0</v>
      </c>
      <c r="E16" s="41">
        <f>IFERROR(VLOOKUP($B16,'Tabelas auxiliares'!$A$111:$E$152,4,FALSE),0)</f>
        <v>0</v>
      </c>
      <c r="F16" s="42">
        <f>IFERROR(VLOOKUP($B16,'Tabelas auxiliares'!$A$111:$E$152,5,FALSE),0)</f>
        <v>0</v>
      </c>
      <c r="G16" s="58">
        <f>SUMIFS(Tabela1[VALOR],Tabela1[DE (ÁREA / ORIGEM)],'Saldos CUSTEIO AEO LOA 23'!A16,Tabela1[CUSTEIO ou INVESTIMENTO?],'Tabelas auxiliares'!$B$221)</f>
        <v>0</v>
      </c>
      <c r="H16" s="59">
        <f>SUMIFS(Tabela1[VALOR],Tabela1[PARA (ÁREA / DESTINO)],'Saldos CUSTEIO AEO LOA 23'!A16,Tabela1[CUSTEIO ou INVESTIMENTO?],'Tabelas auxiliares'!$B$221)</f>
        <v>0</v>
      </c>
      <c r="I16" s="66">
        <f t="shared" si="1"/>
        <v>0</v>
      </c>
      <c r="J16" s="43">
        <f>SUMIFS('1. Pré-Empenhos'!$S$4:$S$320,'1. Pré-Empenhos'!$D$4:$D$320,'Saldos CUSTEIO AEO LOA 23'!B16,'1. Pré-Empenhos'!$R$4:$R$320,'Tabelas auxiliares'!$B$221)</f>
        <v>0</v>
      </c>
      <c r="K16" s="13">
        <f>SUMIFS('2. Empenhos LOA UFABC 2023'!$Z$4:$Z$1000,'2. Empenhos LOA UFABC 2023'!$D$4:$D$1000,'Saldos CUSTEIO AEO LOA 23'!B16,'2. Empenhos LOA UFABC 2023'!$Y$4:$Y$1000,'Tabelas auxiliares'!$B$221)</f>
        <v>0</v>
      </c>
      <c r="L16" s="24">
        <f t="shared" si="0"/>
        <v>0</v>
      </c>
    </row>
    <row r="17" spans="1:12" x14ac:dyDescent="0.25">
      <c r="A17" t="s">
        <v>402</v>
      </c>
      <c r="B17" s="39" t="s">
        <v>153</v>
      </c>
      <c r="C17" s="39" t="s">
        <v>155</v>
      </c>
      <c r="D17" s="67">
        <f>IFERROR(VLOOKUP($B17,'Tabelas auxiliares'!$A$111:$E$152,3,FALSE),0)</f>
        <v>0</v>
      </c>
      <c r="E17" s="41">
        <f>IFERROR(VLOOKUP($B17,'Tabelas auxiliares'!$A$111:$E$152,4,FALSE),0)</f>
        <v>0</v>
      </c>
      <c r="F17" s="42">
        <f>IFERROR(VLOOKUP($B17,'Tabelas auxiliares'!$A$111:$E$152,5,FALSE),0)</f>
        <v>0</v>
      </c>
      <c r="G17" s="58">
        <f>SUMIFS(Tabela1[VALOR],Tabela1[DE (ÁREA / ORIGEM)],'Saldos CUSTEIO AEO LOA 23'!A17,Tabela1[CUSTEIO ou INVESTIMENTO?],'Tabelas auxiliares'!$B$221)</f>
        <v>0</v>
      </c>
      <c r="H17" s="59">
        <f>SUMIFS(Tabela1[VALOR],Tabela1[PARA (ÁREA / DESTINO)],'Saldos CUSTEIO AEO LOA 23'!A17,Tabela1[CUSTEIO ou INVESTIMENTO?],'Tabelas auxiliares'!$B$221)</f>
        <v>0</v>
      </c>
      <c r="I17" s="66">
        <f t="shared" si="1"/>
        <v>0</v>
      </c>
      <c r="J17" s="43">
        <f>SUMIFS('1. Pré-Empenhos'!$S$4:$S$320,'1. Pré-Empenhos'!$D$4:$D$320,'Saldos CUSTEIO AEO LOA 23'!B17,'1. Pré-Empenhos'!$R$4:$R$320,'Tabelas auxiliares'!$B$221)</f>
        <v>0</v>
      </c>
      <c r="K17" s="13">
        <f>SUMIFS('2. Empenhos LOA UFABC 2023'!$Z$4:$Z$1000,'2. Empenhos LOA UFABC 2023'!$D$4:$D$1000,'Saldos CUSTEIO AEO LOA 23'!B17,'2. Empenhos LOA UFABC 2023'!$Y$4:$Y$1000,'Tabelas auxiliares'!$B$221)</f>
        <v>0</v>
      </c>
      <c r="L17" s="24">
        <f t="shared" si="0"/>
        <v>0</v>
      </c>
    </row>
    <row r="18" spans="1:12" x14ac:dyDescent="0.25">
      <c r="A18" t="s">
        <v>403</v>
      </c>
      <c r="B18" s="39" t="s">
        <v>39</v>
      </c>
      <c r="C18" s="39" t="s">
        <v>40</v>
      </c>
      <c r="D18" s="67">
        <f>IFERROR(VLOOKUP($B18,'Tabelas auxiliares'!$A$111:$E$152,3,FALSE),0)</f>
        <v>300000</v>
      </c>
      <c r="E18" s="41">
        <f>IFERROR(VLOOKUP($B18,'Tabelas auxiliares'!$A$111:$E$152,4,FALSE),0)</f>
        <v>227677.83786392873</v>
      </c>
      <c r="F18" s="42">
        <f>IFERROR(VLOOKUP($B18,'Tabelas auxiliares'!$A$111:$E$152,5,FALSE),0)</f>
        <v>72322.162136071274</v>
      </c>
      <c r="G18" s="58">
        <f>SUMIFS(Tabela1[VALOR],Tabela1[DE (ÁREA / ORIGEM)],'Saldos CUSTEIO AEO LOA 23'!A18,Tabela1[CUSTEIO ou INVESTIMENTO?],'Tabelas auxiliares'!$B$221)</f>
        <v>0</v>
      </c>
      <c r="H18" s="59">
        <f>SUMIFS(Tabela1[VALOR],Tabela1[PARA (ÁREA / DESTINO)],'Saldos CUSTEIO AEO LOA 23'!A18,Tabela1[CUSTEIO ou INVESTIMENTO?],'Tabelas auxiliares'!$B$221)</f>
        <v>0</v>
      </c>
      <c r="I18" s="66">
        <f t="shared" si="1"/>
        <v>300000</v>
      </c>
      <c r="J18" s="43">
        <f>SUMIFS('1. Pré-Empenhos'!$S$4:$S$320,'1. Pré-Empenhos'!$D$4:$D$320,'Saldos CUSTEIO AEO LOA 23'!B18,'1. Pré-Empenhos'!$R$4:$R$320,'Tabelas auxiliares'!$B$221)</f>
        <v>0</v>
      </c>
      <c r="K18" s="13">
        <f>SUMIFS('2. Empenhos LOA UFABC 2023'!$Z$4:$Z$1000,'2. Empenhos LOA UFABC 2023'!$D$4:$D$1000,'Saldos CUSTEIO AEO LOA 23'!B18,'2. Empenhos LOA UFABC 2023'!$Y$4:$Y$1000,'Tabelas auxiliares'!$B$221)</f>
        <v>0</v>
      </c>
      <c r="L18" s="24">
        <f t="shared" si="0"/>
        <v>300000</v>
      </c>
    </row>
    <row r="19" spans="1:12" x14ac:dyDescent="0.25">
      <c r="A19" t="s">
        <v>404</v>
      </c>
      <c r="B19" s="39" t="s">
        <v>29</v>
      </c>
      <c r="C19" s="39" t="s">
        <v>30</v>
      </c>
      <c r="D19" s="67">
        <f>IFERROR(VLOOKUP($B19,'Tabelas auxiliares'!$A$111:$E$152,3,FALSE),0)</f>
        <v>50000</v>
      </c>
      <c r="E19" s="41">
        <f>IFERROR(VLOOKUP($B19,'Tabelas auxiliares'!$A$111:$E$152,4,FALSE),0)</f>
        <v>37946.306310654785</v>
      </c>
      <c r="F19" s="42">
        <f>IFERROR(VLOOKUP($B19,'Tabelas auxiliares'!$A$111:$E$152,5,FALSE),0)</f>
        <v>12053.693689345213</v>
      </c>
      <c r="G19" s="58">
        <f>SUMIFS(Tabela1[VALOR],Tabela1[DE (ÁREA / ORIGEM)],'Saldos CUSTEIO AEO LOA 23'!A19,Tabela1[CUSTEIO ou INVESTIMENTO?],'Tabelas auxiliares'!$B$221)</f>
        <v>0</v>
      </c>
      <c r="H19" s="59">
        <f>SUMIFS(Tabela1[VALOR],Tabela1[PARA (ÁREA / DESTINO)],'Saldos CUSTEIO AEO LOA 23'!A19,Tabela1[CUSTEIO ou INVESTIMENTO?],'Tabelas auxiliares'!$B$221)</f>
        <v>0</v>
      </c>
      <c r="I19" s="66">
        <f t="shared" si="1"/>
        <v>50000</v>
      </c>
      <c r="J19" s="43">
        <f>SUMIFS('1. Pré-Empenhos'!$S$4:$S$320,'1. Pré-Empenhos'!$D$4:$D$320,'Saldos CUSTEIO AEO LOA 23'!B19,'1. Pré-Empenhos'!$R$4:$R$320,'Tabelas auxiliares'!$B$221)</f>
        <v>0</v>
      </c>
      <c r="K19" s="13">
        <f>SUMIFS('2. Empenhos LOA UFABC 2023'!$Z$4:$Z$1000,'2. Empenhos LOA UFABC 2023'!$D$4:$D$1000,'Saldos CUSTEIO AEO LOA 23'!B19,'2. Empenhos LOA UFABC 2023'!$Y$4:$Y$1000,'Tabelas auxiliares'!$B$221)</f>
        <v>0</v>
      </c>
      <c r="L19" s="24">
        <f t="shared" si="0"/>
        <v>50000</v>
      </c>
    </row>
    <row r="20" spans="1:12" ht="30" x14ac:dyDescent="0.25">
      <c r="A20" t="s">
        <v>405</v>
      </c>
      <c r="B20" s="39" t="s">
        <v>41</v>
      </c>
      <c r="C20" s="39" t="s">
        <v>42</v>
      </c>
      <c r="D20" s="67">
        <f>IFERROR(VLOOKUP($B20,'Tabelas auxiliares'!$A$111:$E$152,3,FALSE),0)</f>
        <v>150000</v>
      </c>
      <c r="E20" s="41">
        <f>IFERROR(VLOOKUP($B20,'Tabelas auxiliares'!$A$111:$E$152,4,FALSE),0)</f>
        <v>113838.91893196436</v>
      </c>
      <c r="F20" s="42">
        <f>IFERROR(VLOOKUP($B20,'Tabelas auxiliares'!$A$111:$E$152,5,FALSE),0)</f>
        <v>36161.081068035637</v>
      </c>
      <c r="G20" s="58">
        <f>SUMIFS(Tabela1[VALOR],Tabela1[DE (ÁREA / ORIGEM)],'Saldos CUSTEIO AEO LOA 23'!A20,Tabela1[CUSTEIO ou INVESTIMENTO?],'Tabelas auxiliares'!$B$221)</f>
        <v>0</v>
      </c>
      <c r="H20" s="59">
        <f>SUMIFS(Tabela1[VALOR],Tabela1[PARA (ÁREA / DESTINO)],'Saldos CUSTEIO AEO LOA 23'!A20,Tabela1[CUSTEIO ou INVESTIMENTO?],'Tabelas auxiliares'!$B$221)</f>
        <v>0</v>
      </c>
      <c r="I20" s="66">
        <f t="shared" si="1"/>
        <v>150000</v>
      </c>
      <c r="J20" s="43">
        <f>SUMIFS('1. Pré-Empenhos'!$S$4:$S$320,'1. Pré-Empenhos'!$D$4:$D$320,'Saldos CUSTEIO AEO LOA 23'!B20,'1. Pré-Empenhos'!$R$4:$R$320,'Tabelas auxiliares'!$B$221)</f>
        <v>35000</v>
      </c>
      <c r="K20" s="13">
        <f>SUMIFS('2. Empenhos LOA UFABC 2023'!$Z$4:$Z$1000,'2. Empenhos LOA UFABC 2023'!$D$4:$D$1000,'Saldos CUSTEIO AEO LOA 23'!B20,'2. Empenhos LOA UFABC 2023'!$Y$4:$Y$1000,'Tabelas auxiliares'!$B$221)</f>
        <v>0</v>
      </c>
      <c r="L20" s="24">
        <f t="shared" si="0"/>
        <v>115000</v>
      </c>
    </row>
    <row r="21" spans="1:12" x14ac:dyDescent="0.25">
      <c r="A21" t="s">
        <v>406</v>
      </c>
      <c r="B21" s="39" t="s">
        <v>43</v>
      </c>
      <c r="C21" s="39" t="s">
        <v>44</v>
      </c>
      <c r="D21" s="67">
        <f>IFERROR(VLOOKUP($B21,'Tabelas auxiliares'!$A$111:$E$152,3,FALSE),0)</f>
        <v>84500</v>
      </c>
      <c r="E21" s="41">
        <f>IFERROR(VLOOKUP($B21,'Tabelas auxiliares'!$A$111:$E$152,4,FALSE),0)</f>
        <v>64129.257665006589</v>
      </c>
      <c r="F21" s="42">
        <f>IFERROR(VLOOKUP($B21,'Tabelas auxiliares'!$A$111:$E$152,5,FALSE),0)</f>
        <v>20370.742334993411</v>
      </c>
      <c r="G21" s="58">
        <f>SUMIFS(Tabela1[VALOR],Tabela1[DE (ÁREA / ORIGEM)],'Saldos CUSTEIO AEO LOA 23'!A21,Tabela1[CUSTEIO ou INVESTIMENTO?],'Tabelas auxiliares'!$B$221)</f>
        <v>0</v>
      </c>
      <c r="H21" s="59">
        <f>SUMIFS(Tabela1[VALOR],Tabela1[PARA (ÁREA / DESTINO)],'Saldos CUSTEIO AEO LOA 23'!A21,Tabela1[CUSTEIO ou INVESTIMENTO?],'Tabelas auxiliares'!$B$221)</f>
        <v>0</v>
      </c>
      <c r="I21" s="66">
        <f t="shared" si="1"/>
        <v>84500</v>
      </c>
      <c r="J21" s="43">
        <f>SUMIFS('1. Pré-Empenhos'!$S$4:$S$320,'1. Pré-Empenhos'!$D$4:$D$320,'Saldos CUSTEIO AEO LOA 23'!B21,'1. Pré-Empenhos'!$R$4:$R$320,'Tabelas auxiliares'!$B$221)</f>
        <v>65373.869999999995</v>
      </c>
      <c r="K21" s="13">
        <f>SUMIFS('2. Empenhos LOA UFABC 2023'!$Z$4:$Z$1000,'2. Empenhos LOA UFABC 2023'!$D$4:$D$1000,'Saldos CUSTEIO AEO LOA 23'!B21,'2. Empenhos LOA UFABC 2023'!$Y$4:$Y$1000,'Tabelas auxiliares'!$B$221)</f>
        <v>25892.2</v>
      </c>
      <c r="L21" s="24">
        <f t="shared" si="0"/>
        <v>-6766.0699999999961</v>
      </c>
    </row>
    <row r="22" spans="1:12" x14ac:dyDescent="0.25">
      <c r="A22" t="s">
        <v>407</v>
      </c>
      <c r="B22" s="39" t="s">
        <v>213</v>
      </c>
      <c r="C22" s="39" t="s">
        <v>210</v>
      </c>
      <c r="D22" s="67">
        <f>IFERROR(VLOOKUP($B22,'Tabelas auxiliares'!$A$111:$E$152,3,FALSE),0)</f>
        <v>0</v>
      </c>
      <c r="E22" s="41">
        <f>IFERROR(VLOOKUP($B22,'Tabelas auxiliares'!$A$111:$E$152,4,FALSE),0)</f>
        <v>0</v>
      </c>
      <c r="F22" s="42">
        <f>IFERROR(VLOOKUP($B22,'Tabelas auxiliares'!$A$111:$E$152,5,FALSE),0)</f>
        <v>0</v>
      </c>
      <c r="G22" s="58">
        <f>SUMIFS(Tabela1[VALOR],Tabela1[DE (ÁREA / ORIGEM)],'Saldos CUSTEIO AEO LOA 23'!A22,Tabela1[CUSTEIO ou INVESTIMENTO?],'Tabelas auxiliares'!$B$221)</f>
        <v>0</v>
      </c>
      <c r="H22" s="59">
        <f>SUMIFS(Tabela1[VALOR],Tabela1[PARA (ÁREA / DESTINO)],'Saldos CUSTEIO AEO LOA 23'!A22,Tabela1[CUSTEIO ou INVESTIMENTO?],'Tabelas auxiliares'!$B$221)+SUMIFS('Distribuição TRI'!$N$2:$N$10,'Distribuição TRI'!$J$2:$J$10,'Saldos CUSTEIO AEO LOA 23'!B22)</f>
        <v>27710.37</v>
      </c>
      <c r="I22" s="66">
        <f t="shared" si="1"/>
        <v>27710.37</v>
      </c>
      <c r="J22" s="43">
        <f>SUMIFS('1. Pré-Empenhos'!$S$4:$S$320,'1. Pré-Empenhos'!$D$4:$D$320,'Saldos CUSTEIO AEO LOA 23'!B22,'1. Pré-Empenhos'!$R$4:$R$320,'Tabelas auxiliares'!$B$221)</f>
        <v>0</v>
      </c>
      <c r="K22" s="13">
        <f>SUMIFS('2. Empenhos LOA UFABC 2023'!$Z$4:$Z$1000,'2. Empenhos LOA UFABC 2023'!$D$4:$D$1000,'Saldos CUSTEIO AEO LOA 23'!B22,'2. Empenhos LOA UFABC 2023'!$Y$4:$Y$1000,'Tabelas auxiliares'!$B$221)</f>
        <v>0</v>
      </c>
      <c r="L22" s="24">
        <f t="shared" si="0"/>
        <v>27710.37</v>
      </c>
    </row>
    <row r="23" spans="1:12" x14ac:dyDescent="0.25">
      <c r="A23" t="s">
        <v>408</v>
      </c>
      <c r="B23" s="39" t="s">
        <v>206</v>
      </c>
      <c r="C23" s="39" t="s">
        <v>224</v>
      </c>
      <c r="D23" s="67">
        <f>IFERROR(VLOOKUP($B23,'Tabelas auxiliares'!$A$111:$E$152,3,FALSE),0)</f>
        <v>0</v>
      </c>
      <c r="E23" s="41">
        <f>IFERROR(VLOOKUP($B23,'Tabelas auxiliares'!$A$111:$E$152,4,FALSE),0)</f>
        <v>0</v>
      </c>
      <c r="F23" s="42">
        <f>IFERROR(VLOOKUP($B23,'Tabelas auxiliares'!$A$111:$E$152,5,FALSE),0)</f>
        <v>0</v>
      </c>
      <c r="G23" s="58">
        <f>SUMIFS(Tabela1[VALOR],Tabela1[DE (ÁREA / ORIGEM)],'Saldos CUSTEIO AEO LOA 23'!A23,Tabela1[CUSTEIO ou INVESTIMENTO?],'Tabelas auxiliares'!$B$221)</f>
        <v>0</v>
      </c>
      <c r="H23" s="59">
        <f>SUMIFS(Tabela1[VALOR],Tabela1[PARA (ÁREA / DESTINO)],'Saldos CUSTEIO AEO LOA 23'!A23,Tabela1[CUSTEIO ou INVESTIMENTO?],'Tabelas auxiliares'!$B$221)</f>
        <v>0</v>
      </c>
      <c r="I23" s="66">
        <f t="shared" si="1"/>
        <v>0</v>
      </c>
      <c r="J23" s="43">
        <f>SUMIFS('1. Pré-Empenhos'!$S$4:$S$320,'1. Pré-Empenhos'!$D$4:$D$320,'Saldos CUSTEIO AEO LOA 23'!B23,'1. Pré-Empenhos'!$R$4:$R$320,'Tabelas auxiliares'!$B$221)</f>
        <v>0</v>
      </c>
      <c r="K23" s="13">
        <f>SUMIFS('2. Empenhos LOA UFABC 2023'!$Z$4:$Z$1000,'2. Empenhos LOA UFABC 2023'!$D$4:$D$1000,'Saldos CUSTEIO AEO LOA 23'!B23,'2. Empenhos LOA UFABC 2023'!$Y$4:$Y$1000,'Tabelas auxiliares'!$B$221)</f>
        <v>0</v>
      </c>
      <c r="L23" s="24">
        <f t="shared" si="0"/>
        <v>0</v>
      </c>
    </row>
    <row r="24" spans="1:12" ht="30" x14ac:dyDescent="0.25">
      <c r="A24" t="s">
        <v>409</v>
      </c>
      <c r="B24" s="39" t="s">
        <v>45</v>
      </c>
      <c r="C24" s="39" t="s">
        <v>46</v>
      </c>
      <c r="D24" s="67">
        <f>IFERROR(VLOOKUP($B24,'Tabelas auxiliares'!$A$111:$E$152,3,FALSE),0)</f>
        <v>150000</v>
      </c>
      <c r="E24" s="41">
        <f>IFERROR(VLOOKUP($B24,'Tabelas auxiliares'!$A$111:$E$152,4,FALSE),0)</f>
        <v>113838.91893196436</v>
      </c>
      <c r="F24" s="42">
        <f>IFERROR(VLOOKUP($B24,'Tabelas auxiliares'!$A$111:$E$152,5,FALSE),0)</f>
        <v>36161.081068035637</v>
      </c>
      <c r="G24" s="58">
        <f>SUMIFS(Tabela1[VALOR],Tabela1[DE (ÁREA / ORIGEM)],'Saldos CUSTEIO AEO LOA 23'!A24,Tabela1[CUSTEIO ou INVESTIMENTO?],'Tabelas auxiliares'!$B$221)</f>
        <v>0</v>
      </c>
      <c r="H24" s="59">
        <f>SUMIFS(Tabela1[VALOR],Tabela1[PARA (ÁREA / DESTINO)],'Saldos CUSTEIO AEO LOA 23'!A24,Tabela1[CUSTEIO ou INVESTIMENTO?],'Tabelas auxiliares'!$B$221)</f>
        <v>0</v>
      </c>
      <c r="I24" s="66">
        <f t="shared" si="1"/>
        <v>150000</v>
      </c>
      <c r="J24" s="43">
        <f>SUMIFS('1. Pré-Empenhos'!$S$4:$S$320,'1. Pré-Empenhos'!$D$4:$D$320,'Saldos CUSTEIO AEO LOA 23'!B24,'1. Pré-Empenhos'!$R$4:$R$320,'Tabelas auxiliares'!$B$221)</f>
        <v>14644.67</v>
      </c>
      <c r="K24" s="13">
        <f>SUMIFS('2. Empenhos LOA UFABC 2023'!$Z$4:$Z$1000,'2. Empenhos LOA UFABC 2023'!$D$4:$D$1000,'Saldos CUSTEIO AEO LOA 23'!B24,'2. Empenhos LOA UFABC 2023'!$Y$4:$Y$1000,'Tabelas auxiliares'!$B$221)</f>
        <v>83785.399999999994</v>
      </c>
      <c r="L24" s="24">
        <f t="shared" si="0"/>
        <v>51569.929999999993</v>
      </c>
    </row>
    <row r="25" spans="1:12" x14ac:dyDescent="0.25">
      <c r="A25" t="s">
        <v>410</v>
      </c>
      <c r="B25" s="39" t="s">
        <v>47</v>
      </c>
      <c r="C25" s="39" t="s">
        <v>48</v>
      </c>
      <c r="D25" s="67">
        <f>IFERROR(VLOOKUP($B25,'Tabelas auxiliares'!$A$111:$E$152,3,FALSE),0)</f>
        <v>100000</v>
      </c>
      <c r="E25" s="41">
        <f>IFERROR(VLOOKUP($B25,'Tabelas auxiliares'!$A$111:$E$152,4,FALSE),0)</f>
        <v>75892.61262130957</v>
      </c>
      <c r="F25" s="42">
        <f>IFERROR(VLOOKUP($B25,'Tabelas auxiliares'!$A$111:$E$152,5,FALSE),0)</f>
        <v>24107.387378690426</v>
      </c>
      <c r="G25" s="58">
        <f>SUMIFS(Tabela1[VALOR],Tabela1[DE (ÁREA / ORIGEM)],'Saldos CUSTEIO AEO LOA 23'!A25,Tabela1[CUSTEIO ou INVESTIMENTO?],'Tabelas auxiliares'!$B$221)</f>
        <v>0</v>
      </c>
      <c r="H25" s="59">
        <f>SUMIFS(Tabela1[VALOR],Tabela1[PARA (ÁREA / DESTINO)],'Saldos CUSTEIO AEO LOA 23'!A25,Tabela1[CUSTEIO ou INVESTIMENTO?],'Tabelas auxiliares'!$B$221)</f>
        <v>0</v>
      </c>
      <c r="I25" s="66">
        <f t="shared" si="1"/>
        <v>100000</v>
      </c>
      <c r="J25" s="43">
        <f>SUMIFS('1. Pré-Empenhos'!$S$4:$S$320,'1. Pré-Empenhos'!$D$4:$D$320,'Saldos CUSTEIO AEO LOA 23'!B25,'1. Pré-Empenhos'!$R$4:$R$320,'Tabelas auxiliares'!$B$221)</f>
        <v>102540</v>
      </c>
      <c r="K25" s="13">
        <f>SUMIFS('2. Empenhos LOA UFABC 2023'!$Z$4:$Z$1000,'2. Empenhos LOA UFABC 2023'!$D$4:$D$1000,'Saldos CUSTEIO AEO LOA 23'!B25,'2. Empenhos LOA UFABC 2023'!$Y$4:$Y$1000,'Tabelas auxiliares'!$B$221)</f>
        <v>0</v>
      </c>
      <c r="L25" s="24">
        <f t="shared" si="0"/>
        <v>-2540</v>
      </c>
    </row>
    <row r="26" spans="1:12" x14ac:dyDescent="0.25">
      <c r="A26" t="s">
        <v>411</v>
      </c>
      <c r="B26" s="39" t="s">
        <v>214</v>
      </c>
      <c r="C26" s="39" t="s">
        <v>211</v>
      </c>
      <c r="D26" s="67">
        <f>IFERROR(VLOOKUP($B26,'Tabelas auxiliares'!$A$111:$E$152,3,FALSE),0)</f>
        <v>0</v>
      </c>
      <c r="E26" s="41">
        <f>IFERROR(VLOOKUP($B26,'Tabelas auxiliares'!$A$111:$E$152,4,FALSE),0)</f>
        <v>0</v>
      </c>
      <c r="F26" s="42">
        <f>IFERROR(VLOOKUP($B26,'Tabelas auxiliares'!$A$111:$E$152,5,FALSE),0)</f>
        <v>0</v>
      </c>
      <c r="G26" s="58">
        <f>SUMIFS(Tabela1[VALOR],Tabela1[DE (ÁREA / ORIGEM)],'Saldos CUSTEIO AEO LOA 23'!A26,Tabela1[CUSTEIO ou INVESTIMENTO?],'Tabelas auxiliares'!$B$221)</f>
        <v>0</v>
      </c>
      <c r="H26" s="59">
        <f>SUMIFS(Tabela1[VALOR],Tabela1[PARA (ÁREA / DESTINO)],'Saldos CUSTEIO AEO LOA 23'!A26,Tabela1[CUSTEIO ou INVESTIMENTO?],'Tabelas auxiliares'!$B$221)+SUMIFS('Distribuição TRI'!$N$2:$N$10,'Distribuição TRI'!$J$2:$J$10,'Saldos CUSTEIO AEO LOA 23'!B26)</f>
        <v>20895.990000000002</v>
      </c>
      <c r="I26" s="66">
        <f t="shared" si="1"/>
        <v>20895.990000000002</v>
      </c>
      <c r="J26" s="43">
        <f>SUMIFS('1. Pré-Empenhos'!$S$4:$S$320,'1. Pré-Empenhos'!$D$4:$D$320,'Saldos CUSTEIO AEO LOA 23'!B26,'1. Pré-Empenhos'!$R$4:$R$320,'Tabelas auxiliares'!$B$221)</f>
        <v>0</v>
      </c>
      <c r="K26" s="13">
        <f>SUMIFS('2. Empenhos LOA UFABC 2023'!$Z$4:$Z$1000,'2. Empenhos LOA UFABC 2023'!$D$4:$D$1000,'Saldos CUSTEIO AEO LOA 23'!B26,'2. Empenhos LOA UFABC 2023'!$Y$4:$Y$1000,'Tabelas auxiliares'!$B$221)</f>
        <v>0</v>
      </c>
      <c r="L26" s="24">
        <f t="shared" si="0"/>
        <v>20895.990000000002</v>
      </c>
    </row>
    <row r="27" spans="1:12" x14ac:dyDescent="0.25">
      <c r="A27" t="s">
        <v>412</v>
      </c>
      <c r="B27" s="12" t="s">
        <v>383</v>
      </c>
      <c r="C27" s="12" t="s">
        <v>384</v>
      </c>
      <c r="D27" s="67">
        <f>IFERROR(VLOOKUP($B27,'Tabelas auxiliares'!$A$111:$E$152,3,FALSE),0)</f>
        <v>0</v>
      </c>
      <c r="E27" s="41">
        <f>IFERROR(VLOOKUP($B27,'Tabelas auxiliares'!$A$111:$E$152,4,FALSE),0)</f>
        <v>0</v>
      </c>
      <c r="F27" s="42">
        <f>IFERROR(VLOOKUP($B27,'Tabelas auxiliares'!$A$111:$E$152,5,FALSE),0)</f>
        <v>0</v>
      </c>
      <c r="G27" s="58">
        <f>SUMIFS(Tabela1[VALOR],Tabela1[DE (ÁREA / ORIGEM)],'Saldos CUSTEIO AEO LOA 23'!A27,Tabela1[CUSTEIO ou INVESTIMENTO?],'Tabelas auxiliares'!$B$221)</f>
        <v>0</v>
      </c>
      <c r="H27" s="59">
        <f>SUMIFS(Tabela1[VALOR],Tabela1[PARA (ÁREA / DESTINO)],'Saldos CUSTEIO AEO LOA 23'!A27,Tabela1[CUSTEIO ou INVESTIMENTO?],'Tabelas auxiliares'!$B$221)</f>
        <v>0</v>
      </c>
      <c r="I27" s="66">
        <f t="shared" ref="I27" si="4">D27-G27+H27</f>
        <v>0</v>
      </c>
      <c r="J27" s="43">
        <f>SUMIFS('1. Pré-Empenhos'!$S$4:$S$320,'1. Pré-Empenhos'!$D$4:$D$320,'Saldos CUSTEIO AEO LOA 23'!B27,'1. Pré-Empenhos'!$R$4:$R$320,'Tabelas auxiliares'!$B$221)</f>
        <v>0</v>
      </c>
      <c r="K27" s="13">
        <f>SUMIFS('2. Empenhos LOA UFABC 2023'!$Z$4:$Z$1000,'2. Empenhos LOA UFABC 2023'!$D$4:$D$1000,'Saldos CUSTEIO AEO LOA 23'!B27,'2. Empenhos LOA UFABC 2023'!$Y$4:$Y$1000,'Tabelas auxiliares'!$B$221)</f>
        <v>0</v>
      </c>
      <c r="L27" s="24">
        <f t="shared" ref="L27" si="5">I27-J27-K27</f>
        <v>0</v>
      </c>
    </row>
    <row r="28" spans="1:12" ht="30" x14ac:dyDescent="0.25">
      <c r="A28" t="s">
        <v>413</v>
      </c>
      <c r="B28" s="39" t="s">
        <v>49</v>
      </c>
      <c r="C28" s="39" t="s">
        <v>50</v>
      </c>
      <c r="D28" s="67">
        <f>IFERROR(VLOOKUP($B28,'Tabelas auxiliares'!$A$111:$E$152,3,FALSE),0)</f>
        <v>150000</v>
      </c>
      <c r="E28" s="41">
        <f>IFERROR(VLOOKUP($B28,'Tabelas auxiliares'!$A$111:$E$152,4,FALSE),0)</f>
        <v>113838.91893196436</v>
      </c>
      <c r="F28" s="42">
        <f>IFERROR(VLOOKUP($B28,'Tabelas auxiliares'!$A$111:$E$152,5,FALSE),0)</f>
        <v>36161.081068035637</v>
      </c>
      <c r="G28" s="58">
        <f>SUMIFS(Tabela1[VALOR],Tabela1[DE (ÁREA / ORIGEM)],'Saldos CUSTEIO AEO LOA 23'!A28,Tabela1[CUSTEIO ou INVESTIMENTO?],'Tabelas auxiliares'!$B$221)</f>
        <v>0</v>
      </c>
      <c r="H28" s="59">
        <f>SUMIFS(Tabela1[VALOR],Tabela1[PARA (ÁREA / DESTINO)],'Saldos CUSTEIO AEO LOA 23'!A28,Tabela1[CUSTEIO ou INVESTIMENTO?],'Tabelas auxiliares'!$B$221)</f>
        <v>69912.2</v>
      </c>
      <c r="I28" s="66">
        <f t="shared" si="1"/>
        <v>219912.2</v>
      </c>
      <c r="J28" s="43">
        <f>SUMIFS('1. Pré-Empenhos'!$S$4:$S$320,'1. Pré-Empenhos'!$D$4:$D$320,'Saldos CUSTEIO AEO LOA 23'!B28,'1. Pré-Empenhos'!$R$4:$R$320,'Tabelas auxiliares'!$B$221)</f>
        <v>10123.76</v>
      </c>
      <c r="K28" s="13">
        <f>SUMIFS('2. Empenhos LOA UFABC 2023'!$Z$4:$Z$1000,'2. Empenhos LOA UFABC 2023'!$D$4:$D$1000,'Saldos CUSTEIO AEO LOA 23'!B28,'2. Empenhos LOA UFABC 2023'!$Y$4:$Y$1000,'Tabelas auxiliares'!$B$221)</f>
        <v>136222.09</v>
      </c>
      <c r="L28" s="24">
        <f t="shared" si="0"/>
        <v>73566.350000000006</v>
      </c>
    </row>
    <row r="29" spans="1:12" x14ac:dyDescent="0.25">
      <c r="A29" t="s">
        <v>414</v>
      </c>
      <c r="B29" s="39" t="s">
        <v>51</v>
      </c>
      <c r="C29" s="39" t="s">
        <v>52</v>
      </c>
      <c r="D29" s="67">
        <f>IFERROR(VLOOKUP($B29,'Tabelas auxiliares'!$A$111:$E$152,3,FALSE),0)</f>
        <v>350000</v>
      </c>
      <c r="E29" s="41">
        <f>IFERROR(VLOOKUP($B29,'Tabelas auxiliares'!$A$111:$E$152,4,FALSE),0)</f>
        <v>265624.14417458349</v>
      </c>
      <c r="F29" s="42">
        <f>IFERROR(VLOOKUP($B29,'Tabelas auxiliares'!$A$111:$E$152,5,FALSE),0)</f>
        <v>84375.855825416496</v>
      </c>
      <c r="G29" s="58">
        <f>SUMIFS(Tabela1[VALOR],Tabela1[DE (ÁREA / ORIGEM)],'Saldos CUSTEIO AEO LOA 23'!A29,Tabela1[CUSTEIO ou INVESTIMENTO?],'Tabelas auxiliares'!$B$221)</f>
        <v>0</v>
      </c>
      <c r="H29" s="59">
        <f>SUMIFS(Tabela1[VALOR],Tabela1[PARA (ÁREA / DESTINO)],'Saldos CUSTEIO AEO LOA 23'!A29,Tabela1[CUSTEIO ou INVESTIMENTO?],'Tabelas auxiliares'!$B$221)</f>
        <v>0</v>
      </c>
      <c r="I29" s="66">
        <f t="shared" si="1"/>
        <v>350000</v>
      </c>
      <c r="J29" s="43">
        <f>SUMIFS('1. Pré-Empenhos'!$S$4:$S$320,'1. Pré-Empenhos'!$D$4:$D$320,'Saldos CUSTEIO AEO LOA 23'!B29,'1. Pré-Empenhos'!$R$4:$R$320,'Tabelas auxiliares'!$B$221)</f>
        <v>5061.88</v>
      </c>
      <c r="K29" s="13">
        <f>SUMIFS('2. Empenhos LOA UFABC 2023'!$Z$4:$Z$1000,'2. Empenhos LOA UFABC 2023'!$D$4:$D$1000,'Saldos CUSTEIO AEO LOA 23'!B29,'2. Empenhos LOA UFABC 2023'!$Y$4:$Y$1000,'Tabelas auxiliares'!$B$221)</f>
        <v>135574.76</v>
      </c>
      <c r="L29" s="24">
        <f t="shared" si="0"/>
        <v>209363.36</v>
      </c>
    </row>
    <row r="30" spans="1:12" x14ac:dyDescent="0.25">
      <c r="A30" t="s">
        <v>415</v>
      </c>
      <c r="B30" s="39" t="s">
        <v>215</v>
      </c>
      <c r="C30" s="39" t="s">
        <v>212</v>
      </c>
      <c r="D30" s="67">
        <f>IFERROR(VLOOKUP($B30,'Tabelas auxiliares'!$A$111:$E$152,3,FALSE),0)</f>
        <v>0</v>
      </c>
      <c r="E30" s="41">
        <f>IFERROR(VLOOKUP($B30,'Tabelas auxiliares'!$A$111:$E$152,4,FALSE),0)</f>
        <v>0</v>
      </c>
      <c r="F30" s="42">
        <f>IFERROR(VLOOKUP($B30,'Tabelas auxiliares'!$A$111:$E$152,5,FALSE),0)</f>
        <v>0</v>
      </c>
      <c r="G30" s="58">
        <f>SUMIFS(Tabela1[VALOR],Tabela1[DE (ÁREA / ORIGEM)],'Saldos CUSTEIO AEO LOA 23'!A30,Tabela1[CUSTEIO ou INVESTIMENTO?],'Tabelas auxiliares'!$B$221)</f>
        <v>0</v>
      </c>
      <c r="H30" s="59">
        <f>SUMIFS(Tabela1[VALOR],Tabela1[PARA (ÁREA / DESTINO)],'Saldos CUSTEIO AEO LOA 23'!A30,Tabela1[CUSTEIO ou INVESTIMENTO?],'Tabelas auxiliares'!$B$221)+SUMIFS('Distribuição TRI'!$N$2:$N$10,'Distribuição TRI'!$J$2:$J$10,'Saldos CUSTEIO AEO LOA 23'!B30)</f>
        <v>19751.559999999998</v>
      </c>
      <c r="I30" s="66">
        <f t="shared" si="1"/>
        <v>19751.559999999998</v>
      </c>
      <c r="J30" s="43">
        <f>SUMIFS('1. Pré-Empenhos'!$S$4:$S$320,'1. Pré-Empenhos'!$D$4:$D$320,'Saldos CUSTEIO AEO LOA 23'!B30,'1. Pré-Empenhos'!$R$4:$R$320,'Tabelas auxiliares'!$B$221)</f>
        <v>0</v>
      </c>
      <c r="K30" s="13">
        <f>SUMIFS('2. Empenhos LOA UFABC 2023'!$Z$4:$Z$1000,'2. Empenhos LOA UFABC 2023'!$D$4:$D$1000,'Saldos CUSTEIO AEO LOA 23'!B30,'2. Empenhos LOA UFABC 2023'!$Y$4:$Y$1000,'Tabelas auxiliares'!$B$221)</f>
        <v>3201.23</v>
      </c>
      <c r="L30" s="24">
        <f t="shared" si="0"/>
        <v>16550.329999999998</v>
      </c>
    </row>
    <row r="31" spans="1:12" x14ac:dyDescent="0.25">
      <c r="A31" t="s">
        <v>416</v>
      </c>
      <c r="B31" s="39" t="s">
        <v>385</v>
      </c>
      <c r="C31" s="39" t="s">
        <v>386</v>
      </c>
      <c r="D31" s="67">
        <f>IFERROR(VLOOKUP($B31,'Tabelas auxiliares'!$A$111:$E$152,3,FALSE),0)</f>
        <v>0</v>
      </c>
      <c r="E31" s="41">
        <f>IFERROR(VLOOKUP($B31,'Tabelas auxiliares'!$A$111:$E$152,4,FALSE),0)</f>
        <v>0</v>
      </c>
      <c r="F31" s="42">
        <f>IFERROR(VLOOKUP($B31,'Tabelas auxiliares'!$A$111:$E$152,5,FALSE),0)</f>
        <v>0</v>
      </c>
      <c r="G31" s="58">
        <f>SUMIFS(Tabela1[VALOR],Tabela1[DE (ÁREA / ORIGEM)],'Saldos CUSTEIO AEO LOA 23'!A31,Tabela1[CUSTEIO ou INVESTIMENTO?],'Tabelas auxiliares'!$B$221)</f>
        <v>0</v>
      </c>
      <c r="H31" s="59">
        <f>SUMIFS(Tabela1[VALOR],Tabela1[PARA (ÁREA / DESTINO)],'Saldos CUSTEIO AEO LOA 23'!A31,Tabela1[CUSTEIO ou INVESTIMENTO?],'Tabelas auxiliares'!$B$221)</f>
        <v>0</v>
      </c>
      <c r="I31" s="66">
        <f t="shared" ref="I31" si="6">D31-G31+H31</f>
        <v>0</v>
      </c>
      <c r="J31" s="43">
        <f>SUMIFS('1. Pré-Empenhos'!$S$4:$S$320,'1. Pré-Empenhos'!$D$4:$D$320,'Saldos CUSTEIO AEO LOA 23'!B31,'1. Pré-Empenhos'!$R$4:$R$320,'Tabelas auxiliares'!$B$221)</f>
        <v>0</v>
      </c>
      <c r="K31" s="13">
        <f>SUMIFS('2. Empenhos LOA UFABC 2023'!$Z$4:$Z$1000,'2. Empenhos LOA UFABC 2023'!$D$4:$D$1000,'Saldos CUSTEIO AEO LOA 23'!B31,'2. Empenhos LOA UFABC 2023'!$Y$4:$Y$1000,'Tabelas auxiliares'!$B$221)</f>
        <v>0</v>
      </c>
      <c r="L31" s="24">
        <f t="shared" ref="L31" si="7">I31-J31-K31</f>
        <v>0</v>
      </c>
    </row>
    <row r="32" spans="1:12" ht="30" x14ac:dyDescent="0.25">
      <c r="A32" t="s">
        <v>417</v>
      </c>
      <c r="B32" s="39" t="s">
        <v>53</v>
      </c>
      <c r="C32" s="39" t="s">
        <v>54</v>
      </c>
      <c r="D32" s="67">
        <f>IFERROR(VLOOKUP($B32,'Tabelas auxiliares'!$A$111:$E$152,3,FALSE),0)</f>
        <v>1150000</v>
      </c>
      <c r="E32" s="41">
        <f>IFERROR(VLOOKUP($B32,'Tabelas auxiliares'!$A$111:$E$152,4,FALSE),0)</f>
        <v>872765.04514506005</v>
      </c>
      <c r="F32" s="42">
        <f>IFERROR(VLOOKUP($B32,'Tabelas auxiliares'!$A$111:$E$152,5,FALSE),0)</f>
        <v>277234.95485493989</v>
      </c>
      <c r="G32" s="58">
        <f>SUMIFS(Tabela1[VALOR],Tabela1[DE (ÁREA / ORIGEM)],'Saldos CUSTEIO AEO LOA 23'!A32,Tabela1[CUSTEIO ou INVESTIMENTO?],'Tabelas auxiliares'!$B$221)</f>
        <v>0</v>
      </c>
      <c r="H32" s="59">
        <f>SUMIFS(Tabela1[VALOR],Tabela1[PARA (ÁREA / DESTINO)],'Saldos CUSTEIO AEO LOA 23'!A32,Tabela1[CUSTEIO ou INVESTIMENTO?],'Tabelas auxiliares'!$B$221)</f>
        <v>0</v>
      </c>
      <c r="I32" s="66">
        <f t="shared" si="1"/>
        <v>1150000</v>
      </c>
      <c r="J32" s="43">
        <f>SUMIFS('1. Pré-Empenhos'!$S$4:$S$320,'1. Pré-Empenhos'!$D$4:$D$320,'Saldos CUSTEIO AEO LOA 23'!B32,'1. Pré-Empenhos'!$R$4:$R$320,'Tabelas auxiliares'!$B$221)</f>
        <v>0</v>
      </c>
      <c r="K32" s="13">
        <f>SUMIFS('2. Empenhos LOA UFABC 2023'!$Z$4:$Z$1000,'2. Empenhos LOA UFABC 2023'!$D$4:$D$1000,'Saldos CUSTEIO AEO LOA 23'!B32,'2. Empenhos LOA UFABC 2023'!$Y$4:$Y$1000,'Tabelas auxiliares'!$B$221)</f>
        <v>1105584.7200000004</v>
      </c>
      <c r="L32" s="24">
        <f t="shared" si="0"/>
        <v>44415.279999999562</v>
      </c>
    </row>
    <row r="33" spans="1:12" x14ac:dyDescent="0.25">
      <c r="A33" t="s">
        <v>418</v>
      </c>
      <c r="B33" s="39" t="s">
        <v>216</v>
      </c>
      <c r="C33" s="39" t="s">
        <v>217</v>
      </c>
      <c r="D33" s="67">
        <f>IFERROR(VLOOKUP($B33,'Tabelas auxiliares'!$A$111:$E$152,3,FALSE),0)</f>
        <v>0</v>
      </c>
      <c r="E33" s="41">
        <f>IFERROR(VLOOKUP($B33,'Tabelas auxiliares'!$A$111:$E$152,4,FALSE),0)</f>
        <v>0</v>
      </c>
      <c r="F33" s="42">
        <f>IFERROR(VLOOKUP($B33,'Tabelas auxiliares'!$A$111:$E$152,5,FALSE),0)</f>
        <v>0</v>
      </c>
      <c r="G33" s="58">
        <f>SUMIFS(Tabela1[VALOR],Tabela1[DE (ÁREA / ORIGEM)],'Saldos CUSTEIO AEO LOA 23'!A33,Tabela1[CUSTEIO ou INVESTIMENTO?],'Tabelas auxiliares'!$B$221)</f>
        <v>0</v>
      </c>
      <c r="H33" s="59">
        <f>SUMIFS(Tabela1[VALOR],Tabela1[PARA (ÁREA / DESTINO)],'Saldos CUSTEIO AEO LOA 23'!A33,Tabela1[CUSTEIO ou INVESTIMENTO?],'Tabelas auxiliares'!$B$221)+SUMIFS('Distribuição TRI'!$N$2:$N$10,'Distribuição TRI'!$J$2:$J$10,'Saldos CUSTEIO AEO LOA 23'!B33)</f>
        <v>13809.230000000001</v>
      </c>
      <c r="I33" s="66">
        <f t="shared" si="1"/>
        <v>13809.230000000001</v>
      </c>
      <c r="J33" s="43">
        <f>SUMIFS('1. Pré-Empenhos'!$S$4:$S$320,'1. Pré-Empenhos'!$D$4:$D$320,'Saldos CUSTEIO AEO LOA 23'!B33,'1. Pré-Empenhos'!$R$4:$R$320,'Tabelas auxiliares'!$B$221)</f>
        <v>0</v>
      </c>
      <c r="K33" s="13">
        <f>SUMIFS('2. Empenhos LOA UFABC 2023'!$Z$4:$Z$1000,'2. Empenhos LOA UFABC 2023'!$D$4:$D$1000,'Saldos CUSTEIO AEO LOA 23'!B33,'2. Empenhos LOA UFABC 2023'!$Y$4:$Y$1000,'Tabelas auxiliares'!$B$221)</f>
        <v>5407.22</v>
      </c>
      <c r="L33" s="24">
        <f t="shared" si="0"/>
        <v>8402.010000000002</v>
      </c>
    </row>
    <row r="34" spans="1:12" ht="30" x14ac:dyDescent="0.25">
      <c r="A34" t="s">
        <v>419</v>
      </c>
      <c r="B34" s="39" t="s">
        <v>55</v>
      </c>
      <c r="C34" s="39" t="s">
        <v>56</v>
      </c>
      <c r="D34" s="67">
        <f>IFERROR(VLOOKUP($B34,'Tabelas auxiliares'!$A$111:$E$152,3,FALSE),0)</f>
        <v>1350000</v>
      </c>
      <c r="E34" s="41">
        <f>IFERROR(VLOOKUP($B34,'Tabelas auxiliares'!$A$111:$E$152,4,FALSE),0)</f>
        <v>1024550.2703876792</v>
      </c>
      <c r="F34" s="42">
        <f>IFERROR(VLOOKUP($B34,'Tabelas auxiliares'!$A$111:$E$152,5,FALSE),0)</f>
        <v>325449.72961232072</v>
      </c>
      <c r="G34" s="58">
        <f>SUMIFS(Tabela1[VALOR],Tabela1[DE (ÁREA / ORIGEM)],'Saldos CUSTEIO AEO LOA 23'!A34,Tabela1[CUSTEIO ou INVESTIMENTO?],'Tabelas auxiliares'!$B$221)</f>
        <v>2000</v>
      </c>
      <c r="H34" s="59">
        <f>SUMIFS(Tabela1[VALOR],Tabela1[PARA (ÁREA / DESTINO)],'Saldos CUSTEIO AEO LOA 23'!A34,Tabela1[CUSTEIO ou INVESTIMENTO?],'Tabelas auxiliares'!$B$221)</f>
        <v>0</v>
      </c>
      <c r="I34" s="66">
        <f t="shared" si="1"/>
        <v>1348000</v>
      </c>
      <c r="J34" s="43">
        <f>SUMIFS('1. Pré-Empenhos'!$S$4:$S$320,'1. Pré-Empenhos'!$D$4:$D$320,'Saldos CUSTEIO AEO LOA 23'!B34,'1. Pré-Empenhos'!$R$4:$R$320,'Tabelas auxiliares'!$B$221)</f>
        <v>409874.75</v>
      </c>
      <c r="K34" s="13">
        <f>SUMIFS('2. Empenhos LOA UFABC 2023'!$Z$4:$Z$1000,'2. Empenhos LOA UFABC 2023'!$D$4:$D$1000,'Saldos CUSTEIO AEO LOA 23'!B34,'2. Empenhos LOA UFABC 2023'!$Y$4:$Y$1000,'Tabelas auxiliares'!$B$221)</f>
        <v>1534333.2000000004</v>
      </c>
      <c r="L34" s="24">
        <f t="shared" si="0"/>
        <v>-596207.95000000042</v>
      </c>
    </row>
    <row r="35" spans="1:12" x14ac:dyDescent="0.25">
      <c r="A35" t="s">
        <v>420</v>
      </c>
      <c r="B35" s="39" t="s">
        <v>57</v>
      </c>
      <c r="C35" s="39" t="s">
        <v>58</v>
      </c>
      <c r="D35" s="67">
        <f>IFERROR(VLOOKUP($B35,'Tabelas auxiliares'!$A$111:$E$152,3,FALSE),0)</f>
        <v>140000</v>
      </c>
      <c r="E35" s="41">
        <f>IFERROR(VLOOKUP($B35,'Tabelas auxiliares'!$A$111:$E$152,4,FALSE),0)</f>
        <v>106249.65766983341</v>
      </c>
      <c r="F35" s="42">
        <f>IFERROR(VLOOKUP($B35,'Tabelas auxiliares'!$A$111:$E$152,5,FALSE),0)</f>
        <v>33750.342330166597</v>
      </c>
      <c r="G35" s="58">
        <f>SUMIFS(Tabela1[VALOR],Tabela1[DE (ÁREA / ORIGEM)],'Saldos CUSTEIO AEO LOA 23'!A35,Tabela1[CUSTEIO ou INVESTIMENTO?],'Tabelas auxiliares'!$B$221)</f>
        <v>0</v>
      </c>
      <c r="H35" s="59">
        <f>SUMIFS(Tabela1[VALOR],Tabela1[PARA (ÁREA / DESTINO)],'Saldos CUSTEIO AEO LOA 23'!A35,Tabela1[CUSTEIO ou INVESTIMENTO?],'Tabelas auxiliares'!$B$221)</f>
        <v>0</v>
      </c>
      <c r="I35" s="66">
        <f t="shared" si="1"/>
        <v>140000</v>
      </c>
      <c r="J35" s="43">
        <f>SUMIFS('1. Pré-Empenhos'!$S$4:$S$320,'1. Pré-Empenhos'!$D$4:$D$320,'Saldos CUSTEIO AEO LOA 23'!B35,'1. Pré-Empenhos'!$R$4:$R$320,'Tabelas auxiliares'!$B$221)</f>
        <v>2290</v>
      </c>
      <c r="K35" s="13">
        <f>SUMIFS('2. Empenhos LOA UFABC 2023'!$Z$4:$Z$1000,'2. Empenhos LOA UFABC 2023'!$D$4:$D$1000,'Saldos CUSTEIO AEO LOA 23'!B35,'2. Empenhos LOA UFABC 2023'!$Y$4:$Y$1000,'Tabelas auxiliares'!$B$221)</f>
        <v>4018</v>
      </c>
      <c r="L35" s="24">
        <f t="shared" si="0"/>
        <v>133692</v>
      </c>
    </row>
    <row r="36" spans="1:12" ht="30" x14ac:dyDescent="0.25">
      <c r="A36" t="s">
        <v>421</v>
      </c>
      <c r="B36" s="39" t="s">
        <v>59</v>
      </c>
      <c r="C36" s="39" t="s">
        <v>60</v>
      </c>
      <c r="D36" s="67">
        <f>IFERROR(VLOOKUP($B36,'Tabelas auxiliares'!$A$111:$E$152,3,FALSE),0)</f>
        <v>400000</v>
      </c>
      <c r="E36" s="41">
        <f>IFERROR(VLOOKUP($B36,'Tabelas auxiliares'!$A$111:$E$152,4,FALSE),0)</f>
        <v>303570.45048523828</v>
      </c>
      <c r="F36" s="42">
        <f>IFERROR(VLOOKUP($B36,'Tabelas auxiliares'!$A$111:$E$152,5,FALSE),0)</f>
        <v>96429.549514761704</v>
      </c>
      <c r="G36" s="58">
        <f>SUMIFS(Tabela1[VALOR],Tabela1[DE (ÁREA / ORIGEM)],'Saldos CUSTEIO AEO LOA 23'!A36,Tabela1[CUSTEIO ou INVESTIMENTO?],'Tabelas auxiliares'!$B$221)</f>
        <v>0</v>
      </c>
      <c r="H36" s="59">
        <f>SUMIFS(Tabela1[VALOR],Tabela1[PARA (ÁREA / DESTINO)],'Saldos CUSTEIO AEO LOA 23'!A36,Tabela1[CUSTEIO ou INVESTIMENTO?],'Tabelas auxiliares'!$B$221)</f>
        <v>0</v>
      </c>
      <c r="I36" s="66">
        <f t="shared" si="1"/>
        <v>400000</v>
      </c>
      <c r="J36" s="43">
        <f>SUMIFS('1. Pré-Empenhos'!$S$4:$S$320,'1. Pré-Empenhos'!$D$4:$D$320,'Saldos CUSTEIO AEO LOA 23'!B36,'1. Pré-Empenhos'!$R$4:$R$320,'Tabelas auxiliares'!$B$221)</f>
        <v>0</v>
      </c>
      <c r="K36" s="13">
        <f>SUMIFS('2. Empenhos LOA UFABC 2023'!$Z$4:$Z$1000,'2. Empenhos LOA UFABC 2023'!$D$4:$D$1000,'Saldos CUSTEIO AEO LOA 23'!B36,'2. Empenhos LOA UFABC 2023'!$Y$4:$Y$1000,'Tabelas auxiliares'!$B$221)</f>
        <v>246805.74</v>
      </c>
      <c r="L36" s="24">
        <f t="shared" si="0"/>
        <v>153194.26</v>
      </c>
    </row>
    <row r="37" spans="1:12" x14ac:dyDescent="0.25">
      <c r="A37" t="s">
        <v>422</v>
      </c>
      <c r="B37" s="39" t="s">
        <v>209</v>
      </c>
      <c r="C37" s="39" t="s">
        <v>218</v>
      </c>
      <c r="D37" s="67">
        <f>IFERROR(VLOOKUP($B37,'Tabelas auxiliares'!$A$111:$E$152,3,FALSE),0)</f>
        <v>0</v>
      </c>
      <c r="E37" s="41">
        <f>IFERROR(VLOOKUP($B37,'Tabelas auxiliares'!$A$111:$E$152,4,FALSE),0)</f>
        <v>0</v>
      </c>
      <c r="F37" s="42">
        <f>IFERROR(VLOOKUP($B37,'Tabelas auxiliares'!$A$111:$E$152,5,FALSE),0)</f>
        <v>0</v>
      </c>
      <c r="G37" s="58">
        <f>SUMIFS(Tabela1[VALOR],Tabela1[DE (ÁREA / ORIGEM)],'Saldos CUSTEIO AEO LOA 23'!A37,Tabela1[CUSTEIO ou INVESTIMENTO?],'Tabelas auxiliares'!$B$221)</f>
        <v>0</v>
      </c>
      <c r="H37" s="59">
        <f>SUMIFS(Tabela1[VALOR],Tabela1[PARA (ÁREA / DESTINO)],'Saldos CUSTEIO AEO LOA 23'!A37,Tabela1[CUSTEIO ou INVESTIMENTO?],'Tabelas auxiliares'!$B$221)+SUMIFS('Distribuição TRI'!$N$2:$N$10,'Distribuição TRI'!$J$2:$J$10,'Saldos CUSTEIO AEO LOA 23'!B37)</f>
        <v>13809.230000000001</v>
      </c>
      <c r="I37" s="66">
        <f t="shared" si="1"/>
        <v>13809.230000000001</v>
      </c>
      <c r="J37" s="43">
        <f>SUMIFS('1. Pré-Empenhos'!$S$4:$S$320,'1. Pré-Empenhos'!$D$4:$D$320,'Saldos CUSTEIO AEO LOA 23'!B37,'1. Pré-Empenhos'!$R$4:$R$320,'Tabelas auxiliares'!$B$221)</f>
        <v>0</v>
      </c>
      <c r="K37" s="13">
        <f>SUMIFS('2. Empenhos LOA UFABC 2023'!$Z$4:$Z$1000,'2. Empenhos LOA UFABC 2023'!$D$4:$D$1000,'Saldos CUSTEIO AEO LOA 23'!B37,'2. Empenhos LOA UFABC 2023'!$Y$4:$Y$1000,'Tabelas auxiliares'!$B$221)</f>
        <v>0</v>
      </c>
      <c r="L37" s="24">
        <f t="shared" si="0"/>
        <v>13809.230000000001</v>
      </c>
    </row>
    <row r="38" spans="1:12" ht="30" x14ac:dyDescent="0.25">
      <c r="A38" t="s">
        <v>423</v>
      </c>
      <c r="B38" s="39" t="s">
        <v>61</v>
      </c>
      <c r="C38" s="39" t="s">
        <v>62</v>
      </c>
      <c r="D38" s="67">
        <f>IFERROR(VLOOKUP($B38,'Tabelas auxiliares'!$A$111:$E$152,3,FALSE),0)</f>
        <v>250000</v>
      </c>
      <c r="E38" s="41">
        <f>IFERROR(VLOOKUP($B38,'Tabelas auxiliares'!$A$111:$E$152,4,FALSE),0)</f>
        <v>189731.53155327393</v>
      </c>
      <c r="F38" s="42">
        <f>IFERROR(VLOOKUP($B38,'Tabelas auxiliares'!$A$111:$E$152,5,FALSE),0)</f>
        <v>60268.468446726067</v>
      </c>
      <c r="G38" s="58">
        <f>SUMIFS(Tabela1[VALOR],Tabela1[DE (ÁREA / ORIGEM)],'Saldos CUSTEIO AEO LOA 23'!A38,Tabela1[CUSTEIO ou INVESTIMENTO?],'Tabelas auxiliares'!$B$221)</f>
        <v>0</v>
      </c>
      <c r="H38" s="59">
        <f>SUMIFS(Tabela1[VALOR],Tabela1[PARA (ÁREA / DESTINO)],'Saldos CUSTEIO AEO LOA 23'!A38,Tabela1[CUSTEIO ou INVESTIMENTO?],'Tabelas auxiliares'!$B$221)</f>
        <v>0</v>
      </c>
      <c r="I38" s="66">
        <f t="shared" si="1"/>
        <v>250000</v>
      </c>
      <c r="J38" s="43">
        <f>SUMIFS('1. Pré-Empenhos'!$S$4:$S$320,'1. Pré-Empenhos'!$D$4:$D$320,'Saldos CUSTEIO AEO LOA 23'!B38,'1. Pré-Empenhos'!$R$4:$R$320,'Tabelas auxiliares'!$B$221)</f>
        <v>0</v>
      </c>
      <c r="K38" s="13">
        <f>SUMIFS('2. Empenhos LOA UFABC 2023'!$Z$4:$Z$1000,'2. Empenhos LOA UFABC 2023'!$D$4:$D$1000,'Saldos CUSTEIO AEO LOA 23'!B38,'2. Empenhos LOA UFABC 2023'!$Y$4:$Y$1000,'Tabelas auxiliares'!$B$221)</f>
        <v>193083.7</v>
      </c>
      <c r="L38" s="24">
        <f t="shared" si="0"/>
        <v>56916.299999999988</v>
      </c>
    </row>
    <row r="39" spans="1:12" x14ac:dyDescent="0.25">
      <c r="A39" t="s">
        <v>424</v>
      </c>
      <c r="B39" s="39" t="s">
        <v>63</v>
      </c>
      <c r="C39" s="39" t="s">
        <v>64</v>
      </c>
      <c r="D39" s="67">
        <f>IFERROR(VLOOKUP($B39,'Tabelas auxiliares'!$A$111:$E$152,3,FALSE),0)</f>
        <v>450000</v>
      </c>
      <c r="E39" s="41">
        <f>IFERROR(VLOOKUP($B39,'Tabelas auxiliares'!$A$111:$E$152,4,FALSE),0)</f>
        <v>341516.75679589307</v>
      </c>
      <c r="F39" s="42">
        <f>IFERROR(VLOOKUP($B39,'Tabelas auxiliares'!$A$111:$E$152,5,FALSE),0)</f>
        <v>108483.24320410691</v>
      </c>
      <c r="G39" s="58">
        <f>SUMIFS(Tabela1[VALOR],Tabela1[DE (ÁREA / ORIGEM)],'Saldos CUSTEIO AEO LOA 23'!A39,Tabela1[CUSTEIO ou INVESTIMENTO?],'Tabelas auxiliares'!$B$221)</f>
        <v>0</v>
      </c>
      <c r="H39" s="59">
        <f>SUMIFS(Tabela1[VALOR],Tabela1[PARA (ÁREA / DESTINO)],'Saldos CUSTEIO AEO LOA 23'!A39,Tabela1[CUSTEIO ou INVESTIMENTO?],'Tabelas auxiliares'!$B$221)</f>
        <v>0</v>
      </c>
      <c r="I39" s="66">
        <f t="shared" si="1"/>
        <v>450000</v>
      </c>
      <c r="J39" s="43">
        <f>SUMIFS('1. Pré-Empenhos'!$S$4:$S$320,'1. Pré-Empenhos'!$D$4:$D$320,'Saldos CUSTEIO AEO LOA 23'!B39,'1. Pré-Empenhos'!$R$4:$R$320,'Tabelas auxiliares'!$B$221)</f>
        <v>0</v>
      </c>
      <c r="K39" s="13">
        <f>SUMIFS('2. Empenhos LOA UFABC 2023'!$Z$4:$Z$1000,'2. Empenhos LOA UFABC 2023'!$D$4:$D$1000,'Saldos CUSTEIO AEO LOA 23'!B39,'2. Empenhos LOA UFABC 2023'!$Y$4:$Y$1000,'Tabelas auxiliares'!$B$221)</f>
        <v>0</v>
      </c>
      <c r="L39" s="24">
        <f t="shared" si="0"/>
        <v>450000</v>
      </c>
    </row>
    <row r="40" spans="1:12" ht="30" x14ac:dyDescent="0.25">
      <c r="A40" t="s">
        <v>425</v>
      </c>
      <c r="B40" s="39" t="s">
        <v>65</v>
      </c>
      <c r="C40" s="39" t="s">
        <v>66</v>
      </c>
      <c r="D40" s="67">
        <f>IFERROR(VLOOKUP($B40,'Tabelas auxiliares'!$A$111:$E$152,3,FALSE),0)</f>
        <v>10000</v>
      </c>
      <c r="E40" s="41">
        <f>IFERROR(VLOOKUP($B40,'Tabelas auxiliares'!$A$111:$E$152,4,FALSE),0)</f>
        <v>7589.2612621309572</v>
      </c>
      <c r="F40" s="42">
        <f>IFERROR(VLOOKUP($B40,'Tabelas auxiliares'!$A$111:$E$152,5,FALSE),0)</f>
        <v>2410.7387378690428</v>
      </c>
      <c r="G40" s="58">
        <f>SUMIFS(Tabela1[VALOR],Tabela1[DE (ÁREA / ORIGEM)],'Saldos CUSTEIO AEO LOA 23'!A40,Tabela1[CUSTEIO ou INVESTIMENTO?],'Tabelas auxiliares'!$B$221)</f>
        <v>0</v>
      </c>
      <c r="H40" s="59">
        <f>SUMIFS(Tabela1[VALOR],Tabela1[PARA (ÁREA / DESTINO)],'Saldos CUSTEIO AEO LOA 23'!A40,Tabela1[CUSTEIO ou INVESTIMENTO?],'Tabelas auxiliares'!$B$221)</f>
        <v>0</v>
      </c>
      <c r="I40" s="66">
        <f t="shared" si="1"/>
        <v>10000</v>
      </c>
      <c r="J40" s="43">
        <f>SUMIFS('1. Pré-Empenhos'!$S$4:$S$320,'1. Pré-Empenhos'!$D$4:$D$320,'Saldos CUSTEIO AEO LOA 23'!B40,'1. Pré-Empenhos'!$R$4:$R$320,'Tabelas auxiliares'!$B$221)</f>
        <v>0</v>
      </c>
      <c r="K40" s="13">
        <f>SUMIFS('2. Empenhos LOA UFABC 2023'!$Z$4:$Z$1000,'2. Empenhos LOA UFABC 2023'!$D$4:$D$1000,'Saldos CUSTEIO AEO LOA 23'!B40,'2. Empenhos LOA UFABC 2023'!$Y$4:$Y$1000,'Tabelas auxiliares'!$B$221)</f>
        <v>0</v>
      </c>
      <c r="L40" s="24">
        <f t="shared" si="0"/>
        <v>10000</v>
      </c>
    </row>
    <row r="41" spans="1:12" x14ac:dyDescent="0.25">
      <c r="A41" t="s">
        <v>426</v>
      </c>
      <c r="B41" s="39" t="s">
        <v>69</v>
      </c>
      <c r="C41" s="39" t="s">
        <v>70</v>
      </c>
      <c r="D41" s="67">
        <f>IFERROR(VLOOKUP($B41,'Tabelas auxiliares'!$A$111:$E$152,3,FALSE),0)</f>
        <v>10000000</v>
      </c>
      <c r="E41" s="41">
        <f>IFERROR(VLOOKUP($B41,'Tabelas auxiliares'!$A$111:$E$152,4,FALSE),0)</f>
        <v>7589261.2621309571</v>
      </c>
      <c r="F41" s="42">
        <f>IFERROR(VLOOKUP($B41,'Tabelas auxiliares'!$A$111:$E$152,5,FALSE),0)</f>
        <v>2410738.7378690424</v>
      </c>
      <c r="G41" s="58">
        <f>SUMIFS(Tabela1[VALOR],Tabela1[DE (ÁREA / ORIGEM)],'Saldos CUSTEIO AEO LOA 23'!A41,Tabela1[CUSTEIO ou INVESTIMENTO?],'Tabelas auxiliares'!$B$221)</f>
        <v>0</v>
      </c>
      <c r="H41" s="59">
        <f>SUMIFS(Tabela1[VALOR],Tabela1[PARA (ÁREA / DESTINO)],'Saldos CUSTEIO AEO LOA 23'!A41,Tabela1[CUSTEIO ou INVESTIMENTO?],'Tabelas auxiliares'!$B$221)</f>
        <v>0</v>
      </c>
      <c r="I41" s="66">
        <f t="shared" si="1"/>
        <v>10000000</v>
      </c>
      <c r="J41" s="43">
        <f>SUMIFS('1. Pré-Empenhos'!$S$4:$S$320,'1. Pré-Empenhos'!$D$4:$D$320,'Saldos CUSTEIO AEO LOA 23'!B41,'1. Pré-Empenhos'!$R$4:$R$320,'Tabelas auxiliares'!$B$221)</f>
        <v>0</v>
      </c>
      <c r="K41" s="13">
        <f>SUMIFS('2. Empenhos LOA UFABC 2023'!$Z$4:$Z$1000,'2. Empenhos LOA UFABC 2023'!$D$4:$D$1000,'Saldos CUSTEIO AEO LOA 23'!B41,'2. Empenhos LOA UFABC 2023'!$Y$4:$Y$1000,'Tabelas auxiliares'!$B$221)</f>
        <v>6599298.9199999999</v>
      </c>
      <c r="L41" s="24">
        <f t="shared" si="0"/>
        <v>3400701.08</v>
      </c>
    </row>
    <row r="42" spans="1:12" ht="30" x14ac:dyDescent="0.25">
      <c r="A42" t="s">
        <v>427</v>
      </c>
      <c r="B42" s="39" t="s">
        <v>67</v>
      </c>
      <c r="C42" s="39" t="s">
        <v>68</v>
      </c>
      <c r="D42" s="67">
        <f>IFERROR(VLOOKUP($B42,'Tabelas auxiliares'!$A$111:$E$152,3,FALSE),0)</f>
        <v>5800000</v>
      </c>
      <c r="E42" s="41">
        <f>IFERROR(VLOOKUP($B42,'Tabelas auxiliares'!$A$111:$E$152,4,FALSE),0)</f>
        <v>4401771.5320359552</v>
      </c>
      <c r="F42" s="42">
        <f>IFERROR(VLOOKUP($B42,'Tabelas auxiliares'!$A$111:$E$152,5,FALSE),0)</f>
        <v>1398228.4679640448</v>
      </c>
      <c r="G42" s="58">
        <f>SUMIFS(Tabela1[VALOR],Tabela1[DE (ÁREA / ORIGEM)],'Saldos CUSTEIO AEO LOA 23'!A42,Tabela1[CUSTEIO ou INVESTIMENTO?],'Tabelas auxiliares'!$B$221)</f>
        <v>0</v>
      </c>
      <c r="H42" s="59">
        <f>SUMIFS(Tabela1[VALOR],Tabela1[PARA (ÁREA / DESTINO)],'Saldos CUSTEIO AEO LOA 23'!A42,Tabela1[CUSTEIO ou INVESTIMENTO?],'Tabelas auxiliares'!$B$221)</f>
        <v>0</v>
      </c>
      <c r="I42" s="66">
        <f t="shared" si="1"/>
        <v>5800000</v>
      </c>
      <c r="J42" s="43">
        <f>SUMIFS('1. Pré-Empenhos'!$S$4:$S$320,'1. Pré-Empenhos'!$D$4:$D$320,'Saldos CUSTEIO AEO LOA 23'!B42,'1. Pré-Empenhos'!$R$4:$R$320,'Tabelas auxiliares'!$B$221)</f>
        <v>0</v>
      </c>
      <c r="K42" s="13">
        <f>SUMIFS('2. Empenhos LOA UFABC 2023'!$Z$4:$Z$1000,'2. Empenhos LOA UFABC 2023'!$D$4:$D$1000,'Saldos CUSTEIO AEO LOA 23'!B42,'2. Empenhos LOA UFABC 2023'!$Y$4:$Y$1000,'Tabelas auxiliares'!$B$221)</f>
        <v>1000</v>
      </c>
      <c r="L42" s="24">
        <f t="shared" si="0"/>
        <v>5799000</v>
      </c>
    </row>
    <row r="43" spans="1:12" x14ac:dyDescent="0.25">
      <c r="A43" t="s">
        <v>428</v>
      </c>
      <c r="B43" s="39" t="s">
        <v>219</v>
      </c>
      <c r="C43" s="39" t="s">
        <v>220</v>
      </c>
      <c r="D43" s="67">
        <f>IFERROR(VLOOKUP($B43,'Tabelas auxiliares'!$A$111:$E$152,3,FALSE),0)</f>
        <v>0</v>
      </c>
      <c r="E43" s="41">
        <f>IFERROR(VLOOKUP($B43,'Tabelas auxiliares'!$A$111:$E$152,4,FALSE),0)</f>
        <v>0</v>
      </c>
      <c r="F43" s="42">
        <f>IFERROR(VLOOKUP($B43,'Tabelas auxiliares'!$A$111:$E$152,5,FALSE),0)</f>
        <v>0</v>
      </c>
      <c r="G43" s="58">
        <f>SUMIFS(Tabela1[VALOR],Tabela1[DE (ÁREA / ORIGEM)],'Saldos CUSTEIO AEO LOA 23'!A43,Tabela1[CUSTEIO ou INVESTIMENTO?],'Tabelas auxiliares'!$B$221)</f>
        <v>0</v>
      </c>
      <c r="H43" s="59">
        <f>SUMIFS(Tabela1[VALOR],Tabela1[PARA (ÁREA / DESTINO)],'Saldos CUSTEIO AEO LOA 23'!A43,Tabela1[CUSTEIO ou INVESTIMENTO?],'Tabelas auxiliares'!$B$221)+SUMIFS('Distribuição TRI'!$N$2:$N$10,'Distribuição TRI'!$J$2:$J$10,'Saldos CUSTEIO AEO LOA 23'!B43)</f>
        <v>2665.33</v>
      </c>
      <c r="I43" s="66">
        <f t="shared" si="1"/>
        <v>2665.33</v>
      </c>
      <c r="J43" s="43">
        <f>SUMIFS('1. Pré-Empenhos'!$S$4:$S$320,'1. Pré-Empenhos'!$D$4:$D$320,'Saldos CUSTEIO AEO LOA 23'!B43,'1. Pré-Empenhos'!$R$4:$R$320,'Tabelas auxiliares'!$B$221)</f>
        <v>0</v>
      </c>
      <c r="K43" s="13">
        <f>SUMIFS('2. Empenhos LOA UFABC 2023'!$Z$4:$Z$1000,'2. Empenhos LOA UFABC 2023'!$D$4:$D$1000,'Saldos CUSTEIO AEO LOA 23'!B43,'2. Empenhos LOA UFABC 2023'!$Y$4:$Y$1000,'Tabelas auxiliares'!$B$221)</f>
        <v>0</v>
      </c>
      <c r="L43" s="24">
        <f t="shared" si="0"/>
        <v>2665.33</v>
      </c>
    </row>
    <row r="44" spans="1:12" ht="30" x14ac:dyDescent="0.25">
      <c r="A44" t="s">
        <v>429</v>
      </c>
      <c r="B44" s="39" t="s">
        <v>71</v>
      </c>
      <c r="C44" s="39" t="s">
        <v>72</v>
      </c>
      <c r="D44" s="67">
        <f>IFERROR(VLOOKUP($B44,'Tabelas auxiliares'!$A$111:$E$152,3,FALSE),0)</f>
        <v>500000</v>
      </c>
      <c r="E44" s="41">
        <f>IFERROR(VLOOKUP($B44,'Tabelas auxiliares'!$A$111:$E$152,4,FALSE),0)</f>
        <v>379463.06310654787</v>
      </c>
      <c r="F44" s="42">
        <f>IFERROR(VLOOKUP($B44,'Tabelas auxiliares'!$A$111:$E$152,5,FALSE),0)</f>
        <v>120536.93689345213</v>
      </c>
      <c r="G44" s="58">
        <f>SUMIFS(Tabela1[VALOR],Tabela1[DE (ÁREA / ORIGEM)],'Saldos CUSTEIO AEO LOA 23'!A44,Tabela1[CUSTEIO ou INVESTIMENTO?],'Tabelas auxiliares'!$B$221)</f>
        <v>0</v>
      </c>
      <c r="H44" s="59">
        <f>SUMIFS(Tabela1[VALOR],Tabela1[PARA (ÁREA / DESTINO)],'Saldos CUSTEIO AEO LOA 23'!A44,Tabela1[CUSTEIO ou INVESTIMENTO?],'Tabelas auxiliares'!$B$221)</f>
        <v>0</v>
      </c>
      <c r="I44" s="66">
        <f t="shared" si="1"/>
        <v>500000</v>
      </c>
      <c r="J44" s="43">
        <f>SUMIFS('1. Pré-Empenhos'!$S$4:$S$320,'1. Pré-Empenhos'!$D$4:$D$320,'Saldos CUSTEIO AEO LOA 23'!B44,'1. Pré-Empenhos'!$R$4:$R$320,'Tabelas auxiliares'!$B$221)</f>
        <v>15368.15</v>
      </c>
      <c r="K44" s="13">
        <f>SUMIFS('2. Empenhos LOA UFABC 2023'!$Z$4:$Z$1000,'2. Empenhos LOA UFABC 2023'!$D$4:$D$1000,'Saldos CUSTEIO AEO LOA 23'!B44,'2. Empenhos LOA UFABC 2023'!$Y$4:$Y$1000,'Tabelas auxiliares'!$B$221)</f>
        <v>406838.4</v>
      </c>
      <c r="L44" s="24">
        <f t="shared" si="0"/>
        <v>77793.449999999953</v>
      </c>
    </row>
    <row r="45" spans="1:12" ht="30" x14ac:dyDescent="0.25">
      <c r="A45" t="s">
        <v>430</v>
      </c>
      <c r="B45" s="39" t="s">
        <v>73</v>
      </c>
      <c r="C45" s="39" t="s">
        <v>74</v>
      </c>
      <c r="D45" s="67">
        <f>IFERROR(VLOOKUP($B45,'Tabelas auxiliares'!$A$111:$E$152,3,FALSE),0)</f>
        <v>3800000</v>
      </c>
      <c r="E45" s="41">
        <f>IFERROR(VLOOKUP($B45,'Tabelas auxiliares'!$A$111:$E$152,4,FALSE),0)</f>
        <v>2883919.279609764</v>
      </c>
      <c r="F45" s="42">
        <f>IFERROR(VLOOKUP($B45,'Tabelas auxiliares'!$A$111:$E$152,5,FALSE),0)</f>
        <v>916080.72039023624</v>
      </c>
      <c r="G45" s="58">
        <f>SUMIFS(Tabela1[VALOR],Tabela1[DE (ÁREA / ORIGEM)],'Saldos CUSTEIO AEO LOA 23'!A45,Tabela1[CUSTEIO ou INVESTIMENTO?],'Tabelas auxiliares'!$B$221)</f>
        <v>0</v>
      </c>
      <c r="H45" s="59">
        <f>SUMIFS(Tabela1[VALOR],Tabela1[PARA (ÁREA / DESTINO)],'Saldos CUSTEIO AEO LOA 23'!A45,Tabela1[CUSTEIO ou INVESTIMENTO?],'Tabelas auxiliares'!$B$221)</f>
        <v>0</v>
      </c>
      <c r="I45" s="66">
        <f t="shared" si="1"/>
        <v>3800000</v>
      </c>
      <c r="J45" s="43">
        <f>SUMIFS('1. Pré-Empenhos'!$S$4:$S$320,'1. Pré-Empenhos'!$D$4:$D$320,'Saldos CUSTEIO AEO LOA 23'!B45,'1. Pré-Empenhos'!$R$4:$R$320,'Tabelas auxiliares'!$B$221)</f>
        <v>0</v>
      </c>
      <c r="K45" s="13">
        <f>SUMIFS('2. Empenhos LOA UFABC 2023'!$Z$4:$Z$1000,'2. Empenhos LOA UFABC 2023'!$D$4:$D$1000,'Saldos CUSTEIO AEO LOA 23'!B45,'2. Empenhos LOA UFABC 2023'!$Y$4:$Y$1000,'Tabelas auxiliares'!$B$221)</f>
        <v>3013107.34</v>
      </c>
      <c r="L45" s="24">
        <f t="shared" si="0"/>
        <v>786892.66000000015</v>
      </c>
    </row>
    <row r="46" spans="1:12" x14ac:dyDescent="0.25">
      <c r="A46" t="s">
        <v>431</v>
      </c>
      <c r="B46" s="39" t="s">
        <v>221</v>
      </c>
      <c r="C46" s="39" t="s">
        <v>222</v>
      </c>
      <c r="D46" s="67">
        <f>IFERROR(VLOOKUP($B46,'Tabelas auxiliares'!$A$111:$E$152,3,FALSE),0)</f>
        <v>0</v>
      </c>
      <c r="E46" s="41">
        <f>IFERROR(VLOOKUP($B46,'Tabelas auxiliares'!$A$111:$E$152,4,FALSE),0)</f>
        <v>0</v>
      </c>
      <c r="F46" s="42">
        <f>IFERROR(VLOOKUP($B46,'Tabelas auxiliares'!$A$111:$E$152,5,FALSE),0)</f>
        <v>0</v>
      </c>
      <c r="G46" s="58">
        <f>SUMIFS(Tabela1[VALOR],Tabela1[DE (ÁREA / ORIGEM)],'Saldos CUSTEIO AEO LOA 23'!A46,Tabela1[CUSTEIO ou INVESTIMENTO?],'Tabelas auxiliares'!$B$221)</f>
        <v>0</v>
      </c>
      <c r="H46" s="59">
        <f>SUMIFS(Tabela1[VALOR],Tabela1[PARA (ÁREA / DESTINO)],'Saldos CUSTEIO AEO LOA 23'!A46,Tabela1[CUSTEIO ou INVESTIMENTO?],'Tabelas auxiliares'!$B$221)+SUMIFS('Distribuição TRI'!$N$2:$N$10,'Distribuição TRI'!$J$2:$J$10,'Saldos CUSTEIO AEO LOA 23'!B46)</f>
        <v>13809.230000000001</v>
      </c>
      <c r="I46" s="66">
        <f t="shared" si="1"/>
        <v>13809.230000000001</v>
      </c>
      <c r="J46" s="43">
        <f>SUMIFS('1. Pré-Empenhos'!$S$4:$S$320,'1. Pré-Empenhos'!$D$4:$D$320,'Saldos CUSTEIO AEO LOA 23'!B46,'1. Pré-Empenhos'!$R$4:$R$320,'Tabelas auxiliares'!$B$221)</f>
        <v>0</v>
      </c>
      <c r="K46" s="13">
        <f>SUMIFS('2. Empenhos LOA UFABC 2023'!$Z$4:$Z$1000,'2. Empenhos LOA UFABC 2023'!$D$4:$D$1000,'Saldos CUSTEIO AEO LOA 23'!B46,'2. Empenhos LOA UFABC 2023'!$Y$4:$Y$1000,'Tabelas auxiliares'!$B$221)</f>
        <v>5402.65</v>
      </c>
      <c r="L46" s="24">
        <f t="shared" si="0"/>
        <v>8406.5800000000017</v>
      </c>
    </row>
    <row r="47" spans="1:12" ht="15.75" customHeight="1" x14ac:dyDescent="0.25">
      <c r="A47" t="s">
        <v>432</v>
      </c>
      <c r="B47" s="39" t="s">
        <v>75</v>
      </c>
      <c r="C47" s="39" t="s">
        <v>76</v>
      </c>
      <c r="D47" s="67">
        <f>IFERROR(VLOOKUP($B47,'Tabelas auxiliares'!$A$111:$E$152,3,FALSE),0)</f>
        <v>1195000</v>
      </c>
      <c r="E47" s="41">
        <f>IFERROR(VLOOKUP($B47,'Tabelas auxiliares'!$A$111:$E$152,4,FALSE),0)</f>
        <v>906916.72082464944</v>
      </c>
      <c r="F47" s="42">
        <f>IFERROR(VLOOKUP($B47,'Tabelas auxiliares'!$A$111:$E$152,5,FALSE),0)</f>
        <v>288083.27917535062</v>
      </c>
      <c r="G47" s="58">
        <f>SUMIFS(Tabela1[VALOR],Tabela1[DE (ÁREA / ORIGEM)],'Saldos CUSTEIO AEO LOA 23'!A47,Tabela1[CUSTEIO ou INVESTIMENTO?],'Tabelas auxiliares'!$B$221)</f>
        <v>0</v>
      </c>
      <c r="H47" s="59">
        <f>SUMIFS(Tabela1[VALOR],Tabela1[PARA (ÁREA / DESTINO)],'Saldos CUSTEIO AEO LOA 23'!A47,Tabela1[CUSTEIO ou INVESTIMENTO?],'Tabelas auxiliares'!$B$221)</f>
        <v>0</v>
      </c>
      <c r="I47" s="66">
        <f t="shared" si="1"/>
        <v>1195000</v>
      </c>
      <c r="J47" s="43">
        <f>SUMIFS('1. Pré-Empenhos'!$S$4:$S$320,'1. Pré-Empenhos'!$D$4:$D$320,'Saldos CUSTEIO AEO LOA 23'!B47,'1. Pré-Empenhos'!$R$4:$R$320,'Tabelas auxiliares'!$B$221)</f>
        <v>409552.76</v>
      </c>
      <c r="K47" s="13">
        <f>SUMIFS('2. Empenhos LOA UFABC 2023'!$Z$4:$Z$1000,'2. Empenhos LOA UFABC 2023'!$D$4:$D$1000,'Saldos CUSTEIO AEO LOA 23'!B47,'2. Empenhos LOA UFABC 2023'!$Y$4:$Y$1000,'Tabelas auxiliares'!$B$221)</f>
        <v>1151563.7500000002</v>
      </c>
      <c r="L47" s="24">
        <f t="shared" si="0"/>
        <v>-366116.51000000024</v>
      </c>
    </row>
    <row r="48" spans="1:12" ht="30" x14ac:dyDescent="0.25">
      <c r="A48" t="s">
        <v>433</v>
      </c>
      <c r="B48" s="39" t="s">
        <v>77</v>
      </c>
      <c r="C48" s="39" t="s">
        <v>78</v>
      </c>
      <c r="D48" s="67">
        <f>IFERROR(VLOOKUP($B48,'Tabelas auxiliares'!$A$111:$E$152,3,FALSE),0)</f>
        <v>1200000</v>
      </c>
      <c r="E48" s="41">
        <f>IFERROR(VLOOKUP($B48,'Tabelas auxiliares'!$A$111:$E$152,4,FALSE),0)</f>
        <v>910711.3514557149</v>
      </c>
      <c r="F48" s="42">
        <f>IFERROR(VLOOKUP($B48,'Tabelas auxiliares'!$A$111:$E$152,5,FALSE),0)</f>
        <v>289288.6485442851</v>
      </c>
      <c r="G48" s="58">
        <f>SUMIFS(Tabela1[VALOR],Tabela1[DE (ÁREA / ORIGEM)],'Saldos CUSTEIO AEO LOA 23'!A48,Tabela1[CUSTEIO ou INVESTIMENTO?],'Tabelas auxiliares'!$B$221)</f>
        <v>0</v>
      </c>
      <c r="H48" s="59">
        <f>SUMIFS(Tabela1[VALOR],Tabela1[PARA (ÁREA / DESTINO)],'Saldos CUSTEIO AEO LOA 23'!A48,Tabela1[CUSTEIO ou INVESTIMENTO?],'Tabelas auxiliares'!$B$221)</f>
        <v>0</v>
      </c>
      <c r="I48" s="66">
        <f t="shared" si="1"/>
        <v>1200000</v>
      </c>
      <c r="J48" s="43">
        <f>SUMIFS('1. Pré-Empenhos'!$S$4:$S$320,'1. Pré-Empenhos'!$D$4:$D$320,'Saldos CUSTEIO AEO LOA 23'!B48,'1. Pré-Empenhos'!$R$4:$R$320,'Tabelas auxiliares'!$B$221)</f>
        <v>1033772.95</v>
      </c>
      <c r="K48" s="13">
        <f>SUMIFS('2. Empenhos LOA UFABC 2023'!$Z$4:$Z$1000,'2. Empenhos LOA UFABC 2023'!$D$4:$D$1000,'Saldos CUSTEIO AEO LOA 23'!B48,'2. Empenhos LOA UFABC 2023'!$Y$4:$Y$1000,'Tabelas auxiliares'!$B$221)</f>
        <v>0</v>
      </c>
      <c r="L48" s="24">
        <f t="shared" si="0"/>
        <v>166227.05000000005</v>
      </c>
    </row>
    <row r="49" spans="1:12" ht="30" x14ac:dyDescent="0.25">
      <c r="A49" t="s">
        <v>434</v>
      </c>
      <c r="B49" s="39" t="s">
        <v>151</v>
      </c>
      <c r="C49" s="39" t="s">
        <v>152</v>
      </c>
      <c r="D49" s="67">
        <f>IFERROR(VLOOKUP($B49,'Tabelas auxiliares'!$A$111:$E$152,3,FALSE),0)</f>
        <v>0</v>
      </c>
      <c r="E49" s="41">
        <f>IFERROR(VLOOKUP($B49,'Tabelas auxiliares'!$A$111:$E$152,4,FALSE),0)</f>
        <v>0</v>
      </c>
      <c r="F49" s="42">
        <f>IFERROR(VLOOKUP($B49,'Tabelas auxiliares'!$A$111:$E$152,5,FALSE),0)</f>
        <v>0</v>
      </c>
      <c r="G49" s="58">
        <f>SUMIFS(Tabela1[VALOR],Tabela1[DE (ÁREA / ORIGEM)],'Saldos CUSTEIO AEO LOA 23'!A49,Tabela1[CUSTEIO ou INVESTIMENTO?],'Tabelas auxiliares'!$B$221)</f>
        <v>0</v>
      </c>
      <c r="H49" s="59">
        <f>SUMIFS(Tabela1[VALOR],Tabela1[PARA (ÁREA / DESTINO)],'Saldos CUSTEIO AEO LOA 23'!A49,Tabela1[CUSTEIO ou INVESTIMENTO?],'Tabelas auxiliares'!$B$221)</f>
        <v>0</v>
      </c>
      <c r="I49" s="66">
        <f t="shared" si="1"/>
        <v>0</v>
      </c>
      <c r="J49" s="43">
        <f>SUMIFS('1. Pré-Empenhos'!$S$4:$S$320,'1. Pré-Empenhos'!$D$4:$D$320,'Saldos CUSTEIO AEO LOA 23'!B49,'1. Pré-Empenhos'!$R$4:$R$320,'Tabelas auxiliares'!$B$221)</f>
        <v>0</v>
      </c>
      <c r="K49" s="13">
        <f>SUMIFS('2. Empenhos LOA UFABC 2023'!$Z$4:$Z$1000,'2. Empenhos LOA UFABC 2023'!$D$4:$D$1000,'Saldos CUSTEIO AEO LOA 23'!B49,'2. Empenhos LOA UFABC 2023'!$Y$4:$Y$1000,'Tabelas auxiliares'!$B$221)</f>
        <v>0</v>
      </c>
      <c r="L49" s="24">
        <f t="shared" si="0"/>
        <v>0</v>
      </c>
    </row>
    <row r="50" spans="1:12" ht="30" x14ac:dyDescent="0.25">
      <c r="A50" t="s">
        <v>435</v>
      </c>
      <c r="B50" s="39" t="s">
        <v>79</v>
      </c>
      <c r="C50" s="39" t="s">
        <v>80</v>
      </c>
      <c r="D50" s="67">
        <f>IFERROR(VLOOKUP($B50,'Tabelas auxiliares'!$A$111:$E$152,3,FALSE),0)</f>
        <v>105000</v>
      </c>
      <c r="E50" s="41">
        <f>IFERROR(VLOOKUP($B50,'Tabelas auxiliares'!$A$111:$E$152,4,FALSE),0)</f>
        <v>79687.243252375047</v>
      </c>
      <c r="F50" s="42">
        <f>IFERROR(VLOOKUP($B50,'Tabelas auxiliares'!$A$111:$E$152,5,FALSE),0)</f>
        <v>25312.756747624946</v>
      </c>
      <c r="G50" s="58">
        <f>SUMIFS(Tabela1[VALOR],Tabela1[DE (ÁREA / ORIGEM)],'Saldos CUSTEIO AEO LOA 23'!A50,Tabela1[CUSTEIO ou INVESTIMENTO?],'Tabelas auxiliares'!$B$221)</f>
        <v>0</v>
      </c>
      <c r="H50" s="59">
        <f>SUMIFS(Tabela1[VALOR],Tabela1[PARA (ÁREA / DESTINO)],'Saldos CUSTEIO AEO LOA 23'!A50,Tabela1[CUSTEIO ou INVESTIMENTO?],'Tabelas auxiliares'!$B$221)</f>
        <v>0</v>
      </c>
      <c r="I50" s="66">
        <f t="shared" si="1"/>
        <v>105000</v>
      </c>
      <c r="J50" s="43">
        <f>SUMIFS('1. Pré-Empenhos'!$S$4:$S$320,'1. Pré-Empenhos'!$D$4:$D$320,'Saldos CUSTEIO AEO LOA 23'!B50,'1. Pré-Empenhos'!$R$4:$R$320,'Tabelas auxiliares'!$B$221)</f>
        <v>0</v>
      </c>
      <c r="K50" s="13">
        <f>SUMIFS('2. Empenhos LOA UFABC 2023'!$Z$4:$Z$1000,'2. Empenhos LOA UFABC 2023'!$D$4:$D$1000,'Saldos CUSTEIO AEO LOA 23'!B50,'2. Empenhos LOA UFABC 2023'!$Y$4:$Y$1000,'Tabelas auxiliares'!$B$221)</f>
        <v>0</v>
      </c>
      <c r="L50" s="24">
        <f t="shared" si="0"/>
        <v>105000</v>
      </c>
    </row>
    <row r="51" spans="1:12" x14ac:dyDescent="0.25">
      <c r="A51" t="s">
        <v>436</v>
      </c>
      <c r="B51" s="39" t="s">
        <v>81</v>
      </c>
      <c r="C51" s="39" t="s">
        <v>249</v>
      </c>
      <c r="D51" s="67">
        <f>IFERROR(VLOOKUP($B51,'Tabelas auxiliares'!$A$111:$E$152,3,FALSE),0)</f>
        <v>1200000</v>
      </c>
      <c r="E51" s="41">
        <f>IFERROR(VLOOKUP($B51,'Tabelas auxiliares'!$A$111:$E$152,4,FALSE),0)</f>
        <v>910711.3514557149</v>
      </c>
      <c r="F51" s="42">
        <f>IFERROR(VLOOKUP($B51,'Tabelas auxiliares'!$A$111:$E$152,5,FALSE),0)</f>
        <v>289288.6485442851</v>
      </c>
      <c r="G51" s="58">
        <f>SUMIFS(Tabela1[VALOR],Tabela1[DE (ÁREA / ORIGEM)],'Saldos CUSTEIO AEO LOA 23'!A51,Tabela1[CUSTEIO ou INVESTIMENTO?],'Tabelas auxiliares'!$B$221)</f>
        <v>0</v>
      </c>
      <c r="H51" s="59">
        <f>SUMIFS(Tabela1[VALOR],Tabela1[PARA (ÁREA / DESTINO)],'Saldos CUSTEIO AEO LOA 23'!A51,Tabela1[CUSTEIO ou INVESTIMENTO?],'Tabelas auxiliares'!$B$221)</f>
        <v>0</v>
      </c>
      <c r="I51" s="66">
        <f t="shared" si="1"/>
        <v>1200000</v>
      </c>
      <c r="J51" s="43">
        <f>SUMIFS('1. Pré-Empenhos'!$S$4:$S$320,'1. Pré-Empenhos'!$D$4:$D$320,'Saldos CUSTEIO AEO LOA 23'!B51,'1. Pré-Empenhos'!$R$4:$R$320,'Tabelas auxiliares'!$B$221)</f>
        <v>0</v>
      </c>
      <c r="K51" s="13">
        <f>SUMIFS('2. Empenhos LOA UFABC 2023'!$Z$4:$Z$1000,'2. Empenhos LOA UFABC 2023'!$D$4:$D$1000,'Saldos CUSTEIO AEO LOA 23'!B51,'2. Empenhos LOA UFABC 2023'!$Y$4:$Y$1000,'Tabelas auxiliares'!$B$221)</f>
        <v>0</v>
      </c>
      <c r="L51" s="24">
        <f t="shared" si="0"/>
        <v>1200000</v>
      </c>
    </row>
    <row r="52" spans="1:12" x14ac:dyDescent="0.25">
      <c r="A52" t="s">
        <v>437</v>
      </c>
      <c r="B52" s="39" t="s">
        <v>208</v>
      </c>
      <c r="C52" s="39" t="s">
        <v>226</v>
      </c>
      <c r="D52" s="67">
        <f>IFERROR(VLOOKUP($B52,'Tabelas auxiliares'!$A$111:$E$152,3,FALSE),0)</f>
        <v>0</v>
      </c>
      <c r="E52" s="41">
        <f>IFERROR(VLOOKUP($B52,'Tabelas auxiliares'!$A$111:$E$152,4,FALSE),0)</f>
        <v>0</v>
      </c>
      <c r="F52" s="42">
        <f>IFERROR(VLOOKUP($B52,'Tabelas auxiliares'!$A$111:$E$152,5,FALSE),0)</f>
        <v>0</v>
      </c>
      <c r="G52" s="58">
        <f>SUMIFS(Tabela1[VALOR],Tabela1[DE (ÁREA / ORIGEM)],'Saldos CUSTEIO AEO LOA 23'!A52,Tabela1[CUSTEIO ou INVESTIMENTO?],'Tabelas auxiliares'!$B$221)</f>
        <v>0</v>
      </c>
      <c r="H52" s="59">
        <f>SUMIFS(Tabela1[VALOR],Tabela1[PARA (ÁREA / DESTINO)],'Saldos CUSTEIO AEO LOA 23'!A52,Tabela1[CUSTEIO ou INVESTIMENTO?],'Tabelas auxiliares'!$B$221)</f>
        <v>0</v>
      </c>
      <c r="I52" s="66">
        <f t="shared" si="1"/>
        <v>0</v>
      </c>
      <c r="J52" s="43">
        <f>SUMIFS('1. Pré-Empenhos'!$S$4:$S$320,'1. Pré-Empenhos'!$D$4:$D$320,'Saldos CUSTEIO AEO LOA 23'!B52,'1. Pré-Empenhos'!$R$4:$R$320,'Tabelas auxiliares'!$B$221)</f>
        <v>7008</v>
      </c>
      <c r="K52" s="13">
        <f>SUMIFS('2. Empenhos LOA UFABC 2023'!$Z$4:$Z$1000,'2. Empenhos LOA UFABC 2023'!$D$4:$D$1000,'Saldos CUSTEIO AEO LOA 23'!B52,'2. Empenhos LOA UFABC 2023'!$Y$4:$Y$1000,'Tabelas auxiliares'!$B$221)</f>
        <v>0</v>
      </c>
      <c r="L52" s="24">
        <f t="shared" si="0"/>
        <v>-7008</v>
      </c>
    </row>
    <row r="53" spans="1:12" ht="30" x14ac:dyDescent="0.25">
      <c r="A53" t="s">
        <v>438</v>
      </c>
      <c r="B53" s="39" t="s">
        <v>225</v>
      </c>
      <c r="C53" s="39" t="s">
        <v>227</v>
      </c>
      <c r="D53" s="67">
        <f>IFERROR(VLOOKUP($B53,'Tabelas auxiliares'!$A$111:$E$152,3,FALSE),0)</f>
        <v>0</v>
      </c>
      <c r="E53" s="41">
        <f>IFERROR(VLOOKUP($B53,'Tabelas auxiliares'!$A$111:$E$152,4,FALSE),0)</f>
        <v>0</v>
      </c>
      <c r="F53" s="42">
        <f>IFERROR(VLOOKUP($B53,'Tabelas auxiliares'!$A$111:$E$152,5,FALSE),0)</f>
        <v>0</v>
      </c>
      <c r="G53" s="58">
        <f>SUMIFS(Tabela1[VALOR],Tabela1[DE (ÁREA / ORIGEM)],'Saldos CUSTEIO AEO LOA 23'!A53,Tabela1[CUSTEIO ou INVESTIMENTO?],'Tabelas auxiliares'!$B$221)</f>
        <v>0</v>
      </c>
      <c r="H53" s="59">
        <f>SUMIFS(Tabela1[VALOR],Tabela1[PARA (ÁREA / DESTINO)],'Saldos CUSTEIO AEO LOA 23'!A53,Tabela1[CUSTEIO ou INVESTIMENTO?],'Tabelas auxiliares'!$B$221)</f>
        <v>0</v>
      </c>
      <c r="I53" s="66">
        <f t="shared" si="1"/>
        <v>0</v>
      </c>
      <c r="J53" s="43">
        <f>SUMIFS('1. Pré-Empenhos'!$S$4:$S$320,'1. Pré-Empenhos'!$D$4:$D$320,'Saldos CUSTEIO AEO LOA 23'!B53,'1. Pré-Empenhos'!$R$4:$R$320,'Tabelas auxiliares'!$B$221)</f>
        <v>0</v>
      </c>
      <c r="K53" s="13">
        <f>SUMIFS('2. Empenhos LOA UFABC 2023'!$Z$4:$Z$1000,'2. Empenhos LOA UFABC 2023'!$D$4:$D$1000,'Saldos CUSTEIO AEO LOA 23'!B53,'2. Empenhos LOA UFABC 2023'!$Y$4:$Y$1000,'Tabelas auxiliares'!$B$221)</f>
        <v>0</v>
      </c>
      <c r="L53" s="24">
        <f t="shared" si="0"/>
        <v>0</v>
      </c>
    </row>
    <row r="54" spans="1:12" ht="30" x14ac:dyDescent="0.25">
      <c r="A54" t="s">
        <v>439</v>
      </c>
      <c r="B54" s="39" t="s">
        <v>83</v>
      </c>
      <c r="C54" s="39" t="s">
        <v>248</v>
      </c>
      <c r="D54" s="67">
        <f>IFERROR(VLOOKUP($B54,'Tabelas auxiliares'!$A$111:$E$152,3,FALSE),0)</f>
        <v>125000</v>
      </c>
      <c r="E54" s="41">
        <f>IFERROR(VLOOKUP($B54,'Tabelas auxiliares'!$A$111:$E$152,4,FALSE),0)</f>
        <v>94865.765776636967</v>
      </c>
      <c r="F54" s="42">
        <f>IFERROR(VLOOKUP($B54,'Tabelas auxiliares'!$A$111:$E$152,5,FALSE),0)</f>
        <v>30134.234223363033</v>
      </c>
      <c r="G54" s="58">
        <f>SUMIFS(Tabela1[VALOR],Tabela1[DE (ÁREA / ORIGEM)],'Saldos CUSTEIO AEO LOA 23'!A54,Tabela1[CUSTEIO ou INVESTIMENTO?],'Tabelas auxiliares'!$B$221)</f>
        <v>0</v>
      </c>
      <c r="H54" s="59">
        <f>SUMIFS(Tabela1[VALOR],Tabela1[PARA (ÁREA / DESTINO)],'Saldos CUSTEIO AEO LOA 23'!A54,Tabela1[CUSTEIO ou INVESTIMENTO?],'Tabelas auxiliares'!$B$221)</f>
        <v>0</v>
      </c>
      <c r="I54" s="66">
        <f t="shared" si="1"/>
        <v>125000</v>
      </c>
      <c r="J54" s="43">
        <f>SUMIFS('1. Pré-Empenhos'!$S$4:$S$320,'1. Pré-Empenhos'!$D$4:$D$320,'Saldos CUSTEIO AEO LOA 23'!B54,'1. Pré-Empenhos'!$R$4:$R$320,'Tabelas auxiliares'!$B$221)</f>
        <v>2000</v>
      </c>
      <c r="K54" s="13">
        <f>SUMIFS('2. Empenhos LOA UFABC 2023'!$Z$4:$Z$1000,'2. Empenhos LOA UFABC 2023'!$D$4:$D$1000,'Saldos CUSTEIO AEO LOA 23'!B54,'2. Empenhos LOA UFABC 2023'!$Y$4:$Y$1000,'Tabelas auxiliares'!$B$221)</f>
        <v>153200</v>
      </c>
      <c r="L54" s="24">
        <f t="shared" si="0"/>
        <v>-30200</v>
      </c>
    </row>
    <row r="55" spans="1:12" x14ac:dyDescent="0.25">
      <c r="A55" t="s">
        <v>440</v>
      </c>
      <c r="B55" s="39" t="s">
        <v>84</v>
      </c>
      <c r="C55" s="39" t="s">
        <v>85</v>
      </c>
      <c r="D55" s="67">
        <f>IFERROR(VLOOKUP($B55,'Tabelas auxiliares'!$A$111:$E$152,3,FALSE),0)</f>
        <v>125000</v>
      </c>
      <c r="E55" s="41">
        <f>IFERROR(VLOOKUP($B55,'Tabelas auxiliares'!$A$111:$E$152,4,FALSE),0)</f>
        <v>94865.765776636967</v>
      </c>
      <c r="F55" s="42">
        <f>IFERROR(VLOOKUP($B55,'Tabelas auxiliares'!$A$111:$E$152,5,FALSE),0)</f>
        <v>30134.234223363033</v>
      </c>
      <c r="G55" s="58">
        <f>SUMIFS(Tabela1[VALOR],Tabela1[DE (ÁREA / ORIGEM)],'Saldos CUSTEIO AEO LOA 23'!A55,Tabela1[CUSTEIO ou INVESTIMENTO?],'Tabelas auxiliares'!$B$221)</f>
        <v>0</v>
      </c>
      <c r="H55" s="59">
        <f>SUMIFS(Tabela1[VALOR],Tabela1[PARA (ÁREA / DESTINO)],'Saldos CUSTEIO AEO LOA 23'!A55,Tabela1[CUSTEIO ou INVESTIMENTO?],'Tabelas auxiliares'!$B$221)</f>
        <v>0</v>
      </c>
      <c r="I55" s="66">
        <f t="shared" si="1"/>
        <v>125000</v>
      </c>
      <c r="J55" s="43">
        <f>SUMIFS('1. Pré-Empenhos'!$S$4:$S$320,'1. Pré-Empenhos'!$D$4:$D$320,'Saldos CUSTEIO AEO LOA 23'!B55,'1. Pré-Empenhos'!$R$4:$R$320,'Tabelas auxiliares'!$B$221)</f>
        <v>0</v>
      </c>
      <c r="K55" s="13">
        <f>SUMIFS('2. Empenhos LOA UFABC 2023'!$Z$4:$Z$1000,'2. Empenhos LOA UFABC 2023'!$D$4:$D$1000,'Saldos CUSTEIO AEO LOA 23'!B55,'2. Empenhos LOA UFABC 2023'!$Y$4:$Y$1000,'Tabelas auxiliares'!$B$221)</f>
        <v>130576.88</v>
      </c>
      <c r="L55" s="24">
        <f t="shared" si="0"/>
        <v>-5576.8800000000047</v>
      </c>
    </row>
    <row r="56" spans="1:12" ht="30" x14ac:dyDescent="0.25">
      <c r="A56" t="s">
        <v>441</v>
      </c>
      <c r="B56" s="39" t="s">
        <v>88</v>
      </c>
      <c r="C56" s="39" t="s">
        <v>89</v>
      </c>
      <c r="D56" s="67">
        <f>IFERROR(VLOOKUP($B56,'Tabelas auxiliares'!$A$111:$E$152,3,FALSE),0)</f>
        <v>450000</v>
      </c>
      <c r="E56" s="41">
        <f>IFERROR(VLOOKUP($B56,'Tabelas auxiliares'!$A$111:$E$152,4,FALSE),0)</f>
        <v>341516.75679589307</v>
      </c>
      <c r="F56" s="42">
        <f>IFERROR(VLOOKUP($B56,'Tabelas auxiliares'!$A$111:$E$152,5,FALSE),0)</f>
        <v>108483.24320410691</v>
      </c>
      <c r="G56" s="58">
        <f>SUMIFS(Tabela1[VALOR],Tabela1[DE (ÁREA / ORIGEM)],'Saldos CUSTEIO AEO LOA 23'!A56,Tabela1[CUSTEIO ou INVESTIMENTO?],'Tabelas auxiliares'!$B$221)</f>
        <v>0</v>
      </c>
      <c r="H56" s="59">
        <f>SUMIFS(Tabela1[VALOR],Tabela1[PARA (ÁREA / DESTINO)],'Saldos CUSTEIO AEO LOA 23'!A56,Tabela1[CUSTEIO ou INVESTIMENTO?],'Tabelas auxiliares'!$B$221)</f>
        <v>0</v>
      </c>
      <c r="I56" s="66">
        <f t="shared" si="1"/>
        <v>450000</v>
      </c>
      <c r="J56" s="43">
        <f>SUMIFS('1. Pré-Empenhos'!$S$4:$S$320,'1. Pré-Empenhos'!$D$4:$D$320,'Saldos CUSTEIO AEO LOA 23'!B56,'1. Pré-Empenhos'!$R$4:$R$320,'Tabelas auxiliares'!$B$221)</f>
        <v>23611.300000000003</v>
      </c>
      <c r="K56" s="13">
        <f>SUMIFS('2. Empenhos LOA UFABC 2023'!$Z$4:$Z$1000,'2. Empenhos LOA UFABC 2023'!$D$4:$D$1000,'Saldos CUSTEIO AEO LOA 23'!B56,'2. Empenhos LOA UFABC 2023'!$Y$4:$Y$1000,'Tabelas auxiliares'!$B$221)</f>
        <v>369866.03000000009</v>
      </c>
      <c r="L56" s="24">
        <f t="shared" si="0"/>
        <v>56522.669999999925</v>
      </c>
    </row>
    <row r="57" spans="1:12" ht="30" x14ac:dyDescent="0.25">
      <c r="A57" t="s">
        <v>442</v>
      </c>
      <c r="B57" s="39" t="s">
        <v>90</v>
      </c>
      <c r="C57" s="39" t="s">
        <v>91</v>
      </c>
      <c r="D57" s="67">
        <f>IFERROR(VLOOKUP($B57,'Tabelas auxiliares'!$A$111:$E$152,3,FALSE),0)</f>
        <v>2208348</v>
      </c>
      <c r="E57" s="41">
        <f>IFERROR(VLOOKUP($B57,'Tabelas auxiliares'!$A$111:$E$152,4,FALSE),0)</f>
        <v>1675972.9929704375</v>
      </c>
      <c r="F57" s="42">
        <f>IFERROR(VLOOKUP($B57,'Tabelas auxiliares'!$A$111:$E$152,5,FALSE),0)</f>
        <v>532375.00702956249</v>
      </c>
      <c r="G57" s="58">
        <f>SUMIFS(Tabela1[VALOR],Tabela1[DE (ÁREA / ORIGEM)],'Saldos CUSTEIO AEO LOA 23'!A57,Tabela1[CUSTEIO ou INVESTIMENTO?],'Tabelas auxiliares'!$B$221)</f>
        <v>0</v>
      </c>
      <c r="H57" s="59">
        <f>SUMIFS(Tabela1[VALOR],Tabela1[PARA (ÁREA / DESTINO)],'Saldos CUSTEIO AEO LOA 23'!A57,Tabela1[CUSTEIO ou INVESTIMENTO?],'Tabelas auxiliares'!$B$221)</f>
        <v>0</v>
      </c>
      <c r="I57" s="66">
        <f t="shared" si="1"/>
        <v>2208348</v>
      </c>
      <c r="J57" s="43">
        <f>SUMIFS('1. Pré-Empenhos'!$S$4:$S$320,'1. Pré-Empenhos'!$D$4:$D$320,'Saldos CUSTEIO AEO LOA 23'!B57,'1. Pré-Empenhos'!$R$4:$R$320,'Tabelas auxiliares'!$B$221)</f>
        <v>0</v>
      </c>
      <c r="K57" s="13">
        <f>SUMIFS('2. Empenhos LOA UFABC 2023'!$Z$4:$Z$1000,'2. Empenhos LOA UFABC 2023'!$D$4:$D$1000,'Saldos CUSTEIO AEO LOA 23'!B57,'2. Empenhos LOA UFABC 2023'!$Y$4:$Y$1000,'Tabelas auxiliares'!$B$221)</f>
        <v>2152746.62</v>
      </c>
      <c r="L57" s="24">
        <f t="shared" si="0"/>
        <v>55601.379999999888</v>
      </c>
    </row>
    <row r="58" spans="1:12" ht="30" x14ac:dyDescent="0.25">
      <c r="A58" t="s">
        <v>443</v>
      </c>
      <c r="B58" s="39" t="s">
        <v>92</v>
      </c>
      <c r="C58" s="39" t="s">
        <v>93</v>
      </c>
      <c r="D58" s="67">
        <f>IFERROR(VLOOKUP($B58,'Tabelas auxiliares'!$A$111:$E$152,3,FALSE),0)</f>
        <v>600000</v>
      </c>
      <c r="E58" s="41">
        <f>IFERROR(VLOOKUP($B58,'Tabelas auxiliares'!$A$111:$E$152,4,FALSE),0)</f>
        <v>455355.67572785745</v>
      </c>
      <c r="F58" s="42">
        <f>IFERROR(VLOOKUP($B58,'Tabelas auxiliares'!$A$111:$E$152,5,FALSE),0)</f>
        <v>144644.32427214255</v>
      </c>
      <c r="G58" s="58">
        <f>SUMIFS(Tabela1[VALOR],Tabela1[DE (ÁREA / ORIGEM)],'Saldos CUSTEIO AEO LOA 23'!A58,Tabela1[CUSTEIO ou INVESTIMENTO?],'Tabelas auxiliares'!$B$221)</f>
        <v>0</v>
      </c>
      <c r="H58" s="59">
        <f>SUMIFS(Tabela1[VALOR],Tabela1[PARA (ÁREA / DESTINO)],'Saldos CUSTEIO AEO LOA 23'!A58,Tabela1[CUSTEIO ou INVESTIMENTO?],'Tabelas auxiliares'!$B$221)</f>
        <v>0</v>
      </c>
      <c r="I58" s="66">
        <f t="shared" si="1"/>
        <v>600000</v>
      </c>
      <c r="J58" s="43">
        <f>SUMIFS('1. Pré-Empenhos'!$S$4:$S$320,'1. Pré-Empenhos'!$D$4:$D$320,'Saldos CUSTEIO AEO LOA 23'!B58,'1. Pré-Empenhos'!$R$4:$R$320,'Tabelas auxiliares'!$B$221)</f>
        <v>0</v>
      </c>
      <c r="K58" s="13">
        <f>SUMIFS('2. Empenhos LOA UFABC 2023'!$Z$4:$Z$1000,'2. Empenhos LOA UFABC 2023'!$D$4:$D$1000,'Saldos CUSTEIO AEO LOA 23'!B58,'2. Empenhos LOA UFABC 2023'!$Y$4:$Y$1000,'Tabelas auxiliares'!$B$221)</f>
        <v>402651.5</v>
      </c>
      <c r="L58" s="24">
        <f t="shared" si="0"/>
        <v>197348.5</v>
      </c>
    </row>
    <row r="59" spans="1:12" x14ac:dyDescent="0.25">
      <c r="A59" t="s">
        <v>444</v>
      </c>
      <c r="B59" s="39" t="s">
        <v>86</v>
      </c>
      <c r="C59" s="39" t="s">
        <v>87</v>
      </c>
      <c r="D59" s="67">
        <f>IFERROR(VLOOKUP($B59,'Tabelas auxiliares'!$A$111:$E$152,3,FALSE),0)</f>
        <v>300000</v>
      </c>
      <c r="E59" s="41">
        <f>IFERROR(VLOOKUP($B59,'Tabelas auxiliares'!$A$111:$E$152,4,FALSE),0)</f>
        <v>227677.83786392873</v>
      </c>
      <c r="F59" s="42">
        <f>IFERROR(VLOOKUP($B59,'Tabelas auxiliares'!$A$111:$E$152,5,FALSE),0)</f>
        <v>72322.162136071274</v>
      </c>
      <c r="G59" s="58">
        <f>SUMIFS(Tabela1[VALOR],Tabela1[DE (ÁREA / ORIGEM)],'Saldos CUSTEIO AEO LOA 23'!A59,Tabela1[CUSTEIO ou INVESTIMENTO?],'Tabelas auxiliares'!$B$221)</f>
        <v>0</v>
      </c>
      <c r="H59" s="59">
        <f>SUMIFS(Tabela1[VALOR],Tabela1[PARA (ÁREA / DESTINO)],'Saldos CUSTEIO AEO LOA 23'!A59,Tabela1[CUSTEIO ou INVESTIMENTO?],'Tabelas auxiliares'!$B$221)</f>
        <v>0</v>
      </c>
      <c r="I59" s="66">
        <f t="shared" si="1"/>
        <v>300000</v>
      </c>
      <c r="J59" s="43">
        <f>SUMIFS('1. Pré-Empenhos'!$S$4:$S$320,'1. Pré-Empenhos'!$D$4:$D$320,'Saldos CUSTEIO AEO LOA 23'!B59,'1. Pré-Empenhos'!$R$4:$R$320,'Tabelas auxiliares'!$B$221)</f>
        <v>0</v>
      </c>
      <c r="K59" s="13">
        <f>SUMIFS('2. Empenhos LOA UFABC 2023'!$Z$4:$Z$1000,'2. Empenhos LOA UFABC 2023'!$D$4:$D$1000,'Saldos CUSTEIO AEO LOA 23'!B59,'2. Empenhos LOA UFABC 2023'!$Y$4:$Y$1000,'Tabelas auxiliares'!$B$221)</f>
        <v>72124</v>
      </c>
      <c r="L59" s="24">
        <f t="shared" si="0"/>
        <v>227876</v>
      </c>
    </row>
    <row r="60" spans="1:12" x14ac:dyDescent="0.25">
      <c r="A60" t="s">
        <v>388</v>
      </c>
      <c r="B60" s="39" t="s">
        <v>96</v>
      </c>
      <c r="C60" s="39" t="s">
        <v>97</v>
      </c>
      <c r="D60" s="67">
        <f>IFERROR(VLOOKUP($B60,'Tabelas auxiliares'!$A$111:$E$152,3,FALSE),0)</f>
        <v>3808077.0000000298</v>
      </c>
      <c r="E60" s="41">
        <f>IFERROR(VLOOKUP($B60,'Tabelas auxiliares'!$A$111:$E$152,4,FALSE),0)</f>
        <v>2890049.1259312094</v>
      </c>
      <c r="F60" s="42">
        <f>IFERROR(VLOOKUP($B60,'Tabelas auxiliares'!$A$111:$E$152,5,FALSE),0)</f>
        <v>918027.87406882015</v>
      </c>
      <c r="G60" s="58">
        <f>SUMIFS(Tabela1[VALOR],Tabela1[DE (ÁREA / ORIGEM)],'Saldos CUSTEIO AEO LOA 23'!A60,Tabela1[CUSTEIO ou INVESTIMENTO?],'Tabelas auxiliares'!$B$221)</f>
        <v>69912.2</v>
      </c>
      <c r="H60" s="59">
        <f>SUMIFS(Tabela1[VALOR],Tabela1[PARA (ÁREA / DESTINO)],'Saldos CUSTEIO AEO LOA 23'!A60,Tabela1[CUSTEIO ou INVESTIMENTO?],'Tabelas auxiliares'!$B$221)</f>
        <v>0</v>
      </c>
      <c r="I60" s="66">
        <f>D60-G60+H60-(H61-G61)</f>
        <v>3600760.7300000298</v>
      </c>
      <c r="J60" s="43">
        <f>SUMIFS('1. Pré-Empenhos'!$S$4:$S$320,'1. Pré-Empenhos'!$D$4:$D$320,'Saldos CUSTEIO AEO LOA 23'!B60,'1. Pré-Empenhos'!$R$4:$R$320,'Tabelas auxiliares'!$B$221)</f>
        <v>0</v>
      </c>
      <c r="K60" s="13">
        <f>SUMIFS('2. Empenhos LOA UFABC 2023'!$Z$4:$Z$1000,'2. Empenhos LOA UFABC 2023'!$D$4:$D$1000,'Saldos CUSTEIO AEO LOA 23'!B60,'2. Empenhos LOA UFABC 2023'!$Y$4:$Y$1000,'Tabelas auxiliares'!$B$221)</f>
        <v>0</v>
      </c>
      <c r="L60" s="24">
        <f t="shared" si="0"/>
        <v>3600760.7300000298</v>
      </c>
    </row>
    <row r="61" spans="1:12" x14ac:dyDescent="0.25">
      <c r="B61" s="51"/>
      <c r="C61" s="109" t="s">
        <v>98</v>
      </c>
      <c r="D61" s="110">
        <f t="shared" ref="D61:L61" si="8">SUBTOTAL(9,D2:D60)</f>
        <v>60909765.00000003</v>
      </c>
      <c r="E61" s="110">
        <f t="shared" si="8"/>
        <v>46226012.000000022</v>
      </c>
      <c r="F61" s="110">
        <f t="shared" si="8"/>
        <v>14683753.000000009</v>
      </c>
      <c r="G61" s="110">
        <f t="shared" si="8"/>
        <v>71912.2</v>
      </c>
      <c r="H61" s="110">
        <f t="shared" si="8"/>
        <v>209316.27000000002</v>
      </c>
      <c r="I61" s="110">
        <f t="shared" si="8"/>
        <v>60909765.000000015</v>
      </c>
      <c r="J61" s="110">
        <f t="shared" si="8"/>
        <v>2924787.67</v>
      </c>
      <c r="K61" s="110">
        <f t="shared" si="8"/>
        <v>31119531.810000002</v>
      </c>
      <c r="L61" s="24">
        <f t="shared" si="8"/>
        <v>26865445.520000018</v>
      </c>
    </row>
    <row r="62" spans="1:12" hidden="1" x14ac:dyDescent="0.25">
      <c r="D62" s="85"/>
      <c r="E62" s="85"/>
      <c r="F62" s="85"/>
    </row>
    <row r="63" spans="1:12" hidden="1" x14ac:dyDescent="0.25">
      <c r="I63" s="19"/>
    </row>
  </sheetData>
  <sheetProtection password="BD64" sheet="1" objects="1" scenarios="1" autoFilter="0"/>
  <autoFilter ref="B1:L60" xr:uid="{00000000-0009-0000-0000-000006000000}"/>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topLeftCell="A16" workbookViewId="0">
      <selection activeCell="L28" sqref="L28"/>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128" t="s">
        <v>7</v>
      </c>
      <c r="C1" s="128"/>
      <c r="D1" s="2" t="s">
        <v>108</v>
      </c>
      <c r="E1" s="1" t="s">
        <v>109</v>
      </c>
      <c r="F1" s="1" t="s">
        <v>110</v>
      </c>
      <c r="G1" s="1" t="s">
        <v>239</v>
      </c>
      <c r="H1" s="1" t="s">
        <v>240</v>
      </c>
      <c r="I1" s="68" t="s">
        <v>111</v>
      </c>
      <c r="J1" s="1" t="s">
        <v>113</v>
      </c>
      <c r="K1" s="1" t="s">
        <v>114</v>
      </c>
      <c r="L1" s="68" t="s">
        <v>112</v>
      </c>
    </row>
    <row r="2" spans="1:12" ht="30" x14ac:dyDescent="0.25">
      <c r="A2" t="s">
        <v>389</v>
      </c>
      <c r="B2" s="39" t="s">
        <v>15</v>
      </c>
      <c r="C2" s="39" t="s">
        <v>16</v>
      </c>
      <c r="D2" s="67">
        <f>IFERROR(VLOOKUP($B2,'Tabelas auxiliares'!$A$160:$C$215,3,FALSE),0)</f>
        <v>560000</v>
      </c>
      <c r="E2" s="41">
        <f>IFERROR(VLOOKUP($B2,'Tabelas auxiliares'!$A$111:$E$152,4,FALSE),0)</f>
        <v>1062496.576698334</v>
      </c>
      <c r="F2" s="42">
        <f>IFERROR(VLOOKUP($B2,'Tabelas auxiliares'!$A$111:$E$152,5,FALSE),0)</f>
        <v>337503.42330166599</v>
      </c>
      <c r="G2" s="58">
        <f>SUMIFS(Tabela1[VALOR],Tabela1[DE (ÁREA / ORIGEM)],'Saldos INVESTIMENTO AEO LOA 23'!A2,Tabela1[CUSTEIO ou INVESTIMENTO?],'Tabelas auxiliares'!$B$222)</f>
        <v>21342</v>
      </c>
      <c r="H2" s="59">
        <f>SUMIFS(Tabela1[VALOR],Tabela1[PARA (ÁREA / DESTINO)],'Saldos INVESTIMENTO AEO LOA 23'!A2,Tabela1[CUSTEIO ou INVESTIMENTO?],'Tabelas auxiliares'!$B$222)</f>
        <v>0</v>
      </c>
      <c r="I2" s="66">
        <f>D2-G2+H2</f>
        <v>538658</v>
      </c>
      <c r="J2" s="43">
        <f>SUMIFS('1. Pré-Empenhos'!$S$4:$S$320,'1. Pré-Empenhos'!$D$4:$D$320,'Saldos INVESTIMENTO AEO LOA 23'!B2,'1. Pré-Empenhos'!$R$4:$R$320,'Tabelas auxiliares'!$B$222)</f>
        <v>0</v>
      </c>
      <c r="K2" s="13">
        <f>SUMIFS('2. Empenhos LOA UFABC 2023'!$Z$4:$Z$1000,'2. Empenhos LOA UFABC 2023'!$D$4:$D$1000,'Saldos INVESTIMENTO AEO LOA 23'!B2,'2. Empenhos LOA UFABC 2023'!$Y$4:$Y$1000,'Tabelas auxiliares'!$B$222)</f>
        <v>382284.17</v>
      </c>
      <c r="L2" s="24">
        <f t="shared" ref="L2:L60" si="0">I2-J2-K2</f>
        <v>156373.83000000002</v>
      </c>
    </row>
    <row r="3" spans="1:12" x14ac:dyDescent="0.25">
      <c r="A3" t="s">
        <v>390</v>
      </c>
      <c r="B3" s="39" t="s">
        <v>21</v>
      </c>
      <c r="C3" s="39" t="s">
        <v>22</v>
      </c>
      <c r="D3" s="67">
        <f>IFERROR(VLOOKUP($B3,'Tabelas auxiliares'!$A$160:$C$215,3,FALSE),0)</f>
        <v>0</v>
      </c>
      <c r="E3" s="41">
        <f>IFERROR(VLOOKUP($B3,'Tabelas auxiliares'!$A$111:$E$152,4,FALSE),0)</f>
        <v>83481.873883440538</v>
      </c>
      <c r="F3" s="42">
        <f>IFERROR(VLOOKUP($B3,'Tabelas auxiliares'!$A$111:$E$152,5,FALSE),0)</f>
        <v>26518.12611655947</v>
      </c>
      <c r="G3" s="58">
        <f>SUMIFS(Tabela1[VALOR],Tabela1[DE (ÁREA / ORIGEM)],'Saldos INVESTIMENTO AEO LOA 23'!A3,Tabela1[CUSTEIO ou INVESTIMENTO?],'Tabelas auxiliares'!$B$222)</f>
        <v>0</v>
      </c>
      <c r="H3" s="59">
        <f>SUMIFS(Tabela1[VALOR],Tabela1[PARA (ÁREA / DESTINO)],'Saldos INVESTIMENTO AEO LOA 23'!A3,Tabela1[CUSTEIO ou INVESTIMENTO?],'Tabelas auxiliares'!$B$222)</f>
        <v>0</v>
      </c>
      <c r="I3" s="66">
        <f t="shared" ref="I3:I60" si="1">D3-G3+H3</f>
        <v>0</v>
      </c>
      <c r="J3" s="43">
        <f>SUMIFS('1. Pré-Empenhos'!$S$4:$S$320,'1. Pré-Empenhos'!$D$4:$D$320,'Saldos INVESTIMENTO AEO LOA 23'!B3,'1. Pré-Empenhos'!$R$4:$R$320,'Tabelas auxiliares'!$B$222)</f>
        <v>0</v>
      </c>
      <c r="K3" s="13">
        <f>SUMIFS('2. Empenhos LOA UFABC 2023'!$Z$4:$Z$1000,'2. Empenhos LOA UFABC 2023'!$D$4:$D$1000,'Saldos INVESTIMENTO AEO LOA 23'!B3,'2. Empenhos LOA UFABC 2023'!$Y$4:$Y$1000,'Tabelas auxiliares'!$B$222)</f>
        <v>0</v>
      </c>
      <c r="L3" s="24">
        <f t="shared" si="0"/>
        <v>0</v>
      </c>
    </row>
    <row r="4" spans="1:12" x14ac:dyDescent="0.25">
      <c r="A4" t="s">
        <v>391</v>
      </c>
      <c r="B4" s="39" t="s">
        <v>207</v>
      </c>
      <c r="C4" s="39" t="s">
        <v>223</v>
      </c>
      <c r="D4" s="67">
        <f>IFERROR(VLOOKUP($B4,'Tabelas auxiliares'!$A$160:$C$215,3,FALSE),0)</f>
        <v>0</v>
      </c>
      <c r="E4" s="41">
        <f>IFERROR(VLOOKUP($B4,'Tabelas auxiliares'!$A$111:$E$152,4,FALSE),0)</f>
        <v>0</v>
      </c>
      <c r="F4" s="42">
        <f>IFERROR(VLOOKUP($B4,'Tabelas auxiliares'!$A$111:$E$152,5,FALSE),0)</f>
        <v>0</v>
      </c>
      <c r="G4" s="58">
        <f>SUMIFS(Tabela1[VALOR],Tabela1[DE (ÁREA / ORIGEM)],'Saldos INVESTIMENTO AEO LOA 23'!A4,Tabela1[CUSTEIO ou INVESTIMENTO?],'Tabelas auxiliares'!$B$222)</f>
        <v>0</v>
      </c>
      <c r="H4" s="59">
        <f>SUMIFS(Tabela1[VALOR],Tabela1[PARA (ÁREA / DESTINO)],'Saldos INVESTIMENTO AEO LOA 23'!A4,Tabela1[CUSTEIO ou INVESTIMENTO?],'Tabelas auxiliares'!$B$222)</f>
        <v>0</v>
      </c>
      <c r="I4" s="66">
        <f t="shared" si="1"/>
        <v>0</v>
      </c>
      <c r="J4" s="43">
        <f>SUMIFS('1. Pré-Empenhos'!$S$4:$S$320,'1. Pré-Empenhos'!$D$4:$D$320,'Saldos INVESTIMENTO AEO LOA 23'!B4,'1. Pré-Empenhos'!$R$4:$R$320,'Tabelas auxiliares'!$B$222)</f>
        <v>0</v>
      </c>
      <c r="K4" s="13">
        <f>SUMIFS('2. Empenhos LOA UFABC 2023'!$Z$4:$Z$1000,'2. Empenhos LOA UFABC 2023'!$D$4:$D$1000,'Saldos INVESTIMENTO AEO LOA 23'!B4,'2. Empenhos LOA UFABC 2023'!$Y$4:$Y$1000,'Tabelas auxiliares'!$B$222)</f>
        <v>0</v>
      </c>
      <c r="L4" s="24">
        <f t="shared" si="0"/>
        <v>0</v>
      </c>
    </row>
    <row r="5" spans="1:12" x14ac:dyDescent="0.25">
      <c r="A5" t="s">
        <v>392</v>
      </c>
      <c r="B5" s="39" t="s">
        <v>17</v>
      </c>
      <c r="C5" s="39" t="s">
        <v>18</v>
      </c>
      <c r="D5" s="67">
        <f>IFERROR(VLOOKUP($B5,'Tabelas auxiliares'!$A$160:$C$215,3,FALSE),0)</f>
        <v>0</v>
      </c>
      <c r="E5" s="41">
        <f>IFERROR(VLOOKUP($B5,'Tabelas auxiliares'!$A$111:$E$152,4,FALSE),0)</f>
        <v>75892.61262130957</v>
      </c>
      <c r="F5" s="42">
        <f>IFERROR(VLOOKUP($B5,'Tabelas auxiliares'!$A$111:$E$152,5,FALSE),0)</f>
        <v>24107.387378690426</v>
      </c>
      <c r="G5" s="58">
        <f>SUMIFS(Tabela1[VALOR],Tabela1[DE (ÁREA / ORIGEM)],'Saldos INVESTIMENTO AEO LOA 23'!A5,Tabela1[CUSTEIO ou INVESTIMENTO?],'Tabelas auxiliares'!$B$222)</f>
        <v>0</v>
      </c>
      <c r="H5" s="59">
        <f>SUMIFS(Tabela1[VALOR],Tabela1[PARA (ÁREA / DESTINO)],'Saldos INVESTIMENTO AEO LOA 23'!A5,Tabela1[CUSTEIO ou INVESTIMENTO?],'Tabelas auxiliares'!$B$222)</f>
        <v>0</v>
      </c>
      <c r="I5" s="66">
        <f t="shared" si="1"/>
        <v>0</v>
      </c>
      <c r="J5" s="43">
        <f>SUMIFS('1. Pré-Empenhos'!$S$4:$S$320,'1. Pré-Empenhos'!$D$4:$D$320,'Saldos INVESTIMENTO AEO LOA 23'!B5,'1. Pré-Empenhos'!$R$4:$R$320,'Tabelas auxiliares'!$B$222)</f>
        <v>0</v>
      </c>
      <c r="K5" s="13">
        <f>SUMIFS('2. Empenhos LOA UFABC 2023'!$Z$4:$Z$1000,'2. Empenhos LOA UFABC 2023'!$D$4:$D$1000,'Saldos INVESTIMENTO AEO LOA 23'!B5,'2. Empenhos LOA UFABC 2023'!$Y$4:$Y$1000,'Tabelas auxiliares'!$B$222)</f>
        <v>0</v>
      </c>
      <c r="L5" s="24">
        <f t="shared" si="0"/>
        <v>0</v>
      </c>
    </row>
    <row r="6" spans="1:12" x14ac:dyDescent="0.25">
      <c r="A6" t="s">
        <v>393</v>
      </c>
      <c r="B6" s="39" t="s">
        <v>19</v>
      </c>
      <c r="C6" s="39" t="s">
        <v>20</v>
      </c>
      <c r="D6" s="67">
        <f>IFERROR(VLOOKUP($B6,'Tabelas auxiliares'!$A$160:$C$215,3,FALSE),0)</f>
        <v>0</v>
      </c>
      <c r="E6" s="41">
        <f>IFERROR(VLOOKUP($B6,'Tabelas auxiliares'!$A$111:$E$152,4,FALSE),0)</f>
        <v>2656.2414417458349</v>
      </c>
      <c r="F6" s="42">
        <f>IFERROR(VLOOKUP($B6,'Tabelas auxiliares'!$A$111:$E$152,5,FALSE),0)</f>
        <v>843.75855825416488</v>
      </c>
      <c r="G6" s="58">
        <f>SUMIFS(Tabela1[VALOR],Tabela1[DE (ÁREA / ORIGEM)],'Saldos INVESTIMENTO AEO LOA 23'!A6,Tabela1[CUSTEIO ou INVESTIMENTO?],'Tabelas auxiliares'!$B$222)</f>
        <v>0</v>
      </c>
      <c r="H6" s="59">
        <f>SUMIFS(Tabela1[VALOR],Tabela1[PARA (ÁREA / DESTINO)],'Saldos INVESTIMENTO AEO LOA 23'!A6,Tabela1[CUSTEIO ou INVESTIMENTO?],'Tabelas auxiliares'!$B$222)</f>
        <v>0</v>
      </c>
      <c r="I6" s="66">
        <f t="shared" si="1"/>
        <v>0</v>
      </c>
      <c r="J6" s="43">
        <f>SUMIFS('1. Pré-Empenhos'!$S$4:$S$320,'1. Pré-Empenhos'!$D$4:$D$320,'Saldos INVESTIMENTO AEO LOA 23'!B6,'1. Pré-Empenhos'!$R$4:$R$320,'Tabelas auxiliares'!$B$222)</f>
        <v>0</v>
      </c>
      <c r="K6" s="13">
        <f>SUMIFS('2. Empenhos LOA UFABC 2023'!$Z$4:$Z$1000,'2. Empenhos LOA UFABC 2023'!$D$4:$D$1000,'Saldos INVESTIMENTO AEO LOA 23'!B6,'2. Empenhos LOA UFABC 2023'!$Y$4:$Y$1000,'Tabelas auxiliares'!$B$222)</f>
        <v>0</v>
      </c>
      <c r="L6" s="24">
        <f t="shared" si="0"/>
        <v>0</v>
      </c>
    </row>
    <row r="7" spans="1:12" x14ac:dyDescent="0.25">
      <c r="A7" t="s">
        <v>394</v>
      </c>
      <c r="B7" s="39" t="s">
        <v>23</v>
      </c>
      <c r="C7" s="39" t="s">
        <v>24</v>
      </c>
      <c r="D7" s="67">
        <f>IFERROR(VLOOKUP($B7,'Tabelas auxiliares'!$A$160:$C$215,3,FALSE),0)</f>
        <v>0</v>
      </c>
      <c r="E7" s="41">
        <f>IFERROR(VLOOKUP($B7,'Tabelas auxiliares'!$A$111:$E$152,4,FALSE),0)</f>
        <v>1775.8871353386439</v>
      </c>
      <c r="F7" s="42">
        <f>IFERROR(VLOOKUP($B7,'Tabelas auxiliares'!$A$111:$E$152,5,FALSE),0)</f>
        <v>564.11286466135596</v>
      </c>
      <c r="G7" s="58">
        <f>SUMIFS(Tabela1[VALOR],Tabela1[DE (ÁREA / ORIGEM)],'Saldos INVESTIMENTO AEO LOA 23'!A7,Tabela1[CUSTEIO ou INVESTIMENTO?],'Tabelas auxiliares'!$B$222)</f>
        <v>0</v>
      </c>
      <c r="H7" s="59">
        <f>SUMIFS(Tabela1[VALOR],Tabela1[PARA (ÁREA / DESTINO)],'Saldos INVESTIMENTO AEO LOA 23'!A7,Tabela1[CUSTEIO ou INVESTIMENTO?],'Tabelas auxiliares'!$B$222)</f>
        <v>0</v>
      </c>
      <c r="I7" s="66">
        <f t="shared" si="1"/>
        <v>0</v>
      </c>
      <c r="J7" s="43">
        <f>SUMIFS('1. Pré-Empenhos'!$S$4:$S$320,'1. Pré-Empenhos'!$D$4:$D$320,'Saldos INVESTIMENTO AEO LOA 23'!B7,'1. Pré-Empenhos'!$R$4:$R$320,'Tabelas auxiliares'!$B$222)</f>
        <v>0</v>
      </c>
      <c r="K7" s="13">
        <f>SUMIFS('2. Empenhos LOA UFABC 2023'!$Z$4:$Z$1000,'2. Empenhos LOA UFABC 2023'!$D$4:$D$1000,'Saldos INVESTIMENTO AEO LOA 23'!B7,'2. Empenhos LOA UFABC 2023'!$Y$4:$Y$1000,'Tabelas auxiliares'!$B$222)</f>
        <v>0</v>
      </c>
      <c r="L7" s="24">
        <f t="shared" si="0"/>
        <v>0</v>
      </c>
    </row>
    <row r="8" spans="1:12" x14ac:dyDescent="0.25">
      <c r="A8" t="s">
        <v>395</v>
      </c>
      <c r="B8" s="39" t="s">
        <v>94</v>
      </c>
      <c r="C8" s="39" t="s">
        <v>95</v>
      </c>
      <c r="D8" s="67">
        <f>IFERROR(VLOOKUP($B8,'Tabelas auxiliares'!$A$160:$C$215,3,FALSE),0)</f>
        <v>0</v>
      </c>
      <c r="E8" s="41">
        <f>IFERROR(VLOOKUP($B8,'Tabelas auxiliares'!$A$111:$E$152,4,FALSE),0)</f>
        <v>258034.88291245257</v>
      </c>
      <c r="F8" s="42">
        <f>IFERROR(VLOOKUP($B8,'Tabelas auxiliares'!$A$111:$E$152,5,FALSE),0)</f>
        <v>81965.117087547449</v>
      </c>
      <c r="G8" s="58">
        <f>SUMIFS(Tabela1[VALOR],Tabela1[DE (ÁREA / ORIGEM)],'Saldos INVESTIMENTO AEO LOA 23'!A8,Tabela1[CUSTEIO ou INVESTIMENTO?],'Tabelas auxiliares'!$B$222)</f>
        <v>0</v>
      </c>
      <c r="H8" s="59">
        <f>SUMIFS(Tabela1[VALOR],Tabela1[PARA (ÁREA / DESTINO)],'Saldos INVESTIMENTO AEO LOA 23'!A8,Tabela1[CUSTEIO ou INVESTIMENTO?],'Tabelas auxiliares'!$B$222)</f>
        <v>0</v>
      </c>
      <c r="I8" s="66">
        <f t="shared" si="1"/>
        <v>0</v>
      </c>
      <c r="J8" s="43">
        <f>SUMIFS('1. Pré-Empenhos'!$S$4:$S$320,'1. Pré-Empenhos'!$D$4:$D$320,'Saldos INVESTIMENTO AEO LOA 23'!B8,'1. Pré-Empenhos'!$R$4:$R$320,'Tabelas auxiliares'!$B$222)</f>
        <v>0</v>
      </c>
      <c r="K8" s="13">
        <f>SUMIFS('2. Empenhos LOA UFABC 2023'!$Z$4:$Z$1000,'2. Empenhos LOA UFABC 2023'!$D$4:$D$1000,'Saldos INVESTIMENTO AEO LOA 23'!B8,'2. Empenhos LOA UFABC 2023'!$Y$4:$Y$1000,'Tabelas auxiliares'!$B$222)</f>
        <v>0</v>
      </c>
      <c r="L8" s="24">
        <f t="shared" si="0"/>
        <v>0</v>
      </c>
    </row>
    <row r="9" spans="1:12" x14ac:dyDescent="0.25">
      <c r="A9" t="s">
        <v>501</v>
      </c>
      <c r="B9" s="12" t="s">
        <v>485</v>
      </c>
      <c r="C9" s="12" t="s">
        <v>500</v>
      </c>
      <c r="D9" s="67">
        <f>IFERROR(VLOOKUP($B9,'Tabelas auxiliares'!$A$160:$C$215,3,FALSE),0)</f>
        <v>0</v>
      </c>
      <c r="E9" s="41">
        <f>IFERROR(VLOOKUP($B9,'Tabelas auxiliares'!$A$111:$E$152,4,FALSE),0)</f>
        <v>0</v>
      </c>
      <c r="F9" s="42">
        <f>IFERROR(VLOOKUP($B9,'Tabelas auxiliares'!$A$111:$E$152,5,FALSE),0)</f>
        <v>0</v>
      </c>
      <c r="G9" s="58">
        <f>SUMIFS(Tabela1[VALOR],Tabela1[DE (ÁREA / ORIGEM)],'Saldos INVESTIMENTO AEO LOA 23'!A9,Tabela1[CUSTEIO ou INVESTIMENTO?],'Tabelas auxiliares'!$B$222)</f>
        <v>0</v>
      </c>
      <c r="H9" s="59">
        <f>SUMIFS(Tabela1[VALOR],Tabela1[PARA (ÁREA / DESTINO)],'Saldos INVESTIMENTO AEO LOA 23'!A9,Tabela1[CUSTEIO ou INVESTIMENTO?],'Tabelas auxiliares'!$B$222)</f>
        <v>0</v>
      </c>
      <c r="I9" s="66">
        <f t="shared" ref="I9" si="2">D9-G9+H9</f>
        <v>0</v>
      </c>
      <c r="J9" s="43">
        <f>SUMIFS('1. Pré-Empenhos'!$S$4:$S$320,'1. Pré-Empenhos'!$D$4:$D$320,'Saldos INVESTIMENTO AEO LOA 23'!B9,'1. Pré-Empenhos'!$R$4:$R$320,'Tabelas auxiliares'!$B$222)</f>
        <v>0</v>
      </c>
      <c r="K9" s="13">
        <f>SUMIFS('2. Empenhos LOA UFABC 2023'!$Z$4:$Z$1000,'2. Empenhos LOA UFABC 2023'!$D$4:$D$1000,'Saldos INVESTIMENTO AEO LOA 23'!B9,'2. Empenhos LOA UFABC 2023'!$Y$4:$Y$1000,'Tabelas auxiliares'!$B$222)</f>
        <v>0</v>
      </c>
      <c r="L9" s="24">
        <f t="shared" ref="L9" si="3">I9-J9-K9</f>
        <v>0</v>
      </c>
    </row>
    <row r="10" spans="1:12" x14ac:dyDescent="0.25">
      <c r="A10" t="s">
        <v>396</v>
      </c>
      <c r="B10" s="39" t="s">
        <v>25</v>
      </c>
      <c r="C10" s="39" t="s">
        <v>26</v>
      </c>
      <c r="D10" s="67">
        <f>IFERROR(VLOOKUP($B10,'Tabelas auxiliares'!$A$160:$C$215,3,FALSE),0)</f>
        <v>0</v>
      </c>
      <c r="E10" s="41">
        <f>IFERROR(VLOOKUP($B10,'Tabelas auxiliares'!$A$111:$E$152,4,FALSE),0)</f>
        <v>6071.4090097047656</v>
      </c>
      <c r="F10" s="42">
        <f>IFERROR(VLOOKUP($B10,'Tabelas auxiliares'!$A$111:$E$152,5,FALSE),0)</f>
        <v>1928.590990295234</v>
      </c>
      <c r="G10" s="58">
        <f>SUMIFS(Tabela1[VALOR],Tabela1[DE (ÁREA / ORIGEM)],'Saldos INVESTIMENTO AEO LOA 23'!A10,Tabela1[CUSTEIO ou INVESTIMENTO?],'Tabelas auxiliares'!$B$222)</f>
        <v>0</v>
      </c>
      <c r="H10" s="59">
        <f>SUMIFS(Tabela1[VALOR],Tabela1[PARA (ÁREA / DESTINO)],'Saldos INVESTIMENTO AEO LOA 23'!A10,Tabela1[CUSTEIO ou INVESTIMENTO?],'Tabelas auxiliares'!$B$222)</f>
        <v>0</v>
      </c>
      <c r="I10" s="66">
        <f t="shared" si="1"/>
        <v>0</v>
      </c>
      <c r="J10" s="43">
        <f>SUMIFS('1. Pré-Empenhos'!$S$4:$S$320,'1. Pré-Empenhos'!$D$4:$D$320,'Saldos INVESTIMENTO AEO LOA 23'!B10,'1. Pré-Empenhos'!$R$4:$R$320,'Tabelas auxiliares'!$B$222)</f>
        <v>0</v>
      </c>
      <c r="K10" s="13">
        <f>SUMIFS('2. Empenhos LOA UFABC 2023'!$Z$4:$Z$1000,'2. Empenhos LOA UFABC 2023'!$D$4:$D$1000,'Saldos INVESTIMENTO AEO LOA 23'!B10,'2. Empenhos LOA UFABC 2023'!$Y$4:$Y$1000,'Tabelas auxiliares'!$B$222)</f>
        <v>0</v>
      </c>
      <c r="L10" s="24">
        <f t="shared" si="0"/>
        <v>0</v>
      </c>
    </row>
    <row r="11" spans="1:12" ht="30" x14ac:dyDescent="0.25">
      <c r="A11" t="s">
        <v>397</v>
      </c>
      <c r="B11" s="39" t="s">
        <v>27</v>
      </c>
      <c r="C11" s="39" t="s">
        <v>28</v>
      </c>
      <c r="D11" s="67">
        <f>IFERROR(VLOOKUP($B11,'Tabelas auxiliares'!$A$160:$C$215,3,FALSE),0)</f>
        <v>100000</v>
      </c>
      <c r="E11" s="41">
        <f>IFERROR(VLOOKUP($B11,'Tabelas auxiliares'!$A$111:$E$152,4,FALSE),0)</f>
        <v>41740.936941720269</v>
      </c>
      <c r="F11" s="42">
        <f>IFERROR(VLOOKUP($B11,'Tabelas auxiliares'!$A$111:$E$152,5,FALSE),0)</f>
        <v>13259.063058279735</v>
      </c>
      <c r="G11" s="58">
        <f>SUMIFS(Tabela1[VALOR],Tabela1[DE (ÁREA / ORIGEM)],'Saldos INVESTIMENTO AEO LOA 23'!A11,Tabela1[CUSTEIO ou INVESTIMENTO?],'Tabelas auxiliares'!$B$222)</f>
        <v>103800</v>
      </c>
      <c r="H11" s="59">
        <f>SUMIFS(Tabela1[VALOR],Tabela1[PARA (ÁREA / DESTINO)],'Saldos INVESTIMENTO AEO LOA 23'!A11,Tabela1[CUSTEIO ou INVESTIMENTO?],'Tabelas auxiliares'!$B$222)</f>
        <v>0</v>
      </c>
      <c r="I11" s="66">
        <f t="shared" si="1"/>
        <v>-3800</v>
      </c>
      <c r="J11" s="43">
        <f>SUMIFS('1. Pré-Empenhos'!$S$4:$S$320,'1. Pré-Empenhos'!$D$4:$D$320,'Saldos INVESTIMENTO AEO LOA 23'!B11,'1. Pré-Empenhos'!$R$4:$R$320,'Tabelas auxiliares'!$B$222)</f>
        <v>0</v>
      </c>
      <c r="K11" s="13">
        <f>SUMIFS('2. Empenhos LOA UFABC 2023'!$Z$4:$Z$1000,'2. Empenhos LOA UFABC 2023'!$D$4:$D$1000,'Saldos INVESTIMENTO AEO LOA 23'!B11,'2. Empenhos LOA UFABC 2023'!$Y$4:$Y$1000,'Tabelas auxiliares'!$B$222)</f>
        <v>0</v>
      </c>
      <c r="L11" s="24">
        <f t="shared" si="0"/>
        <v>-3800</v>
      </c>
    </row>
    <row r="12" spans="1:12" x14ac:dyDescent="0.25">
      <c r="A12" t="s">
        <v>398</v>
      </c>
      <c r="B12" s="39" t="s">
        <v>31</v>
      </c>
      <c r="C12" s="39" t="s">
        <v>32</v>
      </c>
      <c r="D12" s="67">
        <f>IFERROR(VLOOKUP($B12,'Tabelas auxiliares'!$A$160:$C$215,3,FALSE),0)</f>
        <v>0</v>
      </c>
      <c r="E12" s="41">
        <f>IFERROR(VLOOKUP($B12,'Tabelas auxiliares'!$A$111:$E$152,4,FALSE),0)</f>
        <v>30357.045048523829</v>
      </c>
      <c r="F12" s="42">
        <f>IFERROR(VLOOKUP($B12,'Tabelas auxiliares'!$A$111:$E$152,5,FALSE),0)</f>
        <v>9642.9549514761711</v>
      </c>
      <c r="G12" s="58">
        <f>SUMIFS(Tabela1[VALOR],Tabela1[DE (ÁREA / ORIGEM)],'Saldos INVESTIMENTO AEO LOA 23'!A12,Tabela1[CUSTEIO ou INVESTIMENTO?],'Tabelas auxiliares'!$B$222)</f>
        <v>0</v>
      </c>
      <c r="H12" s="59">
        <f>SUMIFS(Tabela1[VALOR],Tabela1[PARA (ÁREA / DESTINO)],'Saldos INVESTIMENTO AEO LOA 23'!A12,Tabela1[CUSTEIO ou INVESTIMENTO?],'Tabelas auxiliares'!$B$222)</f>
        <v>0</v>
      </c>
      <c r="I12" s="66">
        <f t="shared" si="1"/>
        <v>0</v>
      </c>
      <c r="J12" s="43">
        <f>SUMIFS('1. Pré-Empenhos'!$S$4:$S$320,'1. Pré-Empenhos'!$D$4:$D$320,'Saldos INVESTIMENTO AEO LOA 23'!B12,'1. Pré-Empenhos'!$R$4:$R$320,'Tabelas auxiliares'!$B$222)</f>
        <v>0</v>
      </c>
      <c r="K12" s="13">
        <f>SUMIFS('2. Empenhos LOA UFABC 2023'!$Z$4:$Z$1000,'2. Empenhos LOA UFABC 2023'!$D$4:$D$1000,'Saldos INVESTIMENTO AEO LOA 23'!B12,'2. Empenhos LOA UFABC 2023'!$Y$4:$Y$1000,'Tabelas auxiliares'!$B$222)</f>
        <v>0</v>
      </c>
      <c r="L12" s="24">
        <f t="shared" si="0"/>
        <v>0</v>
      </c>
    </row>
    <row r="13" spans="1:12" x14ac:dyDescent="0.25">
      <c r="A13" t="s">
        <v>399</v>
      </c>
      <c r="B13" s="39" t="s">
        <v>33</v>
      </c>
      <c r="C13" s="39" t="s">
        <v>34</v>
      </c>
      <c r="D13" s="67">
        <f>IFERROR(VLOOKUP($B13,'Tabelas auxiliares'!$A$160:$C$215,3,FALSE),0)</f>
        <v>0</v>
      </c>
      <c r="E13" s="41">
        <f>IFERROR(VLOOKUP($B13,'Tabelas auxiliares'!$A$111:$E$152,4,FALSE),0)</f>
        <v>75892.61262130957</v>
      </c>
      <c r="F13" s="42">
        <f>IFERROR(VLOOKUP($B13,'Tabelas auxiliares'!$A$111:$E$152,5,FALSE),0)</f>
        <v>24107.387378690426</v>
      </c>
      <c r="G13" s="58">
        <f>SUMIFS(Tabela1[VALOR],Tabela1[DE (ÁREA / ORIGEM)],'Saldos INVESTIMENTO AEO LOA 23'!A13,Tabela1[CUSTEIO ou INVESTIMENTO?],'Tabelas auxiliares'!$B$222)</f>
        <v>0</v>
      </c>
      <c r="H13" s="59">
        <f>SUMIFS(Tabela1[VALOR],Tabela1[PARA (ÁREA / DESTINO)],'Saldos INVESTIMENTO AEO LOA 23'!A13,Tabela1[CUSTEIO ou INVESTIMENTO?],'Tabelas auxiliares'!$B$222)</f>
        <v>0</v>
      </c>
      <c r="I13" s="66">
        <f t="shared" si="1"/>
        <v>0</v>
      </c>
      <c r="J13" s="43">
        <f>SUMIFS('1. Pré-Empenhos'!$S$4:$S$320,'1. Pré-Empenhos'!$D$4:$D$320,'Saldos INVESTIMENTO AEO LOA 23'!B13,'1. Pré-Empenhos'!$R$4:$R$320,'Tabelas auxiliares'!$B$222)</f>
        <v>0</v>
      </c>
      <c r="K13" s="13">
        <f>SUMIFS('2. Empenhos LOA UFABC 2023'!$Z$4:$Z$1000,'2. Empenhos LOA UFABC 2023'!$D$4:$D$1000,'Saldos INVESTIMENTO AEO LOA 23'!B13,'2. Empenhos LOA UFABC 2023'!$Y$4:$Y$1000,'Tabelas auxiliares'!$B$222)</f>
        <v>0</v>
      </c>
      <c r="L13" s="24">
        <f t="shared" si="0"/>
        <v>0</v>
      </c>
    </row>
    <row r="14" spans="1:12" x14ac:dyDescent="0.25">
      <c r="A14" t="s">
        <v>387</v>
      </c>
      <c r="B14" s="39" t="s">
        <v>35</v>
      </c>
      <c r="C14" s="39" t="s">
        <v>36</v>
      </c>
      <c r="D14" s="67">
        <f>IFERROR(VLOOKUP($B14,'Tabelas auxiliares'!$A$160:$C$215,3,FALSE),0)</f>
        <v>400000</v>
      </c>
      <c r="E14" s="41">
        <f>IFERROR(VLOOKUP($B14,'Tabelas auxiliares'!$A$111:$E$152,4,FALSE),0)</f>
        <v>16696374.776688106</v>
      </c>
      <c r="F14" s="42">
        <f>IFERROR(VLOOKUP($B14,'Tabelas auxiliares'!$A$111:$E$152,5,FALSE),0)</f>
        <v>5303625.2233118936</v>
      </c>
      <c r="G14" s="58">
        <f>SUMIFS(Tabela1[VALOR],Tabela1[DE (ÁREA / ORIGEM)],'Saldos INVESTIMENTO AEO LOA 23'!A14,Tabela1[CUSTEIO ou INVESTIMENTO?],'Tabelas auxiliares'!$B$222)</f>
        <v>0</v>
      </c>
      <c r="H14" s="59">
        <f>SUMIFS(Tabela1[VALOR],Tabela1[PARA (ÁREA / DESTINO)],'Saldos INVESTIMENTO AEO LOA 23'!A14,Tabela1[CUSTEIO ou INVESTIMENTO?],'Tabelas auxiliares'!$B$222)</f>
        <v>0</v>
      </c>
      <c r="I14" s="66">
        <f t="shared" si="1"/>
        <v>400000</v>
      </c>
      <c r="J14" s="43">
        <f>SUMIFS('1. Pré-Empenhos'!$S$4:$S$320,'1. Pré-Empenhos'!$D$4:$D$320,'Saldos INVESTIMENTO AEO LOA 23'!B14,'1. Pré-Empenhos'!$R$4:$R$320,'Tabelas auxiliares'!$B$222)</f>
        <v>0</v>
      </c>
      <c r="K14" s="13">
        <f>SUMIFS('2. Empenhos LOA UFABC 2023'!$Z$4:$Z$1000,'2. Empenhos LOA UFABC 2023'!$D$4:$D$1000,'Saldos INVESTIMENTO AEO LOA 23'!B14,'2. Empenhos LOA UFABC 2023'!$Y$4:$Y$1000,'Tabelas auxiliares'!$B$222)</f>
        <v>6875.24</v>
      </c>
      <c r="L14" s="24">
        <f t="shared" si="0"/>
        <v>393124.76</v>
      </c>
    </row>
    <row r="15" spans="1:12" x14ac:dyDescent="0.25">
      <c r="A15" t="s">
        <v>400</v>
      </c>
      <c r="B15" s="39" t="s">
        <v>37</v>
      </c>
      <c r="C15" s="39" t="s">
        <v>38</v>
      </c>
      <c r="D15" s="67">
        <f>IFERROR(VLOOKUP($B15,'Tabelas auxiliares'!$A$160:$C$215,3,FALSE),0)</f>
        <v>0</v>
      </c>
      <c r="E15" s="41">
        <f>IFERROR(VLOOKUP($B15,'Tabelas auxiliares'!$A$111:$E$152,4,FALSE),0)</f>
        <v>189731.53155327393</v>
      </c>
      <c r="F15" s="42">
        <f>IFERROR(VLOOKUP($B15,'Tabelas auxiliares'!$A$111:$E$152,5,FALSE),0)</f>
        <v>60268.468446726067</v>
      </c>
      <c r="G15" s="58">
        <f>SUMIFS(Tabela1[VALOR],Tabela1[DE (ÁREA / ORIGEM)],'Saldos INVESTIMENTO AEO LOA 23'!A15,Tabela1[CUSTEIO ou INVESTIMENTO?],'Tabelas auxiliares'!$B$222)</f>
        <v>0</v>
      </c>
      <c r="H15" s="59">
        <f>SUMIFS(Tabela1[VALOR],Tabela1[PARA (ÁREA / DESTINO)],'Saldos INVESTIMENTO AEO LOA 23'!A15,Tabela1[CUSTEIO ou INVESTIMENTO?],'Tabelas auxiliares'!$B$222)</f>
        <v>0</v>
      </c>
      <c r="I15" s="66">
        <f t="shared" si="1"/>
        <v>0</v>
      </c>
      <c r="J15" s="43">
        <f>SUMIFS('1. Pré-Empenhos'!$S$4:$S$320,'1. Pré-Empenhos'!$D$4:$D$320,'Saldos INVESTIMENTO AEO LOA 23'!B15,'1. Pré-Empenhos'!$R$4:$R$320,'Tabelas auxiliares'!$B$222)</f>
        <v>0</v>
      </c>
      <c r="K15" s="13">
        <f>SUMIFS('2. Empenhos LOA UFABC 2023'!$Z$4:$Z$1000,'2. Empenhos LOA UFABC 2023'!$D$4:$D$1000,'Saldos INVESTIMENTO AEO LOA 23'!B15,'2. Empenhos LOA UFABC 2023'!$Y$4:$Y$1000,'Tabelas auxiliares'!$B$222)</f>
        <v>0</v>
      </c>
      <c r="L15" s="24">
        <f t="shared" si="0"/>
        <v>0</v>
      </c>
    </row>
    <row r="16" spans="1:12" x14ac:dyDescent="0.25">
      <c r="A16" t="s">
        <v>401</v>
      </c>
      <c r="B16" s="39" t="s">
        <v>150</v>
      </c>
      <c r="C16" s="39" t="s">
        <v>154</v>
      </c>
      <c r="D16" s="67">
        <f>IFERROR(VLOOKUP($B16,'Tabelas auxiliares'!$A$160:$C$215,3,FALSE),0)</f>
        <v>800000</v>
      </c>
      <c r="E16" s="41">
        <f>IFERROR(VLOOKUP($B16,'Tabelas auxiliares'!$A$111:$E$152,4,FALSE),0)</f>
        <v>0</v>
      </c>
      <c r="F16" s="42">
        <f>IFERROR(VLOOKUP($B16,'Tabelas auxiliares'!$A$111:$E$152,5,FALSE),0)</f>
        <v>0</v>
      </c>
      <c r="G16" s="58">
        <f>SUMIFS(Tabela1[VALOR],Tabela1[DE (ÁREA / ORIGEM)],'Saldos INVESTIMENTO AEO LOA 23'!A16,Tabela1[CUSTEIO ou INVESTIMENTO?],'Tabelas auxiliares'!$B$222)</f>
        <v>0</v>
      </c>
      <c r="H16" s="59">
        <f>SUMIFS(Tabela1[VALOR],Tabela1[PARA (ÁREA / DESTINO)],'Saldos INVESTIMENTO AEO LOA 23'!A16,Tabela1[CUSTEIO ou INVESTIMENTO?],'Tabelas auxiliares'!$B$222)</f>
        <v>0</v>
      </c>
      <c r="I16" s="66">
        <f t="shared" si="1"/>
        <v>800000</v>
      </c>
      <c r="J16" s="43">
        <f>SUMIFS('1. Pré-Empenhos'!$S$4:$S$320,'1. Pré-Empenhos'!$D$4:$D$320,'Saldos INVESTIMENTO AEO LOA 23'!B16,'1. Pré-Empenhos'!$R$4:$R$320,'Tabelas auxiliares'!$B$222)</f>
        <v>5464.4</v>
      </c>
      <c r="K16" s="13">
        <f>SUMIFS('2. Empenhos LOA UFABC 2023'!$Z$4:$Z$1000,'2. Empenhos LOA UFABC 2023'!$D$4:$D$1000,'Saldos INVESTIMENTO AEO LOA 23'!B16,'2. Empenhos LOA UFABC 2023'!$Y$4:$Y$1000,'Tabelas auxiliares'!$B$222)</f>
        <v>642032.83000000007</v>
      </c>
      <c r="L16" s="24">
        <f t="shared" si="0"/>
        <v>152502.7699999999</v>
      </c>
    </row>
    <row r="17" spans="1:12" x14ac:dyDescent="0.25">
      <c r="A17" t="s">
        <v>402</v>
      </c>
      <c r="B17" s="39" t="s">
        <v>153</v>
      </c>
      <c r="C17" s="39" t="s">
        <v>155</v>
      </c>
      <c r="D17" s="67">
        <f>IFERROR(VLOOKUP($B17,'Tabelas auxiliares'!$A$160:$C$215,3,FALSE),0)</f>
        <v>800000</v>
      </c>
      <c r="E17" s="41">
        <f>IFERROR(VLOOKUP($B17,'Tabelas auxiliares'!$A$111:$E$152,4,FALSE),0)</f>
        <v>0</v>
      </c>
      <c r="F17" s="42">
        <f>IFERROR(VLOOKUP($B17,'Tabelas auxiliares'!$A$111:$E$152,5,FALSE),0)</f>
        <v>0</v>
      </c>
      <c r="G17" s="58">
        <f>SUMIFS(Tabela1[VALOR],Tabela1[DE (ÁREA / ORIGEM)],'Saldos INVESTIMENTO AEO LOA 23'!A17,Tabela1[CUSTEIO ou INVESTIMENTO?],'Tabelas auxiliares'!$B$222)</f>
        <v>0</v>
      </c>
      <c r="H17" s="59">
        <f>SUMIFS(Tabela1[VALOR],Tabela1[PARA (ÁREA / DESTINO)],'Saldos INVESTIMENTO AEO LOA 23'!A17,Tabela1[CUSTEIO ou INVESTIMENTO?],'Tabelas auxiliares'!$B$222)</f>
        <v>0</v>
      </c>
      <c r="I17" s="66">
        <f t="shared" si="1"/>
        <v>800000</v>
      </c>
      <c r="J17" s="43">
        <f>SUMIFS('1. Pré-Empenhos'!$S$4:$S$320,'1. Pré-Empenhos'!$D$4:$D$320,'Saldos INVESTIMENTO AEO LOA 23'!B17,'1. Pré-Empenhos'!$R$4:$R$320,'Tabelas auxiliares'!$B$222)</f>
        <v>0</v>
      </c>
      <c r="K17" s="13">
        <f>SUMIFS('2. Empenhos LOA UFABC 2023'!$Z$4:$Z$1000,'2. Empenhos LOA UFABC 2023'!$D$4:$D$1000,'Saldos INVESTIMENTO AEO LOA 23'!B17,'2. Empenhos LOA UFABC 2023'!$Y$4:$Y$1000,'Tabelas auxiliares'!$B$222)</f>
        <v>0</v>
      </c>
      <c r="L17" s="24">
        <f t="shared" si="0"/>
        <v>800000</v>
      </c>
    </row>
    <row r="18" spans="1:12" x14ac:dyDescent="0.25">
      <c r="A18" t="s">
        <v>403</v>
      </c>
      <c r="B18" s="39" t="s">
        <v>39</v>
      </c>
      <c r="C18" s="39" t="s">
        <v>40</v>
      </c>
      <c r="D18" s="67">
        <f>IFERROR(VLOOKUP($B18,'Tabelas auxiliares'!$A$160:$C$215,3,FALSE),0)</f>
        <v>0</v>
      </c>
      <c r="E18" s="41">
        <f>IFERROR(VLOOKUP($B18,'Tabelas auxiliares'!$A$111:$E$152,4,FALSE),0)</f>
        <v>227677.83786392873</v>
      </c>
      <c r="F18" s="42">
        <f>IFERROR(VLOOKUP($B18,'Tabelas auxiliares'!$A$111:$E$152,5,FALSE),0)</f>
        <v>72322.162136071274</v>
      </c>
      <c r="G18" s="58">
        <f>SUMIFS(Tabela1[VALOR],Tabela1[DE (ÁREA / ORIGEM)],'Saldos INVESTIMENTO AEO LOA 23'!A18,Tabela1[CUSTEIO ou INVESTIMENTO?],'Tabelas auxiliares'!$B$222)</f>
        <v>0</v>
      </c>
      <c r="H18" s="59">
        <f>SUMIFS(Tabela1[VALOR],Tabela1[PARA (ÁREA / DESTINO)],'Saldos INVESTIMENTO AEO LOA 23'!A18,Tabela1[CUSTEIO ou INVESTIMENTO?],'Tabelas auxiliares'!$B$222)</f>
        <v>0</v>
      </c>
      <c r="I18" s="66">
        <f t="shared" si="1"/>
        <v>0</v>
      </c>
      <c r="J18" s="43">
        <f>SUMIFS('1. Pré-Empenhos'!$S$4:$S$320,'1. Pré-Empenhos'!$D$4:$D$320,'Saldos INVESTIMENTO AEO LOA 23'!B18,'1. Pré-Empenhos'!$R$4:$R$320,'Tabelas auxiliares'!$B$222)</f>
        <v>0</v>
      </c>
      <c r="K18" s="13">
        <f>SUMIFS('2. Empenhos LOA UFABC 2023'!$Z$4:$Z$1000,'2. Empenhos LOA UFABC 2023'!$D$4:$D$1000,'Saldos INVESTIMENTO AEO LOA 23'!B18,'2. Empenhos LOA UFABC 2023'!$Y$4:$Y$1000,'Tabelas auxiliares'!$B$222)</f>
        <v>0</v>
      </c>
      <c r="L18" s="24">
        <f t="shared" si="0"/>
        <v>0</v>
      </c>
    </row>
    <row r="19" spans="1:12" x14ac:dyDescent="0.25">
      <c r="A19" t="s">
        <v>404</v>
      </c>
      <c r="B19" s="39" t="s">
        <v>29</v>
      </c>
      <c r="C19" s="39" t="s">
        <v>30</v>
      </c>
      <c r="D19" s="67">
        <f>IFERROR(VLOOKUP($B19,'Tabelas auxiliares'!$A$160:$C$215,3,FALSE),0)</f>
        <v>0</v>
      </c>
      <c r="E19" s="41">
        <f>IFERROR(VLOOKUP($B19,'Tabelas auxiliares'!$A$111:$E$152,4,FALSE),0)</f>
        <v>37946.306310654785</v>
      </c>
      <c r="F19" s="42">
        <f>IFERROR(VLOOKUP($B19,'Tabelas auxiliares'!$A$111:$E$152,5,FALSE),0)</f>
        <v>12053.693689345213</v>
      </c>
      <c r="G19" s="58">
        <f>SUMIFS(Tabela1[VALOR],Tabela1[DE (ÁREA / ORIGEM)],'Saldos INVESTIMENTO AEO LOA 23'!A19,Tabela1[CUSTEIO ou INVESTIMENTO?],'Tabelas auxiliares'!$B$222)</f>
        <v>0</v>
      </c>
      <c r="H19" s="59">
        <f>SUMIFS(Tabela1[VALOR],Tabela1[PARA (ÁREA / DESTINO)],'Saldos INVESTIMENTO AEO LOA 23'!A19,Tabela1[CUSTEIO ou INVESTIMENTO?],'Tabelas auxiliares'!$B$222)</f>
        <v>0</v>
      </c>
      <c r="I19" s="66">
        <f t="shared" si="1"/>
        <v>0</v>
      </c>
      <c r="J19" s="43">
        <f>SUMIFS('1. Pré-Empenhos'!$S$4:$S$320,'1. Pré-Empenhos'!$D$4:$D$320,'Saldos INVESTIMENTO AEO LOA 23'!B19,'1. Pré-Empenhos'!$R$4:$R$320,'Tabelas auxiliares'!$B$222)</f>
        <v>0</v>
      </c>
      <c r="K19" s="13">
        <f>SUMIFS('2. Empenhos LOA UFABC 2023'!$Z$4:$Z$1000,'2. Empenhos LOA UFABC 2023'!$D$4:$D$1000,'Saldos INVESTIMENTO AEO LOA 23'!B19,'2. Empenhos LOA UFABC 2023'!$Y$4:$Y$1000,'Tabelas auxiliares'!$B$222)</f>
        <v>0</v>
      </c>
      <c r="L19" s="24">
        <f t="shared" si="0"/>
        <v>0</v>
      </c>
    </row>
    <row r="20" spans="1:12" ht="30" x14ac:dyDescent="0.25">
      <c r="A20" t="s">
        <v>405</v>
      </c>
      <c r="B20" s="39" t="s">
        <v>41</v>
      </c>
      <c r="C20" s="39" t="s">
        <v>42</v>
      </c>
      <c r="D20" s="67">
        <f>IFERROR(VLOOKUP($B20,'Tabelas auxiliares'!$A$160:$C$215,3,FALSE),0)</f>
        <v>270000</v>
      </c>
      <c r="E20" s="41">
        <f>IFERROR(VLOOKUP($B20,'Tabelas auxiliares'!$A$111:$E$152,4,FALSE),0)</f>
        <v>113838.91893196436</v>
      </c>
      <c r="F20" s="42">
        <f>IFERROR(VLOOKUP($B20,'Tabelas auxiliares'!$A$111:$E$152,5,FALSE),0)</f>
        <v>36161.081068035637</v>
      </c>
      <c r="G20" s="58">
        <f>SUMIFS(Tabela1[VALOR],Tabela1[DE (ÁREA / ORIGEM)],'Saldos INVESTIMENTO AEO LOA 23'!A20,Tabela1[CUSTEIO ou INVESTIMENTO?],'Tabelas auxiliares'!$B$222)</f>
        <v>121885</v>
      </c>
      <c r="H20" s="59">
        <f>SUMIFS(Tabela1[VALOR],Tabela1[PARA (ÁREA / DESTINO)],'Saldos INVESTIMENTO AEO LOA 23'!A20,Tabela1[CUSTEIO ou INVESTIMENTO?],'Tabelas auxiliares'!$B$222)</f>
        <v>0</v>
      </c>
      <c r="I20" s="66">
        <f t="shared" si="1"/>
        <v>148115</v>
      </c>
      <c r="J20" s="43">
        <f>SUMIFS('1. Pré-Empenhos'!$S$4:$S$320,'1. Pré-Empenhos'!$D$4:$D$320,'Saldos INVESTIMENTO AEO LOA 23'!B20,'1. Pré-Empenhos'!$R$4:$R$320,'Tabelas auxiliares'!$B$222)</f>
        <v>123081.45999999999</v>
      </c>
      <c r="K20" s="13">
        <f>SUMIFS('2. Empenhos LOA UFABC 2023'!$Z$4:$Z$1000,'2. Empenhos LOA UFABC 2023'!$D$4:$D$1000,'Saldos INVESTIMENTO AEO LOA 23'!B20,'2. Empenhos LOA UFABC 2023'!$Y$4:$Y$1000,'Tabelas auxiliares'!$B$222)</f>
        <v>142240.68</v>
      </c>
      <c r="L20" s="24">
        <f t="shared" si="0"/>
        <v>-117207.13999999998</v>
      </c>
    </row>
    <row r="21" spans="1:12" x14ac:dyDescent="0.25">
      <c r="A21" t="s">
        <v>406</v>
      </c>
      <c r="B21" s="39" t="s">
        <v>43</v>
      </c>
      <c r="C21" s="39" t="s">
        <v>44</v>
      </c>
      <c r="D21" s="67">
        <f>IFERROR(VLOOKUP($B21,'Tabelas auxiliares'!$A$160:$C$215,3,FALSE),0)</f>
        <v>0</v>
      </c>
      <c r="E21" s="41">
        <f>IFERROR(VLOOKUP($B21,'Tabelas auxiliares'!$A$111:$E$152,4,FALSE),0)</f>
        <v>64129.257665006589</v>
      </c>
      <c r="F21" s="42">
        <f>IFERROR(VLOOKUP($B21,'Tabelas auxiliares'!$A$111:$E$152,5,FALSE),0)</f>
        <v>20370.742334993411</v>
      </c>
      <c r="G21" s="58">
        <f>SUMIFS(Tabela1[VALOR],Tabela1[DE (ÁREA / ORIGEM)],'Saldos INVESTIMENTO AEO LOA 23'!A21,Tabela1[CUSTEIO ou INVESTIMENTO?],'Tabelas auxiliares'!$B$222)</f>
        <v>0</v>
      </c>
      <c r="H21" s="59">
        <f>SUMIFS(Tabela1[VALOR],Tabela1[PARA (ÁREA / DESTINO)],'Saldos INVESTIMENTO AEO LOA 23'!A21,Tabela1[CUSTEIO ou INVESTIMENTO?],'Tabelas auxiliares'!$B$222)</f>
        <v>0</v>
      </c>
      <c r="I21" s="66">
        <f t="shared" si="1"/>
        <v>0</v>
      </c>
      <c r="J21" s="43">
        <f>SUMIFS('1. Pré-Empenhos'!$S$4:$S$320,'1. Pré-Empenhos'!$D$4:$D$320,'Saldos INVESTIMENTO AEO LOA 23'!B21,'1. Pré-Empenhos'!$R$4:$R$320,'Tabelas auxiliares'!$B$222)</f>
        <v>0</v>
      </c>
      <c r="K21" s="13">
        <f>SUMIFS('2. Empenhos LOA UFABC 2023'!$Z$4:$Z$1000,'2. Empenhos LOA UFABC 2023'!$D$4:$D$1000,'Saldos INVESTIMENTO AEO LOA 23'!B21,'2. Empenhos LOA UFABC 2023'!$Y$4:$Y$1000,'Tabelas auxiliares'!$B$222)</f>
        <v>0</v>
      </c>
      <c r="L21" s="24">
        <f t="shared" si="0"/>
        <v>0</v>
      </c>
    </row>
    <row r="22" spans="1:12" x14ac:dyDescent="0.25">
      <c r="A22" t="s">
        <v>407</v>
      </c>
      <c r="B22" s="39" t="s">
        <v>213</v>
      </c>
      <c r="C22" s="39" t="s">
        <v>210</v>
      </c>
      <c r="D22" s="67">
        <f>IFERROR(VLOOKUP($B22,'Tabelas auxiliares'!$A$160:$C$215,3,FALSE),0)</f>
        <v>0</v>
      </c>
      <c r="E22" s="41">
        <f>IFERROR(VLOOKUP($B22,'Tabelas auxiliares'!$A$111:$E$152,4,FALSE),0)</f>
        <v>0</v>
      </c>
      <c r="F22" s="42">
        <f>IFERROR(VLOOKUP($B22,'Tabelas auxiliares'!$A$111:$E$152,5,FALSE),0)</f>
        <v>0</v>
      </c>
      <c r="G22" s="58">
        <f>SUMIFS(Tabela1[VALOR],Tabela1[DE (ÁREA / ORIGEM)],'Saldos INVESTIMENTO AEO LOA 23'!A22,Tabela1[CUSTEIO ou INVESTIMENTO?],'Tabelas auxiliares'!$B$222)</f>
        <v>0</v>
      </c>
      <c r="H22" s="59">
        <f>SUMIFS(Tabela1[VALOR],Tabela1[PARA (ÁREA / DESTINO)],'Saldos INVESTIMENTO AEO LOA 23'!A22,Tabela1[CUSTEIO ou INVESTIMENTO?],'Tabelas auxiliares'!$B$222)</f>
        <v>0</v>
      </c>
      <c r="I22" s="66">
        <f t="shared" si="1"/>
        <v>0</v>
      </c>
      <c r="J22" s="43">
        <f>SUMIFS('1. Pré-Empenhos'!$S$4:$S$320,'1. Pré-Empenhos'!$D$4:$D$320,'Saldos INVESTIMENTO AEO LOA 23'!B22,'1. Pré-Empenhos'!$R$4:$R$320,'Tabelas auxiliares'!$B$222)</f>
        <v>0</v>
      </c>
      <c r="K22" s="13">
        <f>SUMIFS('2. Empenhos LOA UFABC 2023'!$Z$4:$Z$1000,'2. Empenhos LOA UFABC 2023'!$D$4:$D$1000,'Saldos INVESTIMENTO AEO LOA 23'!B22,'2. Empenhos LOA UFABC 2023'!$Y$4:$Y$1000,'Tabelas auxiliares'!$B$222)</f>
        <v>0</v>
      </c>
      <c r="L22" s="24">
        <f t="shared" si="0"/>
        <v>0</v>
      </c>
    </row>
    <row r="23" spans="1:12" x14ac:dyDescent="0.25">
      <c r="A23" t="s">
        <v>408</v>
      </c>
      <c r="B23" s="39" t="s">
        <v>206</v>
      </c>
      <c r="C23" s="39" t="s">
        <v>224</v>
      </c>
      <c r="D23" s="67">
        <f>IFERROR(VLOOKUP($B23,'Tabelas auxiliares'!$A$160:$C$215,3,FALSE),0)</f>
        <v>0</v>
      </c>
      <c r="E23" s="41">
        <f>IFERROR(VLOOKUP($B23,'Tabelas auxiliares'!$A$111:$E$152,4,FALSE),0)</f>
        <v>0</v>
      </c>
      <c r="F23" s="42">
        <f>IFERROR(VLOOKUP($B23,'Tabelas auxiliares'!$A$111:$E$152,5,FALSE),0)</f>
        <v>0</v>
      </c>
      <c r="G23" s="58">
        <f>SUMIFS(Tabela1[VALOR],Tabela1[DE (ÁREA / ORIGEM)],'Saldos INVESTIMENTO AEO LOA 23'!A23,Tabela1[CUSTEIO ou INVESTIMENTO?],'Tabelas auxiliares'!$B$222)</f>
        <v>0</v>
      </c>
      <c r="H23" s="59">
        <f>SUMIFS(Tabela1[VALOR],Tabela1[PARA (ÁREA / DESTINO)],'Saldos INVESTIMENTO AEO LOA 23'!A23,Tabela1[CUSTEIO ou INVESTIMENTO?],'Tabelas auxiliares'!$B$222)</f>
        <v>0</v>
      </c>
      <c r="I23" s="66">
        <f t="shared" si="1"/>
        <v>0</v>
      </c>
      <c r="J23" s="43">
        <f>SUMIFS('1. Pré-Empenhos'!$S$4:$S$320,'1. Pré-Empenhos'!$D$4:$D$320,'Saldos INVESTIMENTO AEO LOA 23'!B23,'1. Pré-Empenhos'!$R$4:$R$320,'Tabelas auxiliares'!$B$222)</f>
        <v>0</v>
      </c>
      <c r="K23" s="13">
        <f>SUMIFS('2. Empenhos LOA UFABC 2023'!$Z$4:$Z$1000,'2. Empenhos LOA UFABC 2023'!$D$4:$D$1000,'Saldos INVESTIMENTO AEO LOA 23'!B23,'2. Empenhos LOA UFABC 2023'!$Y$4:$Y$1000,'Tabelas auxiliares'!$B$222)</f>
        <v>0</v>
      </c>
      <c r="L23" s="24">
        <f t="shared" si="0"/>
        <v>0</v>
      </c>
    </row>
    <row r="24" spans="1:12" ht="30" x14ac:dyDescent="0.25">
      <c r="A24" t="s">
        <v>409</v>
      </c>
      <c r="B24" s="39" t="s">
        <v>45</v>
      </c>
      <c r="C24" s="39" t="s">
        <v>46</v>
      </c>
      <c r="D24" s="67">
        <f>IFERROR(VLOOKUP($B24,'Tabelas auxiliares'!$A$160:$C$215,3,FALSE),0)</f>
        <v>270000</v>
      </c>
      <c r="E24" s="41">
        <f>IFERROR(VLOOKUP($B24,'Tabelas auxiliares'!$A$111:$E$152,4,FALSE),0)</f>
        <v>113838.91893196436</v>
      </c>
      <c r="F24" s="42">
        <f>IFERROR(VLOOKUP($B24,'Tabelas auxiliares'!$A$111:$E$152,5,FALSE),0)</f>
        <v>36161.081068035637</v>
      </c>
      <c r="G24" s="58">
        <f>SUMIFS(Tabela1[VALOR],Tabela1[DE (ÁREA / ORIGEM)],'Saldos INVESTIMENTO AEO LOA 23'!A24,Tabela1[CUSTEIO ou INVESTIMENTO?],'Tabelas auxiliares'!$B$222)</f>
        <v>188105.64</v>
      </c>
      <c r="H24" s="59">
        <f>SUMIFS(Tabela1[VALOR],Tabela1[PARA (ÁREA / DESTINO)],'Saldos INVESTIMENTO AEO LOA 23'!A24,Tabela1[CUSTEIO ou INVESTIMENTO?],'Tabelas auxiliares'!$B$222)</f>
        <v>0</v>
      </c>
      <c r="I24" s="66">
        <f t="shared" si="1"/>
        <v>81894.359999999986</v>
      </c>
      <c r="J24" s="43">
        <f>SUMIFS('1. Pré-Empenhos'!$S$4:$S$320,'1. Pré-Empenhos'!$D$4:$D$320,'Saldos INVESTIMENTO AEO LOA 23'!B24,'1. Pré-Empenhos'!$R$4:$R$320,'Tabelas auxiliares'!$B$222)</f>
        <v>0</v>
      </c>
      <c r="K24" s="13">
        <f>SUMIFS('2. Empenhos LOA UFABC 2023'!$Z$4:$Z$1000,'2. Empenhos LOA UFABC 2023'!$D$4:$D$1000,'Saldos INVESTIMENTO AEO LOA 23'!B24,'2. Empenhos LOA UFABC 2023'!$Y$4:$Y$1000,'Tabelas auxiliares'!$B$222)</f>
        <v>70784</v>
      </c>
      <c r="L24" s="24">
        <f t="shared" si="0"/>
        <v>11110.359999999986</v>
      </c>
    </row>
    <row r="25" spans="1:12" x14ac:dyDescent="0.25">
      <c r="A25" t="s">
        <v>410</v>
      </c>
      <c r="B25" s="39" t="s">
        <v>47</v>
      </c>
      <c r="C25" s="39" t="s">
        <v>48</v>
      </c>
      <c r="D25" s="67">
        <f>IFERROR(VLOOKUP($B25,'Tabelas auxiliares'!$A$160:$C$215,3,FALSE),0)</f>
        <v>0</v>
      </c>
      <c r="E25" s="41">
        <f>IFERROR(VLOOKUP($B25,'Tabelas auxiliares'!$A$111:$E$152,4,FALSE),0)</f>
        <v>75892.61262130957</v>
      </c>
      <c r="F25" s="42">
        <f>IFERROR(VLOOKUP($B25,'Tabelas auxiliares'!$A$111:$E$152,5,FALSE),0)</f>
        <v>24107.387378690426</v>
      </c>
      <c r="G25" s="58">
        <f>SUMIFS(Tabela1[VALOR],Tabela1[DE (ÁREA / ORIGEM)],'Saldos INVESTIMENTO AEO LOA 23'!A25,Tabela1[CUSTEIO ou INVESTIMENTO?],'Tabelas auxiliares'!$B$222)</f>
        <v>0</v>
      </c>
      <c r="H25" s="59">
        <f>SUMIFS(Tabela1[VALOR],Tabela1[PARA (ÁREA / DESTINO)],'Saldos INVESTIMENTO AEO LOA 23'!A25,Tabela1[CUSTEIO ou INVESTIMENTO?],'Tabelas auxiliares'!$B$222)</f>
        <v>0</v>
      </c>
      <c r="I25" s="66">
        <f t="shared" si="1"/>
        <v>0</v>
      </c>
      <c r="J25" s="43">
        <f>SUMIFS('1. Pré-Empenhos'!$S$4:$S$320,'1. Pré-Empenhos'!$D$4:$D$320,'Saldos INVESTIMENTO AEO LOA 23'!B25,'1. Pré-Empenhos'!$R$4:$R$320,'Tabelas auxiliares'!$B$222)</f>
        <v>0</v>
      </c>
      <c r="K25" s="13">
        <f>SUMIFS('2. Empenhos LOA UFABC 2023'!$Z$4:$Z$1000,'2. Empenhos LOA UFABC 2023'!$D$4:$D$1000,'Saldos INVESTIMENTO AEO LOA 23'!B25,'2. Empenhos LOA UFABC 2023'!$Y$4:$Y$1000,'Tabelas auxiliares'!$B$222)</f>
        <v>0</v>
      </c>
      <c r="L25" s="24">
        <f t="shared" si="0"/>
        <v>0</v>
      </c>
    </row>
    <row r="26" spans="1:12" x14ac:dyDescent="0.25">
      <c r="A26" t="s">
        <v>411</v>
      </c>
      <c r="B26" s="39" t="s">
        <v>214</v>
      </c>
      <c r="C26" s="39" t="s">
        <v>211</v>
      </c>
      <c r="D26" s="67">
        <f>IFERROR(VLOOKUP($B26,'Tabelas auxiliares'!$A$160:$C$215,3,FALSE),0)</f>
        <v>0</v>
      </c>
      <c r="E26" s="41">
        <f>IFERROR(VLOOKUP($B26,'Tabelas auxiliares'!$A$111:$E$152,4,FALSE),0)</f>
        <v>0</v>
      </c>
      <c r="F26" s="42">
        <f>IFERROR(VLOOKUP($B26,'Tabelas auxiliares'!$A$111:$E$152,5,FALSE),0)</f>
        <v>0</v>
      </c>
      <c r="G26" s="58">
        <f>SUMIFS(Tabela1[VALOR],Tabela1[DE (ÁREA / ORIGEM)],'Saldos INVESTIMENTO AEO LOA 23'!A26,Tabela1[CUSTEIO ou INVESTIMENTO?],'Tabelas auxiliares'!$B$222)</f>
        <v>0</v>
      </c>
      <c r="H26" s="59">
        <f>SUMIFS(Tabela1[VALOR],Tabela1[PARA (ÁREA / DESTINO)],'Saldos INVESTIMENTO AEO LOA 23'!A26,Tabela1[CUSTEIO ou INVESTIMENTO?],'Tabelas auxiliares'!$B$222)</f>
        <v>0</v>
      </c>
      <c r="I26" s="66">
        <f t="shared" si="1"/>
        <v>0</v>
      </c>
      <c r="J26" s="43">
        <f>SUMIFS('1. Pré-Empenhos'!$S$4:$S$320,'1. Pré-Empenhos'!$D$4:$D$320,'Saldos INVESTIMENTO AEO LOA 23'!B26,'1. Pré-Empenhos'!$R$4:$R$320,'Tabelas auxiliares'!$B$222)</f>
        <v>0</v>
      </c>
      <c r="K26" s="13">
        <f>SUMIFS('2. Empenhos LOA UFABC 2023'!$Z$4:$Z$1000,'2. Empenhos LOA UFABC 2023'!$D$4:$D$1000,'Saldos INVESTIMENTO AEO LOA 23'!B26,'2. Empenhos LOA UFABC 2023'!$Y$4:$Y$1000,'Tabelas auxiliares'!$B$222)</f>
        <v>0</v>
      </c>
      <c r="L26" s="24">
        <f t="shared" si="0"/>
        <v>0</v>
      </c>
    </row>
    <row r="27" spans="1:12" x14ac:dyDescent="0.25">
      <c r="A27" t="s">
        <v>412</v>
      </c>
      <c r="B27" s="39" t="s">
        <v>383</v>
      </c>
      <c r="C27" s="39" t="s">
        <v>384</v>
      </c>
      <c r="D27" s="67">
        <f>IFERROR(VLOOKUP($B27,'Tabelas auxiliares'!$A$160:$C$215,3,FALSE),0)</f>
        <v>0</v>
      </c>
      <c r="E27" s="41">
        <f>IFERROR(VLOOKUP($B27,'Tabelas auxiliares'!$A$111:$E$152,4,FALSE),0)</f>
        <v>0</v>
      </c>
      <c r="F27" s="42">
        <f>IFERROR(VLOOKUP($B27,'Tabelas auxiliares'!$A$111:$E$152,5,FALSE),0)</f>
        <v>0</v>
      </c>
      <c r="G27" s="58">
        <f>SUMIFS(Tabela1[VALOR],Tabela1[DE (ÁREA / ORIGEM)],'Saldos INVESTIMENTO AEO LOA 23'!A27,Tabela1[CUSTEIO ou INVESTIMENTO?],'Tabelas auxiliares'!$B$222)</f>
        <v>0</v>
      </c>
      <c r="H27" s="59">
        <f>SUMIFS(Tabela1[VALOR],Tabela1[PARA (ÁREA / DESTINO)],'Saldos INVESTIMENTO AEO LOA 23'!A27,Tabela1[CUSTEIO ou INVESTIMENTO?],'Tabelas auxiliares'!$B$222)</f>
        <v>0</v>
      </c>
      <c r="I27" s="66">
        <f t="shared" ref="I27" si="4">D27-G27+H27</f>
        <v>0</v>
      </c>
      <c r="J27" s="43">
        <f>SUMIFS('1. Pré-Empenhos'!$S$4:$S$320,'1. Pré-Empenhos'!$D$4:$D$320,'Saldos INVESTIMENTO AEO LOA 23'!B27,'1. Pré-Empenhos'!$R$4:$R$320,'Tabelas auxiliares'!$B$222)</f>
        <v>0</v>
      </c>
      <c r="K27" s="13">
        <f>SUMIFS('2. Empenhos LOA UFABC 2023'!$Z$4:$Z$1000,'2. Empenhos LOA UFABC 2023'!$D$4:$D$1000,'Saldos INVESTIMENTO AEO LOA 23'!B27,'2. Empenhos LOA UFABC 2023'!$Y$4:$Y$1000,'Tabelas auxiliares'!$B$222)</f>
        <v>0</v>
      </c>
      <c r="L27" s="24">
        <f t="shared" ref="L27" si="5">I27-J27-K27</f>
        <v>0</v>
      </c>
    </row>
    <row r="28" spans="1:12" ht="30" x14ac:dyDescent="0.25">
      <c r="A28" t="s">
        <v>413</v>
      </c>
      <c r="B28" s="39" t="s">
        <v>49</v>
      </c>
      <c r="C28" s="39" t="s">
        <v>50</v>
      </c>
      <c r="D28" s="67">
        <f>IFERROR(VLOOKUP($B28,'Tabelas auxiliares'!$A$160:$C$215,3,FALSE),0)</f>
        <v>161165.96</v>
      </c>
      <c r="E28" s="41">
        <f>IFERROR(VLOOKUP($B28,'Tabelas auxiliares'!$A$111:$E$152,4,FALSE),0)</f>
        <v>113838.91893196436</v>
      </c>
      <c r="F28" s="42">
        <f>IFERROR(VLOOKUP($B28,'Tabelas auxiliares'!$A$111:$E$152,5,FALSE),0)</f>
        <v>36161.081068035637</v>
      </c>
      <c r="G28" s="58">
        <f>SUMIFS(Tabela1[VALOR],Tabela1[DE (ÁREA / ORIGEM)],'Saldos INVESTIMENTO AEO LOA 23'!A28,Tabela1[CUSTEIO ou INVESTIMENTO?],'Tabelas auxiliares'!$B$222)</f>
        <v>69912.2</v>
      </c>
      <c r="H28" s="59">
        <f>SUMIFS(Tabela1[VALOR],Tabela1[PARA (ÁREA / DESTINO)],'Saldos INVESTIMENTO AEO LOA 23'!A28,Tabela1[CUSTEIO ou INVESTIMENTO?],'Tabelas auxiliares'!$B$222)</f>
        <v>0</v>
      </c>
      <c r="I28" s="66">
        <f t="shared" si="1"/>
        <v>91253.759999999995</v>
      </c>
      <c r="J28" s="43">
        <f>SUMIFS('1. Pré-Empenhos'!$S$4:$S$320,'1. Pré-Empenhos'!$D$4:$D$320,'Saldos INVESTIMENTO AEO LOA 23'!B28,'1. Pré-Empenhos'!$R$4:$R$320,'Tabelas auxiliares'!$B$222)</f>
        <v>42913.23</v>
      </c>
      <c r="K28" s="13">
        <f>SUMIFS('2. Empenhos LOA UFABC 2023'!$Z$4:$Z$1000,'2. Empenhos LOA UFABC 2023'!$D$4:$D$1000,'Saldos INVESTIMENTO AEO LOA 23'!B28,'2. Empenhos LOA UFABC 2023'!$Y$4:$Y$1000,'Tabelas auxiliares'!$B$222)</f>
        <v>44938.09</v>
      </c>
      <c r="L28" s="24">
        <f t="shared" si="0"/>
        <v>3402.4399999999951</v>
      </c>
    </row>
    <row r="29" spans="1:12" x14ac:dyDescent="0.25">
      <c r="A29" t="s">
        <v>414</v>
      </c>
      <c r="B29" s="39" t="s">
        <v>51</v>
      </c>
      <c r="C29" s="39" t="s">
        <v>52</v>
      </c>
      <c r="D29" s="67">
        <f>IFERROR(VLOOKUP($B29,'Tabelas auxiliares'!$A$160:$C$215,3,FALSE),0)</f>
        <v>0</v>
      </c>
      <c r="E29" s="41">
        <f>IFERROR(VLOOKUP($B29,'Tabelas auxiliares'!$A$111:$E$152,4,FALSE),0)</f>
        <v>265624.14417458349</v>
      </c>
      <c r="F29" s="42">
        <f>IFERROR(VLOOKUP($B29,'Tabelas auxiliares'!$A$111:$E$152,5,FALSE),0)</f>
        <v>84375.855825416496</v>
      </c>
      <c r="G29" s="58">
        <f>SUMIFS(Tabela1[VALOR],Tabela1[DE (ÁREA / ORIGEM)],'Saldos INVESTIMENTO AEO LOA 23'!A29,Tabela1[CUSTEIO ou INVESTIMENTO?],'Tabelas auxiliares'!$B$222)</f>
        <v>0</v>
      </c>
      <c r="H29" s="59">
        <f>SUMIFS(Tabela1[VALOR],Tabela1[PARA (ÁREA / DESTINO)],'Saldos INVESTIMENTO AEO LOA 23'!A29,Tabela1[CUSTEIO ou INVESTIMENTO?],'Tabelas auxiliares'!$B$222)</f>
        <v>0</v>
      </c>
      <c r="I29" s="66">
        <f t="shared" si="1"/>
        <v>0</v>
      </c>
      <c r="J29" s="43">
        <f>SUMIFS('1. Pré-Empenhos'!$S$4:$S$320,'1. Pré-Empenhos'!$D$4:$D$320,'Saldos INVESTIMENTO AEO LOA 23'!B29,'1. Pré-Empenhos'!$R$4:$R$320,'Tabelas auxiliares'!$B$222)</f>
        <v>0</v>
      </c>
      <c r="K29" s="13">
        <f>SUMIFS('2. Empenhos LOA UFABC 2023'!$Z$4:$Z$1000,'2. Empenhos LOA UFABC 2023'!$D$4:$D$1000,'Saldos INVESTIMENTO AEO LOA 23'!B29,'2. Empenhos LOA UFABC 2023'!$Y$4:$Y$1000,'Tabelas auxiliares'!$B$222)</f>
        <v>0</v>
      </c>
      <c r="L29" s="24">
        <f t="shared" si="0"/>
        <v>0</v>
      </c>
    </row>
    <row r="30" spans="1:12" x14ac:dyDescent="0.25">
      <c r="A30" t="s">
        <v>415</v>
      </c>
      <c r="B30" s="39" t="s">
        <v>215</v>
      </c>
      <c r="C30" s="39" t="s">
        <v>212</v>
      </c>
      <c r="D30" s="67">
        <f>IFERROR(VLOOKUP($B30,'Tabelas auxiliares'!$A$160:$C$215,3,FALSE),0)</f>
        <v>0</v>
      </c>
      <c r="E30" s="41">
        <f>IFERROR(VLOOKUP($B30,'Tabelas auxiliares'!$A$111:$E$152,4,FALSE),0)</f>
        <v>0</v>
      </c>
      <c r="F30" s="42">
        <f>IFERROR(VLOOKUP($B30,'Tabelas auxiliares'!$A$111:$E$152,5,FALSE),0)</f>
        <v>0</v>
      </c>
      <c r="G30" s="58">
        <f>SUMIFS(Tabela1[VALOR],Tabela1[DE (ÁREA / ORIGEM)],'Saldos INVESTIMENTO AEO LOA 23'!A30,Tabela1[CUSTEIO ou INVESTIMENTO?],'Tabelas auxiliares'!$B$222)</f>
        <v>0</v>
      </c>
      <c r="H30" s="59">
        <f>SUMIFS(Tabela1[VALOR],Tabela1[PARA (ÁREA / DESTINO)],'Saldos INVESTIMENTO AEO LOA 23'!A30,Tabela1[CUSTEIO ou INVESTIMENTO?],'Tabelas auxiliares'!$B$222)</f>
        <v>0</v>
      </c>
      <c r="I30" s="66">
        <f t="shared" si="1"/>
        <v>0</v>
      </c>
      <c r="J30" s="43">
        <f>SUMIFS('1. Pré-Empenhos'!$S$4:$S$320,'1. Pré-Empenhos'!$D$4:$D$320,'Saldos INVESTIMENTO AEO LOA 23'!B30,'1. Pré-Empenhos'!$R$4:$R$320,'Tabelas auxiliares'!$B$222)</f>
        <v>0</v>
      </c>
      <c r="K30" s="13">
        <f>SUMIFS('2. Empenhos LOA UFABC 2023'!$Z$4:$Z$1000,'2. Empenhos LOA UFABC 2023'!$D$4:$D$1000,'Saldos INVESTIMENTO AEO LOA 23'!B30,'2. Empenhos LOA UFABC 2023'!$Y$4:$Y$1000,'Tabelas auxiliares'!$B$222)</f>
        <v>0</v>
      </c>
      <c r="L30" s="24">
        <f t="shared" si="0"/>
        <v>0</v>
      </c>
    </row>
    <row r="31" spans="1:12" x14ac:dyDescent="0.25">
      <c r="A31" t="s">
        <v>416</v>
      </c>
      <c r="B31" s="39" t="s">
        <v>385</v>
      </c>
      <c r="C31" s="39" t="s">
        <v>386</v>
      </c>
      <c r="D31" s="67">
        <f>IFERROR(VLOOKUP($B31,'Tabelas auxiliares'!$A$160:$C$215,3,FALSE),0)</f>
        <v>0</v>
      </c>
      <c r="E31" s="41">
        <f>IFERROR(VLOOKUP($B31,'Tabelas auxiliares'!$A$111:$E$152,4,FALSE),0)</f>
        <v>0</v>
      </c>
      <c r="F31" s="42">
        <f>IFERROR(VLOOKUP($B31,'Tabelas auxiliares'!$A$111:$E$152,5,FALSE),0)</f>
        <v>0</v>
      </c>
      <c r="G31" s="58">
        <f>SUMIFS(Tabela1[VALOR],Tabela1[DE (ÁREA / ORIGEM)],'Saldos INVESTIMENTO AEO LOA 23'!A31,Tabela1[CUSTEIO ou INVESTIMENTO?],'Tabelas auxiliares'!$B$222)</f>
        <v>0</v>
      </c>
      <c r="H31" s="59">
        <f>SUMIFS(Tabela1[VALOR],Tabela1[PARA (ÁREA / DESTINO)],'Saldos INVESTIMENTO AEO LOA 23'!A31,Tabela1[CUSTEIO ou INVESTIMENTO?],'Tabelas auxiliares'!$B$222)</f>
        <v>0</v>
      </c>
      <c r="I31" s="66">
        <f t="shared" ref="I31" si="6">D31-G31+H31</f>
        <v>0</v>
      </c>
      <c r="J31" s="43">
        <f>SUMIFS('1. Pré-Empenhos'!$S$4:$S$320,'1. Pré-Empenhos'!$D$4:$D$320,'Saldos INVESTIMENTO AEO LOA 23'!B31,'1. Pré-Empenhos'!$R$4:$R$320,'Tabelas auxiliares'!$B$222)</f>
        <v>0</v>
      </c>
      <c r="K31" s="13">
        <f>SUMIFS('2. Empenhos LOA UFABC 2023'!$Z$4:$Z$1000,'2. Empenhos LOA UFABC 2023'!$D$4:$D$1000,'Saldos INVESTIMENTO AEO LOA 23'!B31,'2. Empenhos LOA UFABC 2023'!$Y$4:$Y$1000,'Tabelas auxiliares'!$B$222)</f>
        <v>0</v>
      </c>
      <c r="L31" s="24">
        <f t="shared" ref="L31" si="7">I31-J31-K31</f>
        <v>0</v>
      </c>
    </row>
    <row r="32" spans="1:12" ht="30" x14ac:dyDescent="0.25">
      <c r="A32" t="s">
        <v>417</v>
      </c>
      <c r="B32" s="39" t="s">
        <v>53</v>
      </c>
      <c r="C32" s="39" t="s">
        <v>54</v>
      </c>
      <c r="D32" s="67">
        <f>IFERROR(VLOOKUP($B32,'Tabelas auxiliares'!$A$160:$C$215,3,FALSE),0)</f>
        <v>1000000</v>
      </c>
      <c r="E32" s="41">
        <f>IFERROR(VLOOKUP($B32,'Tabelas auxiliares'!$A$111:$E$152,4,FALSE),0)</f>
        <v>872765.04514506005</v>
      </c>
      <c r="F32" s="42">
        <f>IFERROR(VLOOKUP($B32,'Tabelas auxiliares'!$A$111:$E$152,5,FALSE),0)</f>
        <v>277234.95485493989</v>
      </c>
      <c r="G32" s="58">
        <f>SUMIFS(Tabela1[VALOR],Tabela1[DE (ÁREA / ORIGEM)],'Saldos INVESTIMENTO AEO LOA 23'!A32,Tabela1[CUSTEIO ou INVESTIMENTO?],'Tabelas auxiliares'!$B$222)</f>
        <v>0</v>
      </c>
      <c r="H32" s="59">
        <f>SUMIFS(Tabela1[VALOR],Tabela1[PARA (ÁREA / DESTINO)],'Saldos INVESTIMENTO AEO LOA 23'!A32,Tabela1[CUSTEIO ou INVESTIMENTO?],'Tabelas auxiliares'!$B$222)</f>
        <v>0</v>
      </c>
      <c r="I32" s="66">
        <f t="shared" si="1"/>
        <v>1000000</v>
      </c>
      <c r="J32" s="43">
        <f>SUMIFS('1. Pré-Empenhos'!$S$4:$S$320,'1. Pré-Empenhos'!$D$4:$D$320,'Saldos INVESTIMENTO AEO LOA 23'!B32,'1. Pré-Empenhos'!$R$4:$R$320,'Tabelas auxiliares'!$B$222)</f>
        <v>375507</v>
      </c>
      <c r="K32" s="13">
        <f>SUMIFS('2. Empenhos LOA UFABC 2023'!$Z$4:$Z$1000,'2. Empenhos LOA UFABC 2023'!$D$4:$D$1000,'Saldos INVESTIMENTO AEO LOA 23'!B32,'2. Empenhos LOA UFABC 2023'!$Y$4:$Y$1000,'Tabelas auxiliares'!$B$222)</f>
        <v>474974.45999999996</v>
      </c>
      <c r="L32" s="24">
        <f t="shared" si="0"/>
        <v>149518.54000000004</v>
      </c>
    </row>
    <row r="33" spans="1:12" x14ac:dyDescent="0.25">
      <c r="A33" t="s">
        <v>418</v>
      </c>
      <c r="B33" s="39" t="s">
        <v>216</v>
      </c>
      <c r="C33" s="39" t="s">
        <v>217</v>
      </c>
      <c r="D33" s="67">
        <f>IFERROR(VLOOKUP($B33,'Tabelas auxiliares'!$A$160:$C$215,3,FALSE),0)</f>
        <v>0</v>
      </c>
      <c r="E33" s="41">
        <f>IFERROR(VLOOKUP($B33,'Tabelas auxiliares'!$A$111:$E$152,4,FALSE),0)</f>
        <v>0</v>
      </c>
      <c r="F33" s="42">
        <f>IFERROR(VLOOKUP($B33,'Tabelas auxiliares'!$A$111:$E$152,5,FALSE),0)</f>
        <v>0</v>
      </c>
      <c r="G33" s="58">
        <f>SUMIFS(Tabela1[VALOR],Tabela1[DE (ÁREA / ORIGEM)],'Saldos INVESTIMENTO AEO LOA 23'!A33,Tabela1[CUSTEIO ou INVESTIMENTO?],'Tabelas auxiliares'!$B$222)</f>
        <v>0</v>
      </c>
      <c r="H33" s="59">
        <f>SUMIFS(Tabela1[VALOR],Tabela1[PARA (ÁREA / DESTINO)],'Saldos INVESTIMENTO AEO LOA 23'!A33,Tabela1[CUSTEIO ou INVESTIMENTO?],'Tabelas auxiliares'!$B$222)</f>
        <v>0</v>
      </c>
      <c r="I33" s="66">
        <f t="shared" si="1"/>
        <v>0</v>
      </c>
      <c r="J33" s="43">
        <f>SUMIFS('1. Pré-Empenhos'!$S$4:$S$320,'1. Pré-Empenhos'!$D$4:$D$320,'Saldos INVESTIMENTO AEO LOA 23'!B33,'1. Pré-Empenhos'!$R$4:$R$320,'Tabelas auxiliares'!$B$222)</f>
        <v>0</v>
      </c>
      <c r="K33" s="13">
        <f>SUMIFS('2. Empenhos LOA UFABC 2023'!$Z$4:$Z$1000,'2. Empenhos LOA UFABC 2023'!$D$4:$D$1000,'Saldos INVESTIMENTO AEO LOA 23'!B33,'2. Empenhos LOA UFABC 2023'!$Y$4:$Y$1000,'Tabelas auxiliares'!$B$222)</f>
        <v>0</v>
      </c>
      <c r="L33" s="24">
        <f t="shared" si="0"/>
        <v>0</v>
      </c>
    </row>
    <row r="34" spans="1:12" ht="30" x14ac:dyDescent="0.25">
      <c r="A34" t="s">
        <v>419</v>
      </c>
      <c r="B34" s="39" t="s">
        <v>55</v>
      </c>
      <c r="C34" s="39" t="s">
        <v>56</v>
      </c>
      <c r="D34" s="67">
        <f>IFERROR(VLOOKUP($B34,'Tabelas auxiliares'!$A$160:$C$215,3,FALSE),0)</f>
        <v>65938.28</v>
      </c>
      <c r="E34" s="41">
        <f>IFERROR(VLOOKUP($B34,'Tabelas auxiliares'!$A$111:$E$152,4,FALSE),0)</f>
        <v>1024550.2703876792</v>
      </c>
      <c r="F34" s="42">
        <f>IFERROR(VLOOKUP($B34,'Tabelas auxiliares'!$A$111:$E$152,5,FALSE),0)</f>
        <v>325449.72961232072</v>
      </c>
      <c r="G34" s="58">
        <f>SUMIFS(Tabela1[VALOR],Tabela1[DE (ÁREA / ORIGEM)],'Saldos INVESTIMENTO AEO LOA 23'!A34,Tabela1[CUSTEIO ou INVESTIMENTO?],'Tabelas auxiliares'!$B$222)</f>
        <v>0</v>
      </c>
      <c r="H34" s="59">
        <f>SUMIFS(Tabela1[VALOR],Tabela1[PARA (ÁREA / DESTINO)],'Saldos INVESTIMENTO AEO LOA 23'!A34,Tabela1[CUSTEIO ou INVESTIMENTO?],'Tabelas auxiliares'!$B$222)</f>
        <v>0</v>
      </c>
      <c r="I34" s="66">
        <f t="shared" si="1"/>
        <v>65938.28</v>
      </c>
      <c r="J34" s="43">
        <f>SUMIFS('1. Pré-Empenhos'!$S$4:$S$320,'1. Pré-Empenhos'!$D$4:$D$320,'Saldos INVESTIMENTO AEO LOA 23'!B34,'1. Pré-Empenhos'!$R$4:$R$320,'Tabelas auxiliares'!$B$222)</f>
        <v>0</v>
      </c>
      <c r="K34" s="13">
        <f>SUMIFS('2. Empenhos LOA UFABC 2023'!$Z$4:$Z$1000,'2. Empenhos LOA UFABC 2023'!$D$4:$D$1000,'Saldos INVESTIMENTO AEO LOA 23'!B34,'2. Empenhos LOA UFABC 2023'!$Y$4:$Y$1000,'Tabelas auxiliares'!$B$222)</f>
        <v>0</v>
      </c>
      <c r="L34" s="24">
        <f t="shared" si="0"/>
        <v>65938.28</v>
      </c>
    </row>
    <row r="35" spans="1:12" x14ac:dyDescent="0.25">
      <c r="A35" t="s">
        <v>420</v>
      </c>
      <c r="B35" s="39" t="s">
        <v>57</v>
      </c>
      <c r="C35" s="39" t="s">
        <v>58</v>
      </c>
      <c r="D35" s="67">
        <f>IFERROR(VLOOKUP($B35,'Tabelas auxiliares'!$A$160:$C$215,3,FALSE),0)</f>
        <v>0</v>
      </c>
      <c r="E35" s="41">
        <f>IFERROR(VLOOKUP($B35,'Tabelas auxiliares'!$A$111:$E$152,4,FALSE),0)</f>
        <v>106249.65766983341</v>
      </c>
      <c r="F35" s="42">
        <f>IFERROR(VLOOKUP($B35,'Tabelas auxiliares'!$A$111:$E$152,5,FALSE),0)</f>
        <v>33750.342330166597</v>
      </c>
      <c r="G35" s="58">
        <f>SUMIFS(Tabela1[VALOR],Tabela1[DE (ÁREA / ORIGEM)],'Saldos INVESTIMENTO AEO LOA 23'!A35,Tabela1[CUSTEIO ou INVESTIMENTO?],'Tabelas auxiliares'!$B$222)</f>
        <v>0</v>
      </c>
      <c r="H35" s="59">
        <f>SUMIFS(Tabela1[VALOR],Tabela1[PARA (ÁREA / DESTINO)],'Saldos INVESTIMENTO AEO LOA 23'!A35,Tabela1[CUSTEIO ou INVESTIMENTO?],'Tabelas auxiliares'!$B$222)</f>
        <v>0</v>
      </c>
      <c r="I35" s="66">
        <f t="shared" si="1"/>
        <v>0</v>
      </c>
      <c r="J35" s="43">
        <f>SUMIFS('1. Pré-Empenhos'!$S$4:$S$320,'1. Pré-Empenhos'!$D$4:$D$320,'Saldos INVESTIMENTO AEO LOA 23'!B35,'1. Pré-Empenhos'!$R$4:$R$320,'Tabelas auxiliares'!$B$222)</f>
        <v>0</v>
      </c>
      <c r="K35" s="13">
        <f>SUMIFS('2. Empenhos LOA UFABC 2023'!$Z$4:$Z$1000,'2. Empenhos LOA UFABC 2023'!$D$4:$D$1000,'Saldos INVESTIMENTO AEO LOA 23'!B35,'2. Empenhos LOA UFABC 2023'!$Y$4:$Y$1000,'Tabelas auxiliares'!$B$222)</f>
        <v>0</v>
      </c>
      <c r="L35" s="24">
        <f t="shared" si="0"/>
        <v>0</v>
      </c>
    </row>
    <row r="36" spans="1:12" ht="30" x14ac:dyDescent="0.25">
      <c r="A36" t="s">
        <v>421</v>
      </c>
      <c r="B36" s="39" t="s">
        <v>59</v>
      </c>
      <c r="C36" s="39" t="s">
        <v>60</v>
      </c>
      <c r="D36" s="67">
        <f>IFERROR(VLOOKUP($B36,'Tabelas auxiliares'!$A$160:$C$215,3,FALSE),0)</f>
        <v>0</v>
      </c>
      <c r="E36" s="41">
        <f>IFERROR(VLOOKUP($B36,'Tabelas auxiliares'!$A$111:$E$152,4,FALSE),0)</f>
        <v>303570.45048523828</v>
      </c>
      <c r="F36" s="42">
        <f>IFERROR(VLOOKUP($B36,'Tabelas auxiliares'!$A$111:$E$152,5,FALSE),0)</f>
        <v>96429.549514761704</v>
      </c>
      <c r="G36" s="58">
        <f>SUMIFS(Tabela1[VALOR],Tabela1[DE (ÁREA / ORIGEM)],'Saldos INVESTIMENTO AEO LOA 23'!A36,Tabela1[CUSTEIO ou INVESTIMENTO?],'Tabelas auxiliares'!$B$222)</f>
        <v>0</v>
      </c>
      <c r="H36" s="59">
        <f>SUMIFS(Tabela1[VALOR],Tabela1[PARA (ÁREA / DESTINO)],'Saldos INVESTIMENTO AEO LOA 23'!A36,Tabela1[CUSTEIO ou INVESTIMENTO?],'Tabelas auxiliares'!$B$222)</f>
        <v>0</v>
      </c>
      <c r="I36" s="66">
        <f t="shared" si="1"/>
        <v>0</v>
      </c>
      <c r="J36" s="43">
        <f>SUMIFS('1. Pré-Empenhos'!$S$4:$S$320,'1. Pré-Empenhos'!$D$4:$D$320,'Saldos INVESTIMENTO AEO LOA 23'!B36,'1. Pré-Empenhos'!$R$4:$R$320,'Tabelas auxiliares'!$B$222)</f>
        <v>0</v>
      </c>
      <c r="K36" s="13">
        <f>SUMIFS('2. Empenhos LOA UFABC 2023'!$Z$4:$Z$1000,'2. Empenhos LOA UFABC 2023'!$D$4:$D$1000,'Saldos INVESTIMENTO AEO LOA 23'!B36,'2. Empenhos LOA UFABC 2023'!$Y$4:$Y$1000,'Tabelas auxiliares'!$B$222)</f>
        <v>0</v>
      </c>
      <c r="L36" s="24">
        <f t="shared" si="0"/>
        <v>0</v>
      </c>
    </row>
    <row r="37" spans="1:12" x14ac:dyDescent="0.25">
      <c r="A37" t="s">
        <v>422</v>
      </c>
      <c r="B37" s="39" t="s">
        <v>209</v>
      </c>
      <c r="C37" s="39" t="s">
        <v>218</v>
      </c>
      <c r="D37" s="67">
        <f>IFERROR(VLOOKUP($B37,'Tabelas auxiliares'!$A$160:$C$215,3,FALSE),0)</f>
        <v>0</v>
      </c>
      <c r="E37" s="41">
        <f>IFERROR(VLOOKUP($B37,'Tabelas auxiliares'!$A$111:$E$152,4,FALSE),0)</f>
        <v>0</v>
      </c>
      <c r="F37" s="42">
        <f>IFERROR(VLOOKUP($B37,'Tabelas auxiliares'!$A$111:$E$152,5,FALSE),0)</f>
        <v>0</v>
      </c>
      <c r="G37" s="58">
        <f>SUMIFS(Tabela1[VALOR],Tabela1[DE (ÁREA / ORIGEM)],'Saldos INVESTIMENTO AEO LOA 23'!A37,Tabela1[CUSTEIO ou INVESTIMENTO?],'Tabelas auxiliares'!$B$222)</f>
        <v>0</v>
      </c>
      <c r="H37" s="59">
        <f>SUMIFS(Tabela1[VALOR],Tabela1[PARA (ÁREA / DESTINO)],'Saldos INVESTIMENTO AEO LOA 23'!A37,Tabela1[CUSTEIO ou INVESTIMENTO?],'Tabelas auxiliares'!$B$222)</f>
        <v>0</v>
      </c>
      <c r="I37" s="66">
        <f t="shared" si="1"/>
        <v>0</v>
      </c>
      <c r="J37" s="43">
        <f>SUMIFS('1. Pré-Empenhos'!$S$4:$S$320,'1. Pré-Empenhos'!$D$4:$D$320,'Saldos INVESTIMENTO AEO LOA 23'!B37,'1. Pré-Empenhos'!$R$4:$R$320,'Tabelas auxiliares'!$B$222)</f>
        <v>0</v>
      </c>
      <c r="K37" s="13">
        <f>SUMIFS('2. Empenhos LOA UFABC 2023'!$Z$4:$Z$1000,'2. Empenhos LOA UFABC 2023'!$D$4:$D$1000,'Saldos INVESTIMENTO AEO LOA 23'!B37,'2. Empenhos LOA UFABC 2023'!$Y$4:$Y$1000,'Tabelas auxiliares'!$B$222)</f>
        <v>0</v>
      </c>
      <c r="L37" s="24">
        <f t="shared" si="0"/>
        <v>0</v>
      </c>
    </row>
    <row r="38" spans="1:12" ht="30" x14ac:dyDescent="0.25">
      <c r="A38" t="s">
        <v>423</v>
      </c>
      <c r="B38" s="39" t="s">
        <v>61</v>
      </c>
      <c r="C38" s="39" t="s">
        <v>62</v>
      </c>
      <c r="D38" s="67">
        <f>IFERROR(VLOOKUP($B38,'Tabelas auxiliares'!$A$160:$C$215,3,FALSE),0)</f>
        <v>0</v>
      </c>
      <c r="E38" s="41">
        <f>IFERROR(VLOOKUP($B38,'Tabelas auxiliares'!$A$111:$E$152,4,FALSE),0)</f>
        <v>189731.53155327393</v>
      </c>
      <c r="F38" s="42">
        <f>IFERROR(VLOOKUP($B38,'Tabelas auxiliares'!$A$111:$E$152,5,FALSE),0)</f>
        <v>60268.468446726067</v>
      </c>
      <c r="G38" s="58">
        <f>SUMIFS(Tabela1[VALOR],Tabela1[DE (ÁREA / ORIGEM)],'Saldos INVESTIMENTO AEO LOA 23'!A38,Tabela1[CUSTEIO ou INVESTIMENTO?],'Tabelas auxiliares'!$B$222)</f>
        <v>0</v>
      </c>
      <c r="H38" s="59">
        <f>SUMIFS(Tabela1[VALOR],Tabela1[PARA (ÁREA / DESTINO)],'Saldos INVESTIMENTO AEO LOA 23'!A38,Tabela1[CUSTEIO ou INVESTIMENTO?],'Tabelas auxiliares'!$B$222)</f>
        <v>0</v>
      </c>
      <c r="I38" s="66">
        <f t="shared" si="1"/>
        <v>0</v>
      </c>
      <c r="J38" s="43">
        <f>SUMIFS('1. Pré-Empenhos'!$S$4:$S$320,'1. Pré-Empenhos'!$D$4:$D$320,'Saldos INVESTIMENTO AEO LOA 23'!B38,'1. Pré-Empenhos'!$R$4:$R$320,'Tabelas auxiliares'!$B$222)</f>
        <v>0</v>
      </c>
      <c r="K38" s="13">
        <f>SUMIFS('2. Empenhos LOA UFABC 2023'!$Z$4:$Z$1000,'2. Empenhos LOA UFABC 2023'!$D$4:$D$1000,'Saldos INVESTIMENTO AEO LOA 23'!B38,'2. Empenhos LOA UFABC 2023'!$Y$4:$Y$1000,'Tabelas auxiliares'!$B$222)</f>
        <v>0</v>
      </c>
      <c r="L38" s="24">
        <f t="shared" si="0"/>
        <v>0</v>
      </c>
    </row>
    <row r="39" spans="1:12" x14ac:dyDescent="0.25">
      <c r="A39" t="s">
        <v>424</v>
      </c>
      <c r="B39" s="39" t="s">
        <v>63</v>
      </c>
      <c r="C39" s="39" t="s">
        <v>64</v>
      </c>
      <c r="D39" s="67">
        <f>IFERROR(VLOOKUP($B39,'Tabelas auxiliares'!$A$160:$C$215,3,FALSE),0)</f>
        <v>0</v>
      </c>
      <c r="E39" s="41">
        <f>IFERROR(VLOOKUP($B39,'Tabelas auxiliares'!$A$111:$E$152,4,FALSE),0)</f>
        <v>341516.75679589307</v>
      </c>
      <c r="F39" s="42">
        <f>IFERROR(VLOOKUP($B39,'Tabelas auxiliares'!$A$111:$E$152,5,FALSE),0)</f>
        <v>108483.24320410691</v>
      </c>
      <c r="G39" s="58">
        <f>SUMIFS(Tabela1[VALOR],Tabela1[DE (ÁREA / ORIGEM)],'Saldos INVESTIMENTO AEO LOA 23'!A39,Tabela1[CUSTEIO ou INVESTIMENTO?],'Tabelas auxiliares'!$B$222)</f>
        <v>0</v>
      </c>
      <c r="H39" s="59">
        <f>SUMIFS(Tabela1[VALOR],Tabela1[PARA (ÁREA / DESTINO)],'Saldos INVESTIMENTO AEO LOA 23'!A39,Tabela1[CUSTEIO ou INVESTIMENTO?],'Tabelas auxiliares'!$B$222)</f>
        <v>0</v>
      </c>
      <c r="I39" s="66">
        <f t="shared" si="1"/>
        <v>0</v>
      </c>
      <c r="J39" s="43">
        <f>SUMIFS('1. Pré-Empenhos'!$S$4:$S$320,'1. Pré-Empenhos'!$D$4:$D$320,'Saldos INVESTIMENTO AEO LOA 23'!B39,'1. Pré-Empenhos'!$R$4:$R$320,'Tabelas auxiliares'!$B$222)</f>
        <v>0</v>
      </c>
      <c r="K39" s="13">
        <f>SUMIFS('2. Empenhos LOA UFABC 2023'!$Z$4:$Z$1000,'2. Empenhos LOA UFABC 2023'!$D$4:$D$1000,'Saldos INVESTIMENTO AEO LOA 23'!B39,'2. Empenhos LOA UFABC 2023'!$Y$4:$Y$1000,'Tabelas auxiliares'!$B$222)</f>
        <v>0</v>
      </c>
      <c r="L39" s="24">
        <f t="shared" si="0"/>
        <v>0</v>
      </c>
    </row>
    <row r="40" spans="1:12" ht="30" x14ac:dyDescent="0.25">
      <c r="A40" t="s">
        <v>425</v>
      </c>
      <c r="B40" s="39" t="s">
        <v>65</v>
      </c>
      <c r="C40" s="39" t="s">
        <v>66</v>
      </c>
      <c r="D40" s="67">
        <f>IFERROR(VLOOKUP($B40,'Tabelas auxiliares'!$A$160:$C$215,3,FALSE),0)</f>
        <v>0</v>
      </c>
      <c r="E40" s="41">
        <f>IFERROR(VLOOKUP($B40,'Tabelas auxiliares'!$A$111:$E$152,4,FALSE),0)</f>
        <v>7589.2612621309572</v>
      </c>
      <c r="F40" s="42">
        <f>IFERROR(VLOOKUP($B40,'Tabelas auxiliares'!$A$111:$E$152,5,FALSE),0)</f>
        <v>2410.7387378690428</v>
      </c>
      <c r="G40" s="58">
        <f>SUMIFS(Tabela1[VALOR],Tabela1[DE (ÁREA / ORIGEM)],'Saldos INVESTIMENTO AEO LOA 23'!A40,Tabela1[CUSTEIO ou INVESTIMENTO?],'Tabelas auxiliares'!$B$222)</f>
        <v>0</v>
      </c>
      <c r="H40" s="59">
        <f>SUMIFS(Tabela1[VALOR],Tabela1[PARA (ÁREA / DESTINO)],'Saldos INVESTIMENTO AEO LOA 23'!A40,Tabela1[CUSTEIO ou INVESTIMENTO?],'Tabelas auxiliares'!$B$222)</f>
        <v>0</v>
      </c>
      <c r="I40" s="66">
        <f t="shared" si="1"/>
        <v>0</v>
      </c>
      <c r="J40" s="43">
        <f>SUMIFS('1. Pré-Empenhos'!$S$4:$S$320,'1. Pré-Empenhos'!$D$4:$D$320,'Saldos INVESTIMENTO AEO LOA 23'!B40,'1. Pré-Empenhos'!$R$4:$R$320,'Tabelas auxiliares'!$B$222)</f>
        <v>0</v>
      </c>
      <c r="K40" s="13">
        <f>SUMIFS('2. Empenhos LOA UFABC 2023'!$Z$4:$Z$1000,'2. Empenhos LOA UFABC 2023'!$D$4:$D$1000,'Saldos INVESTIMENTO AEO LOA 23'!B40,'2. Empenhos LOA UFABC 2023'!$Y$4:$Y$1000,'Tabelas auxiliares'!$B$222)</f>
        <v>0</v>
      </c>
      <c r="L40" s="24">
        <f t="shared" si="0"/>
        <v>0</v>
      </c>
    </row>
    <row r="41" spans="1:12" x14ac:dyDescent="0.25">
      <c r="A41" t="s">
        <v>426</v>
      </c>
      <c r="B41" s="39" t="s">
        <v>69</v>
      </c>
      <c r="C41" s="39" t="s">
        <v>70</v>
      </c>
      <c r="D41" s="67">
        <f>IFERROR(VLOOKUP($B41,'Tabelas auxiliares'!$A$160:$C$215,3,FALSE),0)</f>
        <v>0</v>
      </c>
      <c r="E41" s="41">
        <f>IFERROR(VLOOKUP($B41,'Tabelas auxiliares'!$A$111:$E$152,4,FALSE),0)</f>
        <v>7589261.2621309571</v>
      </c>
      <c r="F41" s="42">
        <f>IFERROR(VLOOKUP($B41,'Tabelas auxiliares'!$A$111:$E$152,5,FALSE),0)</f>
        <v>2410738.7378690424</v>
      </c>
      <c r="G41" s="58">
        <f>SUMIFS(Tabela1[VALOR],Tabela1[DE (ÁREA / ORIGEM)],'Saldos INVESTIMENTO AEO LOA 23'!A41,Tabela1[CUSTEIO ou INVESTIMENTO?],'Tabelas auxiliares'!$B$222)</f>
        <v>0</v>
      </c>
      <c r="H41" s="59">
        <f>SUMIFS(Tabela1[VALOR],Tabela1[PARA (ÁREA / DESTINO)],'Saldos INVESTIMENTO AEO LOA 23'!A41,Tabela1[CUSTEIO ou INVESTIMENTO?],'Tabelas auxiliares'!$B$222)</f>
        <v>0</v>
      </c>
      <c r="I41" s="66">
        <f t="shared" si="1"/>
        <v>0</v>
      </c>
      <c r="J41" s="43">
        <f>SUMIFS('1. Pré-Empenhos'!$S$4:$S$320,'1. Pré-Empenhos'!$D$4:$D$320,'Saldos INVESTIMENTO AEO LOA 23'!B41,'1. Pré-Empenhos'!$R$4:$R$320,'Tabelas auxiliares'!$B$222)</f>
        <v>0</v>
      </c>
      <c r="K41" s="13">
        <f>SUMIFS('2. Empenhos LOA UFABC 2023'!$Z$4:$Z$1000,'2. Empenhos LOA UFABC 2023'!$D$4:$D$1000,'Saldos INVESTIMENTO AEO LOA 23'!B41,'2. Empenhos LOA UFABC 2023'!$Y$4:$Y$1000,'Tabelas auxiliares'!$B$222)</f>
        <v>0</v>
      </c>
      <c r="L41" s="24">
        <f t="shared" si="0"/>
        <v>0</v>
      </c>
    </row>
    <row r="42" spans="1:12" ht="30" x14ac:dyDescent="0.25">
      <c r="A42" t="s">
        <v>427</v>
      </c>
      <c r="B42" s="39" t="s">
        <v>67</v>
      </c>
      <c r="C42" s="39" t="s">
        <v>68</v>
      </c>
      <c r="D42" s="67">
        <f>IFERROR(VLOOKUP($B42,'Tabelas auxiliares'!$A$160:$C$215,3,FALSE),0)</f>
        <v>0</v>
      </c>
      <c r="E42" s="41">
        <f>IFERROR(VLOOKUP($B42,'Tabelas auxiliares'!$A$111:$E$152,4,FALSE),0)</f>
        <v>4401771.5320359552</v>
      </c>
      <c r="F42" s="42">
        <f>IFERROR(VLOOKUP($B42,'Tabelas auxiliares'!$A$111:$E$152,5,FALSE),0)</f>
        <v>1398228.4679640448</v>
      </c>
      <c r="G42" s="58">
        <f>SUMIFS(Tabela1[VALOR],Tabela1[DE (ÁREA / ORIGEM)],'Saldos INVESTIMENTO AEO LOA 23'!A42,Tabela1[CUSTEIO ou INVESTIMENTO?],'Tabelas auxiliares'!$B$222)</f>
        <v>0</v>
      </c>
      <c r="H42" s="59">
        <f>SUMIFS(Tabela1[VALOR],Tabela1[PARA (ÁREA / DESTINO)],'Saldos INVESTIMENTO AEO LOA 23'!A42,Tabela1[CUSTEIO ou INVESTIMENTO?],'Tabelas auxiliares'!$B$222)</f>
        <v>0</v>
      </c>
      <c r="I42" s="66">
        <f t="shared" si="1"/>
        <v>0</v>
      </c>
      <c r="J42" s="43">
        <f>SUMIFS('1. Pré-Empenhos'!$S$4:$S$320,'1. Pré-Empenhos'!$D$4:$D$320,'Saldos INVESTIMENTO AEO LOA 23'!B42,'1. Pré-Empenhos'!$R$4:$R$320,'Tabelas auxiliares'!$B$222)</f>
        <v>0</v>
      </c>
      <c r="K42" s="13">
        <f>SUMIFS('2. Empenhos LOA UFABC 2023'!$Z$4:$Z$1000,'2. Empenhos LOA UFABC 2023'!$D$4:$D$1000,'Saldos INVESTIMENTO AEO LOA 23'!B42,'2. Empenhos LOA UFABC 2023'!$Y$4:$Y$1000,'Tabelas auxiliares'!$B$222)</f>
        <v>0</v>
      </c>
      <c r="L42" s="24">
        <f t="shared" si="0"/>
        <v>0</v>
      </c>
    </row>
    <row r="43" spans="1:12" x14ac:dyDescent="0.25">
      <c r="A43" t="s">
        <v>428</v>
      </c>
      <c r="B43" s="39" t="s">
        <v>219</v>
      </c>
      <c r="C43" s="39" t="s">
        <v>220</v>
      </c>
      <c r="D43" s="67">
        <f>IFERROR(VLOOKUP($B43,'Tabelas auxiliares'!$A$160:$C$215,3,FALSE),0)</f>
        <v>0</v>
      </c>
      <c r="E43" s="41">
        <f>IFERROR(VLOOKUP($B43,'Tabelas auxiliares'!$A$111:$E$152,4,FALSE),0)</f>
        <v>0</v>
      </c>
      <c r="F43" s="42">
        <f>IFERROR(VLOOKUP($B43,'Tabelas auxiliares'!$A$111:$E$152,5,FALSE),0)</f>
        <v>0</v>
      </c>
      <c r="G43" s="58">
        <f>SUMIFS(Tabela1[VALOR],Tabela1[DE (ÁREA / ORIGEM)],'Saldos INVESTIMENTO AEO LOA 23'!A43,Tabela1[CUSTEIO ou INVESTIMENTO?],'Tabelas auxiliares'!$B$222)</f>
        <v>0</v>
      </c>
      <c r="H43" s="59">
        <f>SUMIFS(Tabela1[VALOR],Tabela1[PARA (ÁREA / DESTINO)],'Saldos INVESTIMENTO AEO LOA 23'!A43,Tabela1[CUSTEIO ou INVESTIMENTO?],'Tabelas auxiliares'!$B$222)</f>
        <v>0</v>
      </c>
      <c r="I43" s="66">
        <f t="shared" si="1"/>
        <v>0</v>
      </c>
      <c r="J43" s="43">
        <f>SUMIFS('1. Pré-Empenhos'!$S$4:$S$320,'1. Pré-Empenhos'!$D$4:$D$320,'Saldos INVESTIMENTO AEO LOA 23'!B43,'1. Pré-Empenhos'!$R$4:$R$320,'Tabelas auxiliares'!$B$222)</f>
        <v>0</v>
      </c>
      <c r="K43" s="13">
        <f>SUMIFS('2. Empenhos LOA UFABC 2023'!$Z$4:$Z$1000,'2. Empenhos LOA UFABC 2023'!$D$4:$D$1000,'Saldos INVESTIMENTO AEO LOA 23'!B43,'2. Empenhos LOA UFABC 2023'!$Y$4:$Y$1000,'Tabelas auxiliares'!$B$222)</f>
        <v>0</v>
      </c>
      <c r="L43" s="24">
        <f t="shared" si="0"/>
        <v>0</v>
      </c>
    </row>
    <row r="44" spans="1:12" ht="30" x14ac:dyDescent="0.25">
      <c r="A44" t="s">
        <v>429</v>
      </c>
      <c r="B44" s="39" t="s">
        <v>71</v>
      </c>
      <c r="C44" s="39" t="s">
        <v>72</v>
      </c>
      <c r="D44" s="67">
        <f>IFERROR(VLOOKUP($B44,'Tabelas auxiliares'!$A$160:$C$215,3,FALSE),0)</f>
        <v>0</v>
      </c>
      <c r="E44" s="41">
        <f>IFERROR(VLOOKUP($B44,'Tabelas auxiliares'!$A$111:$E$152,4,FALSE),0)</f>
        <v>379463.06310654787</v>
      </c>
      <c r="F44" s="42">
        <f>IFERROR(VLOOKUP($B44,'Tabelas auxiliares'!$A$111:$E$152,5,FALSE),0)</f>
        <v>120536.93689345213</v>
      </c>
      <c r="G44" s="58">
        <f>SUMIFS(Tabela1[VALOR],Tabela1[DE (ÁREA / ORIGEM)],'Saldos INVESTIMENTO AEO LOA 23'!A44,Tabela1[CUSTEIO ou INVESTIMENTO?],'Tabelas auxiliares'!$B$222)</f>
        <v>0</v>
      </c>
      <c r="H44" s="59">
        <f>SUMIFS(Tabela1[VALOR],Tabela1[PARA (ÁREA / DESTINO)],'Saldos INVESTIMENTO AEO LOA 23'!A44,Tabela1[CUSTEIO ou INVESTIMENTO?],'Tabelas auxiliares'!$B$222)</f>
        <v>0</v>
      </c>
      <c r="I44" s="66">
        <f t="shared" si="1"/>
        <v>0</v>
      </c>
      <c r="J44" s="43">
        <f>SUMIFS('1. Pré-Empenhos'!$S$4:$S$320,'1. Pré-Empenhos'!$D$4:$D$320,'Saldos INVESTIMENTO AEO LOA 23'!B44,'1. Pré-Empenhos'!$R$4:$R$320,'Tabelas auxiliares'!$B$222)</f>
        <v>0</v>
      </c>
      <c r="K44" s="13">
        <f>SUMIFS('2. Empenhos LOA UFABC 2023'!$Z$4:$Z$1000,'2. Empenhos LOA UFABC 2023'!$D$4:$D$1000,'Saldos INVESTIMENTO AEO LOA 23'!B44,'2. Empenhos LOA UFABC 2023'!$Y$4:$Y$1000,'Tabelas auxiliares'!$B$222)</f>
        <v>0</v>
      </c>
      <c r="L44" s="24">
        <f t="shared" si="0"/>
        <v>0</v>
      </c>
    </row>
    <row r="45" spans="1:12" ht="30" x14ac:dyDescent="0.25">
      <c r="A45" t="s">
        <v>430</v>
      </c>
      <c r="B45" s="39" t="s">
        <v>73</v>
      </c>
      <c r="C45" s="39" t="s">
        <v>74</v>
      </c>
      <c r="D45" s="67">
        <f>IFERROR(VLOOKUP($B45,'Tabelas auxiliares'!$A$160:$C$215,3,FALSE),0)</f>
        <v>0</v>
      </c>
      <c r="E45" s="41">
        <f>IFERROR(VLOOKUP($B45,'Tabelas auxiliares'!$A$111:$E$152,4,FALSE),0)</f>
        <v>2883919.279609764</v>
      </c>
      <c r="F45" s="42">
        <f>IFERROR(VLOOKUP($B45,'Tabelas auxiliares'!$A$111:$E$152,5,FALSE),0)</f>
        <v>916080.72039023624</v>
      </c>
      <c r="G45" s="58">
        <f>SUMIFS(Tabela1[VALOR],Tabela1[DE (ÁREA / ORIGEM)],'Saldos INVESTIMENTO AEO LOA 23'!A45,Tabela1[CUSTEIO ou INVESTIMENTO?],'Tabelas auxiliares'!$B$222)</f>
        <v>0</v>
      </c>
      <c r="H45" s="59">
        <f>SUMIFS(Tabela1[VALOR],Tabela1[PARA (ÁREA / DESTINO)],'Saldos INVESTIMENTO AEO LOA 23'!A45,Tabela1[CUSTEIO ou INVESTIMENTO?],'Tabelas auxiliares'!$B$222)</f>
        <v>0</v>
      </c>
      <c r="I45" s="66">
        <f t="shared" si="1"/>
        <v>0</v>
      </c>
      <c r="J45" s="43">
        <f>SUMIFS('1. Pré-Empenhos'!$S$4:$S$320,'1. Pré-Empenhos'!$D$4:$D$320,'Saldos INVESTIMENTO AEO LOA 23'!B45,'1. Pré-Empenhos'!$R$4:$R$320,'Tabelas auxiliares'!$B$222)</f>
        <v>0</v>
      </c>
      <c r="K45" s="13">
        <f>SUMIFS('2. Empenhos LOA UFABC 2023'!$Z$4:$Z$1000,'2. Empenhos LOA UFABC 2023'!$D$4:$D$1000,'Saldos INVESTIMENTO AEO LOA 23'!B45,'2. Empenhos LOA UFABC 2023'!$Y$4:$Y$1000,'Tabelas auxiliares'!$B$222)</f>
        <v>0</v>
      </c>
      <c r="L45" s="24">
        <f t="shared" si="0"/>
        <v>0</v>
      </c>
    </row>
    <row r="46" spans="1:12" x14ac:dyDescent="0.25">
      <c r="A46" t="s">
        <v>431</v>
      </c>
      <c r="B46" s="39" t="s">
        <v>221</v>
      </c>
      <c r="C46" s="39" t="s">
        <v>222</v>
      </c>
      <c r="D46" s="67">
        <f>IFERROR(VLOOKUP($B46,'Tabelas auxiliares'!$A$160:$C$215,3,FALSE),0)</f>
        <v>0</v>
      </c>
      <c r="E46" s="41">
        <f>IFERROR(VLOOKUP($B46,'Tabelas auxiliares'!$A$111:$E$152,4,FALSE),0)</f>
        <v>0</v>
      </c>
      <c r="F46" s="42">
        <f>IFERROR(VLOOKUP($B46,'Tabelas auxiliares'!$A$111:$E$152,5,FALSE),0)</f>
        <v>0</v>
      </c>
      <c r="G46" s="58">
        <f>SUMIFS(Tabela1[VALOR],Tabela1[DE (ÁREA / ORIGEM)],'Saldos INVESTIMENTO AEO LOA 23'!A46,Tabela1[CUSTEIO ou INVESTIMENTO?],'Tabelas auxiliares'!$B$222)</f>
        <v>0</v>
      </c>
      <c r="H46" s="59">
        <f>SUMIFS(Tabela1[VALOR],Tabela1[PARA (ÁREA / DESTINO)],'Saldos INVESTIMENTO AEO LOA 23'!A46,Tabela1[CUSTEIO ou INVESTIMENTO?],'Tabelas auxiliares'!$B$222)</f>
        <v>0</v>
      </c>
      <c r="I46" s="66">
        <f t="shared" si="1"/>
        <v>0</v>
      </c>
      <c r="J46" s="43">
        <f>SUMIFS('1. Pré-Empenhos'!$S$4:$S$320,'1. Pré-Empenhos'!$D$4:$D$320,'Saldos INVESTIMENTO AEO LOA 23'!B46,'1. Pré-Empenhos'!$R$4:$R$320,'Tabelas auxiliares'!$B$222)</f>
        <v>0</v>
      </c>
      <c r="K46" s="13">
        <f>SUMIFS('2. Empenhos LOA UFABC 2023'!$Z$4:$Z$1000,'2. Empenhos LOA UFABC 2023'!$D$4:$D$1000,'Saldos INVESTIMENTO AEO LOA 23'!B46,'2. Empenhos LOA UFABC 2023'!$Y$4:$Y$1000,'Tabelas auxiliares'!$B$222)</f>
        <v>0</v>
      </c>
      <c r="L46" s="24">
        <f t="shared" si="0"/>
        <v>0</v>
      </c>
    </row>
    <row r="47" spans="1:12" ht="15.75" customHeight="1" x14ac:dyDescent="0.25">
      <c r="A47" t="s">
        <v>432</v>
      </c>
      <c r="B47" s="39" t="s">
        <v>75</v>
      </c>
      <c r="C47" s="39" t="s">
        <v>76</v>
      </c>
      <c r="D47" s="67">
        <f>IFERROR(VLOOKUP($B47,'Tabelas auxiliares'!$A$160:$C$215,3,FALSE),0)</f>
        <v>0</v>
      </c>
      <c r="E47" s="41">
        <f>IFERROR(VLOOKUP($B47,'Tabelas auxiliares'!$A$111:$E$152,4,FALSE),0)</f>
        <v>906916.72082464944</v>
      </c>
      <c r="F47" s="42">
        <f>IFERROR(VLOOKUP($B47,'Tabelas auxiliares'!$A$111:$E$152,5,FALSE),0)</f>
        <v>288083.27917535062</v>
      </c>
      <c r="G47" s="58">
        <f>SUMIFS(Tabela1[VALOR],Tabela1[DE (ÁREA / ORIGEM)],'Saldos INVESTIMENTO AEO LOA 23'!A47,Tabela1[CUSTEIO ou INVESTIMENTO?],'Tabelas auxiliares'!$B$222)</f>
        <v>0</v>
      </c>
      <c r="H47" s="59">
        <f>SUMIFS(Tabela1[VALOR],Tabela1[PARA (ÁREA / DESTINO)],'Saldos INVESTIMENTO AEO LOA 23'!A47,Tabela1[CUSTEIO ou INVESTIMENTO?],'Tabelas auxiliares'!$B$222)</f>
        <v>31811.5</v>
      </c>
      <c r="I47" s="66">
        <f t="shared" si="1"/>
        <v>31811.5</v>
      </c>
      <c r="J47" s="43">
        <f>SUMIFS('1. Pré-Empenhos'!$S$4:$S$320,'1. Pré-Empenhos'!$D$4:$D$320,'Saldos INVESTIMENTO AEO LOA 23'!B47,'1. Pré-Empenhos'!$R$4:$R$320,'Tabelas auxiliares'!$B$222)</f>
        <v>27298.5</v>
      </c>
      <c r="K47" s="13">
        <f>SUMIFS('2. Empenhos LOA UFABC 2023'!$Z$4:$Z$1000,'2. Empenhos LOA UFABC 2023'!$D$4:$D$1000,'Saldos INVESTIMENTO AEO LOA 23'!B47,'2. Empenhos LOA UFABC 2023'!$Y$4:$Y$1000,'Tabelas auxiliares'!$B$222)</f>
        <v>3239.8</v>
      </c>
      <c r="L47" s="24">
        <f t="shared" si="0"/>
        <v>1273.1999999999998</v>
      </c>
    </row>
    <row r="48" spans="1:12" ht="30" x14ac:dyDescent="0.25">
      <c r="A48" t="s">
        <v>433</v>
      </c>
      <c r="B48" s="39" t="s">
        <v>77</v>
      </c>
      <c r="C48" s="39" t="s">
        <v>78</v>
      </c>
      <c r="D48" s="67">
        <f>IFERROR(VLOOKUP($B48,'Tabelas auxiliares'!$A$160:$C$215,3,FALSE),0)</f>
        <v>750000</v>
      </c>
      <c r="E48" s="41">
        <f>IFERROR(VLOOKUP($B48,'Tabelas auxiliares'!$A$111:$E$152,4,FALSE),0)</f>
        <v>910711.3514557149</v>
      </c>
      <c r="F48" s="42">
        <f>IFERROR(VLOOKUP($B48,'Tabelas auxiliares'!$A$111:$E$152,5,FALSE),0)</f>
        <v>289288.6485442851</v>
      </c>
      <c r="G48" s="58">
        <f>SUMIFS(Tabela1[VALOR],Tabela1[DE (ÁREA / ORIGEM)],'Saldos INVESTIMENTO AEO LOA 23'!A48,Tabela1[CUSTEIO ou INVESTIMENTO?],'Tabelas auxiliares'!$B$222)</f>
        <v>0</v>
      </c>
      <c r="H48" s="59">
        <f>SUMIFS(Tabela1[VALOR],Tabela1[PARA (ÁREA / DESTINO)],'Saldos INVESTIMENTO AEO LOA 23'!A48,Tabela1[CUSTEIO ou INVESTIMENTO?],'Tabelas auxiliares'!$B$222)</f>
        <v>364936.14</v>
      </c>
      <c r="I48" s="66">
        <f t="shared" si="1"/>
        <v>1114936.1400000001</v>
      </c>
      <c r="J48" s="43">
        <f>SUMIFS('1. Pré-Empenhos'!$S$4:$S$320,'1. Pré-Empenhos'!$D$4:$D$320,'Saldos INVESTIMENTO AEO LOA 23'!B48,'1. Pré-Empenhos'!$R$4:$R$320,'Tabelas auxiliares'!$B$222)</f>
        <v>0</v>
      </c>
      <c r="K48" s="13">
        <f>SUMIFS('2. Empenhos LOA UFABC 2023'!$Z$4:$Z$1000,'2. Empenhos LOA UFABC 2023'!$D$4:$D$1000,'Saldos INVESTIMENTO AEO LOA 23'!B48,'2. Empenhos LOA UFABC 2023'!$Y$4:$Y$1000,'Tabelas auxiliares'!$B$222)</f>
        <v>0</v>
      </c>
      <c r="L48" s="24">
        <f t="shared" si="0"/>
        <v>1114936.1400000001</v>
      </c>
    </row>
    <row r="49" spans="1:12" ht="30" x14ac:dyDescent="0.25">
      <c r="A49" t="s">
        <v>434</v>
      </c>
      <c r="B49" s="39" t="s">
        <v>151</v>
      </c>
      <c r="C49" s="39" t="s">
        <v>152</v>
      </c>
      <c r="D49" s="67">
        <f>IFERROR(VLOOKUP($B49,'Tabelas auxiliares'!$A$160:$C$215,3,FALSE),0)</f>
        <v>2250000</v>
      </c>
      <c r="E49" s="41">
        <f>IFERROR(VLOOKUP($B49,'Tabelas auxiliares'!$A$111:$E$152,4,FALSE),0)</f>
        <v>0</v>
      </c>
      <c r="F49" s="42">
        <f>IFERROR(VLOOKUP($B49,'Tabelas auxiliares'!$A$111:$E$152,5,FALSE),0)</f>
        <v>0</v>
      </c>
      <c r="G49" s="58">
        <f>SUMIFS(Tabela1[VALOR],Tabela1[DE (ÁREA / ORIGEM)],'Saldos INVESTIMENTO AEO LOA 23'!A49,Tabela1[CUSTEIO ou INVESTIMENTO?],'Tabelas auxiliares'!$B$222)</f>
        <v>0</v>
      </c>
      <c r="H49" s="59">
        <f>SUMIFS(Tabela1[VALOR],Tabela1[PARA (ÁREA / DESTINO)],'Saldos INVESTIMENTO AEO LOA 23'!A49,Tabela1[CUSTEIO ou INVESTIMENTO?],'Tabelas auxiliares'!$B$222)</f>
        <v>0</v>
      </c>
      <c r="I49" s="66">
        <f t="shared" si="1"/>
        <v>2250000</v>
      </c>
      <c r="J49" s="43">
        <f>SUMIFS('1. Pré-Empenhos'!$S$4:$S$320,'1. Pré-Empenhos'!$D$4:$D$320,'Saldos INVESTIMENTO AEO LOA 23'!B49,'1. Pré-Empenhos'!$R$4:$R$320,'Tabelas auxiliares'!$B$222)</f>
        <v>0</v>
      </c>
      <c r="K49" s="13">
        <f>SUMIFS('2. Empenhos LOA UFABC 2023'!$Z$4:$Z$1000,'2. Empenhos LOA UFABC 2023'!$D$4:$D$1000,'Saldos INVESTIMENTO AEO LOA 23'!B49,'2. Empenhos LOA UFABC 2023'!$Y$4:$Y$1000,'Tabelas auxiliares'!$B$222)</f>
        <v>0</v>
      </c>
      <c r="L49" s="24">
        <f t="shared" si="0"/>
        <v>2250000</v>
      </c>
    </row>
    <row r="50" spans="1:12" ht="30" x14ac:dyDescent="0.25">
      <c r="A50" t="s">
        <v>435</v>
      </c>
      <c r="B50" s="39" t="s">
        <v>79</v>
      </c>
      <c r="C50" s="39" t="s">
        <v>80</v>
      </c>
      <c r="D50" s="67">
        <f>IFERROR(VLOOKUP($B50,'Tabelas auxiliares'!$A$160:$C$215,3,FALSE),0)</f>
        <v>0</v>
      </c>
      <c r="E50" s="41">
        <f>IFERROR(VLOOKUP($B50,'Tabelas auxiliares'!$A$111:$E$152,4,FALSE),0)</f>
        <v>79687.243252375047</v>
      </c>
      <c r="F50" s="42">
        <f>IFERROR(VLOOKUP($B50,'Tabelas auxiliares'!$A$111:$E$152,5,FALSE),0)</f>
        <v>25312.756747624946</v>
      </c>
      <c r="G50" s="58">
        <f>SUMIFS(Tabela1[VALOR],Tabela1[DE (ÁREA / ORIGEM)],'Saldos INVESTIMENTO AEO LOA 23'!A50,Tabela1[CUSTEIO ou INVESTIMENTO?],'Tabelas auxiliares'!$B$222)</f>
        <v>0</v>
      </c>
      <c r="H50" s="59">
        <f>SUMIFS(Tabela1[VALOR],Tabela1[PARA (ÁREA / DESTINO)],'Saldos INVESTIMENTO AEO LOA 23'!A50,Tabela1[CUSTEIO ou INVESTIMENTO?],'Tabelas auxiliares'!$B$222)</f>
        <v>0</v>
      </c>
      <c r="I50" s="66">
        <f t="shared" si="1"/>
        <v>0</v>
      </c>
      <c r="J50" s="43">
        <f>SUMIFS('1. Pré-Empenhos'!$S$4:$S$320,'1. Pré-Empenhos'!$D$4:$D$320,'Saldos INVESTIMENTO AEO LOA 23'!B50,'1. Pré-Empenhos'!$R$4:$R$320,'Tabelas auxiliares'!$B$222)</f>
        <v>0</v>
      </c>
      <c r="K50" s="13">
        <f>SUMIFS('2. Empenhos LOA UFABC 2023'!$Z$4:$Z$1000,'2. Empenhos LOA UFABC 2023'!$D$4:$D$1000,'Saldos INVESTIMENTO AEO LOA 23'!B50,'2. Empenhos LOA UFABC 2023'!$Y$4:$Y$1000,'Tabelas auxiliares'!$B$222)</f>
        <v>0</v>
      </c>
      <c r="L50" s="24">
        <f t="shared" si="0"/>
        <v>0</v>
      </c>
    </row>
    <row r="51" spans="1:12" x14ac:dyDescent="0.25">
      <c r="A51" t="s">
        <v>436</v>
      </c>
      <c r="B51" s="39" t="s">
        <v>81</v>
      </c>
      <c r="C51" s="39" t="s">
        <v>249</v>
      </c>
      <c r="D51" s="67">
        <f>IFERROR(VLOOKUP($B51,'Tabelas auxiliares'!$A$160:$C$215,3,FALSE),0)</f>
        <v>0</v>
      </c>
      <c r="E51" s="41">
        <f>IFERROR(VLOOKUP($B51,'Tabelas auxiliares'!$A$111:$E$152,4,FALSE),0)</f>
        <v>910711.3514557149</v>
      </c>
      <c r="F51" s="42">
        <f>IFERROR(VLOOKUP($B51,'Tabelas auxiliares'!$A$111:$E$152,5,FALSE),0)</f>
        <v>289288.6485442851</v>
      </c>
      <c r="G51" s="58">
        <f>SUMIFS(Tabela1[VALOR],Tabela1[DE (ÁREA / ORIGEM)],'Saldos INVESTIMENTO AEO LOA 23'!A51,Tabela1[CUSTEIO ou INVESTIMENTO?],'Tabelas auxiliares'!$B$222)</f>
        <v>0</v>
      </c>
      <c r="H51" s="59">
        <f>SUMIFS(Tabela1[VALOR],Tabela1[PARA (ÁREA / DESTINO)],'Saldos INVESTIMENTO AEO LOA 23'!A51,Tabela1[CUSTEIO ou INVESTIMENTO?],'Tabelas auxiliares'!$B$222)</f>
        <v>0</v>
      </c>
      <c r="I51" s="66">
        <f t="shared" si="1"/>
        <v>0</v>
      </c>
      <c r="J51" s="43">
        <f>SUMIFS('1. Pré-Empenhos'!$S$4:$S$320,'1. Pré-Empenhos'!$D$4:$D$320,'Saldos INVESTIMENTO AEO LOA 23'!B51,'1. Pré-Empenhos'!$R$4:$R$320,'Tabelas auxiliares'!$B$222)</f>
        <v>0</v>
      </c>
      <c r="K51" s="13">
        <f>SUMIFS('2. Empenhos LOA UFABC 2023'!$Z$4:$Z$1000,'2. Empenhos LOA UFABC 2023'!$D$4:$D$1000,'Saldos INVESTIMENTO AEO LOA 23'!B51,'2. Empenhos LOA UFABC 2023'!$Y$4:$Y$1000,'Tabelas auxiliares'!$B$222)</f>
        <v>0</v>
      </c>
      <c r="L51" s="24">
        <f t="shared" si="0"/>
        <v>0</v>
      </c>
    </row>
    <row r="52" spans="1:12" x14ac:dyDescent="0.25">
      <c r="A52" t="s">
        <v>437</v>
      </c>
      <c r="B52" s="39" t="s">
        <v>208</v>
      </c>
      <c r="C52" s="39" t="s">
        <v>226</v>
      </c>
      <c r="D52" s="67">
        <f>IFERROR(VLOOKUP($B52,'Tabelas auxiliares'!$A$160:$C$215,3,FALSE),0)</f>
        <v>4200000</v>
      </c>
      <c r="E52" s="41">
        <f>IFERROR(VLOOKUP($B52,'Tabelas auxiliares'!$A$111:$E$152,4,FALSE),0)</f>
        <v>0</v>
      </c>
      <c r="F52" s="42">
        <f>IFERROR(VLOOKUP($B52,'Tabelas auxiliares'!$A$111:$E$152,5,FALSE),0)</f>
        <v>0</v>
      </c>
      <c r="G52" s="58">
        <f>SUMIFS(Tabela1[VALOR],Tabela1[DE (ÁREA / ORIGEM)],'Saldos INVESTIMENTO AEO LOA 23'!A52,Tabela1[CUSTEIO ou INVESTIMENTO?],'Tabelas auxiliares'!$B$222)</f>
        <v>0</v>
      </c>
      <c r="H52" s="59">
        <f>SUMIFS(Tabela1[VALOR],Tabela1[PARA (ÁREA / DESTINO)],'Saldos INVESTIMENTO AEO LOA 23'!A52,Tabela1[CUSTEIO ou INVESTIMENTO?],'Tabelas auxiliares'!$B$222)</f>
        <v>0</v>
      </c>
      <c r="I52" s="66">
        <f t="shared" si="1"/>
        <v>4200000</v>
      </c>
      <c r="J52" s="43">
        <f>SUMIFS('1. Pré-Empenhos'!$S$4:$S$320,'1. Pré-Empenhos'!$D$4:$D$320,'Saldos INVESTIMENTO AEO LOA 23'!B52,'1. Pré-Empenhos'!$R$4:$R$320,'Tabelas auxiliares'!$B$222)</f>
        <v>0</v>
      </c>
      <c r="K52" s="13">
        <f>SUMIFS('2. Empenhos LOA UFABC 2023'!$Z$4:$Z$1000,'2. Empenhos LOA UFABC 2023'!$D$4:$D$1000,'Saldos INVESTIMENTO AEO LOA 23'!B52,'2. Empenhos LOA UFABC 2023'!$Y$4:$Y$1000,'Tabelas auxiliares'!$B$222)</f>
        <v>0</v>
      </c>
      <c r="L52" s="24">
        <f t="shared" si="0"/>
        <v>4200000</v>
      </c>
    </row>
    <row r="53" spans="1:12" ht="30" x14ac:dyDescent="0.25">
      <c r="A53" t="s">
        <v>438</v>
      </c>
      <c r="B53" s="39" t="s">
        <v>225</v>
      </c>
      <c r="C53" s="39" t="s">
        <v>227</v>
      </c>
      <c r="D53" s="67">
        <f>IFERROR(VLOOKUP($B53,'Tabelas auxiliares'!$A$160:$C$215,3,FALSE),0)</f>
        <v>3200000</v>
      </c>
      <c r="E53" s="41">
        <f>IFERROR(VLOOKUP($B53,'Tabelas auxiliares'!$A$111:$E$152,4,FALSE),0)</f>
        <v>0</v>
      </c>
      <c r="F53" s="42">
        <f>IFERROR(VLOOKUP($B53,'Tabelas auxiliares'!$A$111:$E$152,5,FALSE),0)</f>
        <v>0</v>
      </c>
      <c r="G53" s="58">
        <f>SUMIFS(Tabela1[VALOR],Tabela1[DE (ÁREA / ORIGEM)],'Saldos INVESTIMENTO AEO LOA 23'!A53,Tabela1[CUSTEIO ou INVESTIMENTO?],'Tabelas auxiliares'!$B$222)</f>
        <v>0</v>
      </c>
      <c r="H53" s="59">
        <f>SUMIFS(Tabela1[VALOR],Tabela1[PARA (ÁREA / DESTINO)],'Saldos INVESTIMENTO AEO LOA 23'!A53,Tabela1[CUSTEIO ou INVESTIMENTO?],'Tabelas auxiliares'!$B$222)</f>
        <v>0</v>
      </c>
      <c r="I53" s="66">
        <f t="shared" si="1"/>
        <v>3200000</v>
      </c>
      <c r="J53" s="43">
        <f>SUMIFS('1. Pré-Empenhos'!$S$4:$S$320,'1. Pré-Empenhos'!$D$4:$D$320,'Saldos INVESTIMENTO AEO LOA 23'!B53,'1. Pré-Empenhos'!$R$4:$R$320,'Tabelas auxiliares'!$B$222)</f>
        <v>218788.90000000002</v>
      </c>
      <c r="K53" s="13">
        <f>SUMIFS('2. Empenhos LOA UFABC 2023'!$Z$4:$Z$1000,'2. Empenhos LOA UFABC 2023'!$D$4:$D$1000,'Saldos INVESTIMENTO AEO LOA 23'!B53,'2. Empenhos LOA UFABC 2023'!$Y$4:$Y$1000,'Tabelas auxiliares'!$B$222)</f>
        <v>0</v>
      </c>
      <c r="L53" s="24">
        <f t="shared" si="0"/>
        <v>2981211.1</v>
      </c>
    </row>
    <row r="54" spans="1:12" ht="30" x14ac:dyDescent="0.25">
      <c r="A54" t="s">
        <v>439</v>
      </c>
      <c r="B54" s="39" t="s">
        <v>83</v>
      </c>
      <c r="C54" s="39" t="s">
        <v>248</v>
      </c>
      <c r="D54" s="67">
        <f>IFERROR(VLOOKUP($B54,'Tabelas auxiliares'!$A$160:$C$215,3,FALSE),0)</f>
        <v>75000</v>
      </c>
      <c r="E54" s="41">
        <f>IFERROR(VLOOKUP($B54,'Tabelas auxiliares'!$A$111:$E$152,4,FALSE),0)</f>
        <v>94865.765776636967</v>
      </c>
      <c r="F54" s="42">
        <f>IFERROR(VLOOKUP($B54,'Tabelas auxiliares'!$A$111:$E$152,5,FALSE),0)</f>
        <v>30134.234223363033</v>
      </c>
      <c r="G54" s="58">
        <f>SUMIFS(Tabela1[VALOR],Tabela1[DE (ÁREA / ORIGEM)],'Saldos INVESTIMENTO AEO LOA 23'!A54,Tabela1[CUSTEIO ou INVESTIMENTO?],'Tabelas auxiliares'!$B$222)</f>
        <v>83500</v>
      </c>
      <c r="H54" s="59">
        <f>SUMIFS(Tabela1[VALOR],Tabela1[PARA (ÁREA / DESTINO)],'Saldos INVESTIMENTO AEO LOA 23'!A54,Tabela1[CUSTEIO ou INVESTIMENTO?],'Tabelas auxiliares'!$B$222)</f>
        <v>0</v>
      </c>
      <c r="I54" s="66">
        <f t="shared" si="1"/>
        <v>-8500</v>
      </c>
      <c r="J54" s="43">
        <f>SUMIFS('1. Pré-Empenhos'!$S$4:$S$320,'1. Pré-Empenhos'!$D$4:$D$320,'Saldos INVESTIMENTO AEO LOA 23'!B54,'1. Pré-Empenhos'!$R$4:$R$320,'Tabelas auxiliares'!$B$222)</f>
        <v>0</v>
      </c>
      <c r="K54" s="13">
        <f>SUMIFS('2. Empenhos LOA UFABC 2023'!$Z$4:$Z$1000,'2. Empenhos LOA UFABC 2023'!$D$4:$D$1000,'Saldos INVESTIMENTO AEO LOA 23'!B54,'2. Empenhos LOA UFABC 2023'!$Y$4:$Y$1000,'Tabelas auxiliares'!$B$222)</f>
        <v>0</v>
      </c>
      <c r="L54" s="24">
        <f t="shared" si="0"/>
        <v>-8500</v>
      </c>
    </row>
    <row r="55" spans="1:12" x14ac:dyDescent="0.25">
      <c r="A55" t="s">
        <v>440</v>
      </c>
      <c r="B55" s="39" t="s">
        <v>84</v>
      </c>
      <c r="C55" s="39" t="s">
        <v>85</v>
      </c>
      <c r="D55" s="67">
        <f>IFERROR(VLOOKUP($B55,'Tabelas auxiliares'!$A$160:$C$215,3,FALSE),0)</f>
        <v>0</v>
      </c>
      <c r="E55" s="41">
        <f>IFERROR(VLOOKUP($B55,'Tabelas auxiliares'!$A$111:$E$152,4,FALSE),0)</f>
        <v>94865.765776636967</v>
      </c>
      <c r="F55" s="42">
        <f>IFERROR(VLOOKUP($B55,'Tabelas auxiliares'!$A$111:$E$152,5,FALSE),0)</f>
        <v>30134.234223363033</v>
      </c>
      <c r="G55" s="58">
        <f>SUMIFS(Tabela1[VALOR],Tabela1[DE (ÁREA / ORIGEM)],'Saldos INVESTIMENTO AEO LOA 23'!A55,Tabela1[CUSTEIO ou INVESTIMENTO?],'Tabelas auxiliares'!$B$222)</f>
        <v>0</v>
      </c>
      <c r="H55" s="59">
        <f>SUMIFS(Tabela1[VALOR],Tabela1[PARA (ÁREA / DESTINO)],'Saldos INVESTIMENTO AEO LOA 23'!A55,Tabela1[CUSTEIO ou INVESTIMENTO?],'Tabelas auxiliares'!$B$222)</f>
        <v>0</v>
      </c>
      <c r="I55" s="66">
        <f t="shared" si="1"/>
        <v>0</v>
      </c>
      <c r="J55" s="43">
        <f>SUMIFS('1. Pré-Empenhos'!$S$4:$S$320,'1. Pré-Empenhos'!$D$4:$D$320,'Saldos INVESTIMENTO AEO LOA 23'!B55,'1. Pré-Empenhos'!$R$4:$R$320,'Tabelas auxiliares'!$B$222)</f>
        <v>0</v>
      </c>
      <c r="K55" s="13">
        <f>SUMIFS('2. Empenhos LOA UFABC 2023'!$Z$4:$Z$1000,'2. Empenhos LOA UFABC 2023'!$D$4:$D$1000,'Saldos INVESTIMENTO AEO LOA 23'!B55,'2. Empenhos LOA UFABC 2023'!$Y$4:$Y$1000,'Tabelas auxiliares'!$B$222)</f>
        <v>0</v>
      </c>
      <c r="L55" s="24">
        <f t="shared" si="0"/>
        <v>0</v>
      </c>
    </row>
    <row r="56" spans="1:12" ht="30" x14ac:dyDescent="0.25">
      <c r="A56" t="s">
        <v>441</v>
      </c>
      <c r="B56" s="39" t="s">
        <v>88</v>
      </c>
      <c r="C56" s="39" t="s">
        <v>89</v>
      </c>
      <c r="D56" s="67">
        <f>IFERROR(VLOOKUP($B56,'Tabelas auxiliares'!$A$160:$C$215,3,FALSE),0)</f>
        <v>0</v>
      </c>
      <c r="E56" s="41">
        <f>IFERROR(VLOOKUP($B56,'Tabelas auxiliares'!$A$111:$E$152,4,FALSE),0)</f>
        <v>341516.75679589307</v>
      </c>
      <c r="F56" s="42">
        <f>IFERROR(VLOOKUP($B56,'Tabelas auxiliares'!$A$111:$E$152,5,FALSE),0)</f>
        <v>108483.24320410691</v>
      </c>
      <c r="G56" s="58">
        <f>SUMIFS(Tabela1[VALOR],Tabela1[DE (ÁREA / ORIGEM)],'Saldos INVESTIMENTO AEO LOA 23'!A56,Tabela1[CUSTEIO ou INVESTIMENTO?],'Tabelas auxiliares'!$B$222)</f>
        <v>0</v>
      </c>
      <c r="H56" s="59">
        <f>SUMIFS(Tabela1[VALOR],Tabela1[PARA (ÁREA / DESTINO)],'Saldos INVESTIMENTO AEO LOA 23'!A56,Tabela1[CUSTEIO ou INVESTIMENTO?],'Tabelas auxiliares'!$B$222)</f>
        <v>0</v>
      </c>
      <c r="I56" s="66">
        <f t="shared" si="1"/>
        <v>0</v>
      </c>
      <c r="J56" s="43">
        <f>SUMIFS('1. Pré-Empenhos'!$S$4:$S$320,'1. Pré-Empenhos'!$D$4:$D$320,'Saldos INVESTIMENTO AEO LOA 23'!B56,'1. Pré-Empenhos'!$R$4:$R$320,'Tabelas auxiliares'!$B$222)</f>
        <v>16780.68</v>
      </c>
      <c r="K56" s="13">
        <f>SUMIFS('2. Empenhos LOA UFABC 2023'!$Z$4:$Z$1000,'2. Empenhos LOA UFABC 2023'!$D$4:$D$1000,'Saldos INVESTIMENTO AEO LOA 23'!B56,'2. Empenhos LOA UFABC 2023'!$Y$4:$Y$1000,'Tabelas auxiliares'!$B$222)</f>
        <v>0</v>
      </c>
      <c r="L56" s="24">
        <f t="shared" si="0"/>
        <v>-16780.68</v>
      </c>
    </row>
    <row r="57" spans="1:12" ht="30" x14ac:dyDescent="0.25">
      <c r="A57" t="s">
        <v>442</v>
      </c>
      <c r="B57" s="39" t="s">
        <v>90</v>
      </c>
      <c r="C57" s="39" t="s">
        <v>91</v>
      </c>
      <c r="D57" s="67">
        <f>IFERROR(VLOOKUP($B57,'Tabelas auxiliares'!$A$160:$C$215,3,FALSE),0)</f>
        <v>0</v>
      </c>
      <c r="E57" s="41">
        <f>IFERROR(VLOOKUP($B57,'Tabelas auxiliares'!$A$111:$E$152,4,FALSE),0)</f>
        <v>1675972.9929704375</v>
      </c>
      <c r="F57" s="42">
        <f>IFERROR(VLOOKUP($B57,'Tabelas auxiliares'!$A$111:$E$152,5,FALSE),0)</f>
        <v>532375.00702956249</v>
      </c>
      <c r="G57" s="58">
        <f>SUMIFS(Tabela1[VALOR],Tabela1[DE (ÁREA / ORIGEM)],'Saldos INVESTIMENTO AEO LOA 23'!A57,Tabela1[CUSTEIO ou INVESTIMENTO?],'Tabelas auxiliares'!$B$222)</f>
        <v>0</v>
      </c>
      <c r="H57" s="59">
        <f>SUMIFS(Tabela1[VALOR],Tabela1[PARA (ÁREA / DESTINO)],'Saldos INVESTIMENTO AEO LOA 23'!A57,Tabela1[CUSTEIO ou INVESTIMENTO?],'Tabelas auxiliares'!$B$222)</f>
        <v>0</v>
      </c>
      <c r="I57" s="66">
        <f t="shared" si="1"/>
        <v>0</v>
      </c>
      <c r="J57" s="43">
        <f>SUMIFS('1. Pré-Empenhos'!$S$4:$S$320,'1. Pré-Empenhos'!$D$4:$D$320,'Saldos INVESTIMENTO AEO LOA 23'!B57,'1. Pré-Empenhos'!$R$4:$R$320,'Tabelas auxiliares'!$B$222)</f>
        <v>0</v>
      </c>
      <c r="K57" s="13">
        <f>SUMIFS('2. Empenhos LOA UFABC 2023'!$Z$4:$Z$1000,'2. Empenhos LOA UFABC 2023'!$D$4:$D$1000,'Saldos INVESTIMENTO AEO LOA 23'!B57,'2. Empenhos LOA UFABC 2023'!$Y$4:$Y$1000,'Tabelas auxiliares'!$B$222)</f>
        <v>0</v>
      </c>
      <c r="L57" s="24">
        <f t="shared" si="0"/>
        <v>0</v>
      </c>
    </row>
    <row r="58" spans="1:12" ht="30" x14ac:dyDescent="0.25">
      <c r="A58" t="s">
        <v>443</v>
      </c>
      <c r="B58" s="39" t="s">
        <v>92</v>
      </c>
      <c r="C58" s="39" t="s">
        <v>93</v>
      </c>
      <c r="D58" s="67">
        <f>IFERROR(VLOOKUP($B58,'Tabelas auxiliares'!$A$160:$C$215,3,FALSE),0)</f>
        <v>0</v>
      </c>
      <c r="E58" s="41">
        <f>IFERROR(VLOOKUP($B58,'Tabelas auxiliares'!$A$111:$E$152,4,FALSE),0)</f>
        <v>455355.67572785745</v>
      </c>
      <c r="F58" s="42">
        <f>IFERROR(VLOOKUP($B58,'Tabelas auxiliares'!$A$111:$E$152,5,FALSE),0)</f>
        <v>144644.32427214255</v>
      </c>
      <c r="G58" s="58">
        <f>SUMIFS(Tabela1[VALOR],Tabela1[DE (ÁREA / ORIGEM)],'Saldos INVESTIMENTO AEO LOA 23'!A58,Tabela1[CUSTEIO ou INVESTIMENTO?],'Tabelas auxiliares'!$B$222)</f>
        <v>0</v>
      </c>
      <c r="H58" s="59">
        <f>SUMIFS(Tabela1[VALOR],Tabela1[PARA (ÁREA / DESTINO)],'Saldos INVESTIMENTO AEO LOA 23'!A58,Tabela1[CUSTEIO ou INVESTIMENTO?],'Tabelas auxiliares'!$B$222)</f>
        <v>0</v>
      </c>
      <c r="I58" s="66">
        <f t="shared" si="1"/>
        <v>0</v>
      </c>
      <c r="J58" s="43">
        <f>SUMIFS('1. Pré-Empenhos'!$S$4:$S$320,'1. Pré-Empenhos'!$D$4:$D$320,'Saldos INVESTIMENTO AEO LOA 23'!B58,'1. Pré-Empenhos'!$R$4:$R$320,'Tabelas auxiliares'!$B$222)</f>
        <v>0</v>
      </c>
      <c r="K58" s="13">
        <f>SUMIFS('2. Empenhos LOA UFABC 2023'!$Z$4:$Z$1000,'2. Empenhos LOA UFABC 2023'!$D$4:$D$1000,'Saldos INVESTIMENTO AEO LOA 23'!B58,'2. Empenhos LOA UFABC 2023'!$Y$4:$Y$1000,'Tabelas auxiliares'!$B$222)</f>
        <v>0</v>
      </c>
      <c r="L58" s="24">
        <f t="shared" si="0"/>
        <v>0</v>
      </c>
    </row>
    <row r="59" spans="1:12" x14ac:dyDescent="0.25">
      <c r="A59" t="s">
        <v>444</v>
      </c>
      <c r="B59" s="39" t="s">
        <v>86</v>
      </c>
      <c r="C59" s="39" t="s">
        <v>87</v>
      </c>
      <c r="D59" s="67">
        <f>IFERROR(VLOOKUP($B59,'Tabelas auxiliares'!$A$160:$C$215,3,FALSE),0)</f>
        <v>0</v>
      </c>
      <c r="E59" s="41">
        <f>IFERROR(VLOOKUP($B59,'Tabelas auxiliares'!$A$111:$E$152,4,FALSE),0)</f>
        <v>227677.83786392873</v>
      </c>
      <c r="F59" s="42">
        <f>IFERROR(VLOOKUP($B59,'Tabelas auxiliares'!$A$111:$E$152,5,FALSE),0)</f>
        <v>72322.162136071274</v>
      </c>
      <c r="G59" s="58">
        <f>SUMIFS(Tabela1[VALOR],Tabela1[DE (ÁREA / ORIGEM)],'Saldos INVESTIMENTO AEO LOA 23'!A59,Tabela1[CUSTEIO ou INVESTIMENTO?],'Tabelas auxiliares'!$B$222)</f>
        <v>0</v>
      </c>
      <c r="H59" s="59">
        <f>SUMIFS(Tabela1[VALOR],Tabela1[PARA (ÁREA / DESTINO)],'Saldos INVESTIMENTO AEO LOA 23'!A59,Tabela1[CUSTEIO ou INVESTIMENTO?],'Tabelas auxiliares'!$B$222)</f>
        <v>0</v>
      </c>
      <c r="I59" s="66">
        <f t="shared" si="1"/>
        <v>0</v>
      </c>
      <c r="J59" s="43">
        <f>SUMIFS('1. Pré-Empenhos'!$S$4:$S$320,'1. Pré-Empenhos'!$D$4:$D$320,'Saldos INVESTIMENTO AEO LOA 23'!B59,'1. Pré-Empenhos'!$R$4:$R$320,'Tabelas auxiliares'!$B$222)</f>
        <v>0</v>
      </c>
      <c r="K59" s="13">
        <f>SUMIFS('2. Empenhos LOA UFABC 2023'!$Z$4:$Z$1000,'2. Empenhos LOA UFABC 2023'!$D$4:$D$1000,'Saldos INVESTIMENTO AEO LOA 23'!B59,'2. Empenhos LOA UFABC 2023'!$Y$4:$Y$1000,'Tabelas auxiliares'!$B$222)</f>
        <v>0</v>
      </c>
      <c r="L59" s="24">
        <f t="shared" si="0"/>
        <v>0</v>
      </c>
    </row>
    <row r="60" spans="1:12" x14ac:dyDescent="0.25">
      <c r="A60" t="s">
        <v>388</v>
      </c>
      <c r="B60" s="39" t="s">
        <v>96</v>
      </c>
      <c r="C60" s="39" t="s">
        <v>97</v>
      </c>
      <c r="D60" s="67">
        <f>IFERROR(VLOOKUP($B60,'Tabelas auxiliares'!$A$160:$C$215,3,FALSE),0)</f>
        <v>498594.75999999978</v>
      </c>
      <c r="E60" s="41">
        <f>IFERROR(VLOOKUP($B60,'Tabelas auxiliares'!$A$111:$E$152,4,FALSE),0)</f>
        <v>2890049.1259312094</v>
      </c>
      <c r="F60" s="42">
        <f>IFERROR(VLOOKUP($B60,'Tabelas auxiliares'!$A$111:$E$152,5,FALSE),0)</f>
        <v>918027.87406882015</v>
      </c>
      <c r="G60" s="58">
        <f>SUMIFS(Tabela1[VALOR],Tabela1[DE (ÁREA / ORIGEM)],'Saldos INVESTIMENTO AEO LOA 23'!A60,Tabela1[CUSTEIO ou INVESTIMENTO?],'Tabelas auxiliares'!$B$222)</f>
        <v>0</v>
      </c>
      <c r="H60" s="59">
        <f>SUMIFS(Tabela1[VALOR],Tabela1[PARA (ÁREA / DESTINO)],'Saldos INVESTIMENTO AEO LOA 23'!A60,Tabela1[CUSTEIO ou INVESTIMENTO?],'Tabelas auxiliares'!$B$222)</f>
        <v>191797.2</v>
      </c>
      <c r="I60" s="66">
        <f t="shared" si="1"/>
        <v>690391.95999999973</v>
      </c>
      <c r="J60" s="43">
        <f>SUMIFS('1. Pré-Empenhos'!$S$4:$S$320,'1. Pré-Empenhos'!$D$4:$D$320,'Saldos INVESTIMENTO AEO LOA 23'!B60,'1. Pré-Empenhos'!$R$4:$R$320,'Tabelas auxiliares'!$B$222)</f>
        <v>0</v>
      </c>
      <c r="K60" s="13">
        <f>SUMIFS('2. Empenhos LOA UFABC 2023'!$Z$4:$Z$1000,'2. Empenhos LOA UFABC 2023'!$D$4:$D$1000,'Saldos INVESTIMENTO AEO LOA 23'!B60,'2. Empenhos LOA UFABC 2023'!$Y$4:$Y$1000,'Tabelas auxiliares'!$B$222)</f>
        <v>0</v>
      </c>
      <c r="L60" s="24">
        <f t="shared" si="0"/>
        <v>690391.95999999973</v>
      </c>
    </row>
    <row r="61" spans="1:12" x14ac:dyDescent="0.25">
      <c r="A61" s="51"/>
      <c r="B61" s="51"/>
      <c r="C61" s="109" t="s">
        <v>98</v>
      </c>
      <c r="D61" s="110">
        <f t="shared" ref="D61:L61" si="8">SUBTOTAL(9,D2:D60)</f>
        <v>15400699</v>
      </c>
      <c r="E61" s="110">
        <f t="shared" si="8"/>
        <v>46226012.000000022</v>
      </c>
      <c r="F61" s="110">
        <f t="shared" si="8"/>
        <v>14683753.000000009</v>
      </c>
      <c r="G61" s="110">
        <f t="shared" si="8"/>
        <v>588544.84000000008</v>
      </c>
      <c r="H61" s="110">
        <f t="shared" si="8"/>
        <v>588544.84000000008</v>
      </c>
      <c r="I61" s="110">
        <f t="shared" si="8"/>
        <v>15400698.999999998</v>
      </c>
      <c r="J61" s="110">
        <f t="shared" si="8"/>
        <v>809834.17</v>
      </c>
      <c r="K61" s="110">
        <f t="shared" si="8"/>
        <v>1767369.27</v>
      </c>
      <c r="L61" s="24">
        <f t="shared" si="8"/>
        <v>12823495.559999999</v>
      </c>
    </row>
    <row r="62" spans="1:12" hidden="1" x14ac:dyDescent="0.25">
      <c r="D62" s="85"/>
      <c r="E62" s="85">
        <f>SUBTOTAL(9,E2:E60)</f>
        <v>46226012.000000022</v>
      </c>
      <c r="F62" s="85">
        <f>SUBTOTAL(9,F2:F60)</f>
        <v>14683753.000000009</v>
      </c>
    </row>
  </sheetData>
  <sheetProtection algorithmName="SHA-512" hashValue="y5JCWuBuKVIoZtb9FTdyC7cQy3bfTu4tilG/EZQIRNAASnvaImr+6Ul3/7Jtz7/nRo3zb4tjT5xuDsoA1yUvwA==" saltValue="0rivWrFAmdvzzuqxWtwXbw=="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1001"/>
  <sheetViews>
    <sheetView workbookViewId="0">
      <selection activeCell="A4" sqref="A4"/>
    </sheetView>
  </sheetViews>
  <sheetFormatPr defaultColWidth="0"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6" width="17.140625" customWidth="1"/>
    <col min="17" max="17" width="19.5703125" customWidth="1"/>
    <col min="18" max="19" width="18.7109375" customWidth="1"/>
    <col min="20" max="21" width="21.85546875" customWidth="1"/>
    <col min="22" max="22" width="18" customWidth="1"/>
    <col min="23" max="23" width="24.5703125" customWidth="1"/>
    <col min="24" max="24" width="19" customWidth="1"/>
    <col min="25" max="16384" width="9.140625" hidden="1"/>
  </cols>
  <sheetData>
    <row r="1" spans="1:24" ht="28.5" customHeight="1" x14ac:dyDescent="0.25">
      <c r="A1" s="145" t="s">
        <v>521</v>
      </c>
      <c r="B1" s="145"/>
      <c r="M1" s="54"/>
      <c r="N1" s="54"/>
      <c r="O1" s="54"/>
      <c r="P1" s="54"/>
      <c r="Q1" s="54"/>
      <c r="T1" s="147" t="s">
        <v>507</v>
      </c>
    </row>
    <row r="2" spans="1:24" ht="47.25" customHeight="1" x14ac:dyDescent="0.25">
      <c r="A2" s="145"/>
      <c r="B2" s="145"/>
      <c r="O2" s="54"/>
      <c r="P2" s="54"/>
      <c r="Q2" s="54"/>
      <c r="T2" s="147"/>
    </row>
    <row r="3" spans="1:24" s="113" customFormat="1" ht="47.25" customHeight="1" x14ac:dyDescent="0.25">
      <c r="A3" s="112" t="s">
        <v>199</v>
      </c>
      <c r="B3" s="112" t="s">
        <v>201</v>
      </c>
      <c r="C3" s="112" t="s">
        <v>196</v>
      </c>
      <c r="D3" s="112" t="s">
        <v>0</v>
      </c>
      <c r="E3" s="112" t="s">
        <v>156</v>
      </c>
      <c r="F3" s="112" t="s">
        <v>1</v>
      </c>
      <c r="G3" s="112" t="s">
        <v>157</v>
      </c>
      <c r="H3" s="111" t="s">
        <v>158</v>
      </c>
      <c r="I3" s="111" t="s">
        <v>159</v>
      </c>
      <c r="J3" s="111" t="s">
        <v>160</v>
      </c>
      <c r="K3" s="112" t="s">
        <v>122</v>
      </c>
      <c r="L3" s="111" t="s">
        <v>116</v>
      </c>
      <c r="M3" s="111" t="s">
        <v>163</v>
      </c>
      <c r="N3" s="111" t="s">
        <v>121</v>
      </c>
      <c r="O3" s="111" t="s">
        <v>445</v>
      </c>
      <c r="P3" s="112" t="s">
        <v>446</v>
      </c>
      <c r="Q3" s="111" t="s">
        <v>144</v>
      </c>
      <c r="R3" s="112" t="s">
        <v>145</v>
      </c>
      <c r="S3" s="112"/>
      <c r="T3" s="112" t="s">
        <v>247</v>
      </c>
      <c r="U3" s="112" t="s">
        <v>254</v>
      </c>
      <c r="V3" s="112" t="s">
        <v>193</v>
      </c>
      <c r="W3" s="112" t="s">
        <v>194</v>
      </c>
      <c r="X3" s="112" t="s">
        <v>195</v>
      </c>
    </row>
    <row r="4" spans="1:24" x14ac:dyDescent="0.25">
      <c r="A4" t="s">
        <v>3459</v>
      </c>
      <c r="B4" t="s">
        <v>3460</v>
      </c>
      <c r="C4" t="s">
        <v>3461</v>
      </c>
      <c r="D4" t="s">
        <v>3462</v>
      </c>
      <c r="E4" t="s">
        <v>3462</v>
      </c>
      <c r="F4" t="s">
        <v>3461</v>
      </c>
      <c r="G4" t="s">
        <v>3461</v>
      </c>
      <c r="H4" t="s">
        <v>3463</v>
      </c>
      <c r="I4" t="s">
        <v>167</v>
      </c>
      <c r="J4" t="s">
        <v>3464</v>
      </c>
      <c r="K4" t="s">
        <v>792</v>
      </c>
      <c r="L4" t="s">
        <v>766</v>
      </c>
      <c r="M4" t="s">
        <v>164</v>
      </c>
      <c r="N4" t="s">
        <v>794</v>
      </c>
      <c r="O4" t="s">
        <v>3465</v>
      </c>
      <c r="P4" t="s">
        <v>3461</v>
      </c>
      <c r="Q4" s="51" t="str">
        <f t="shared" ref="Q4:Q67" si="0">LEFT(O4,1)</f>
        <v>3</v>
      </c>
      <c r="R4" s="51" t="str">
        <f>IF(M4="","",IF(AND(M4&lt;&gt;'Tabelas auxiliares'!$B$236,M4&lt;&gt;'Tabelas auxiliares'!$B$237,M4&lt;&gt;'Tabelas auxiliares'!$C$236,M4&lt;&gt;'Tabelas auxiliares'!$C$237,M4&lt;&gt;'Tabelas auxiliares'!$D$236),"FOLHA DE PESSOAL",IF(Q4='Tabelas auxiliares'!$A$237,"CUSTEIO",IF(Q4='Tabelas auxiliares'!$A$236,"INVESTIMENTO","ERRO - VERIFICAR"))))</f>
        <v>CUSTEIO</v>
      </c>
      <c r="S4" s="64">
        <f>IF(SUM(T4:X4)=0,"",SUM(T4:X4))</f>
        <v>117580</v>
      </c>
      <c r="U4" s="44">
        <v>117580</v>
      </c>
    </row>
    <row r="5" spans="1:24" x14ac:dyDescent="0.25">
      <c r="A5" t="s">
        <v>3459</v>
      </c>
      <c r="B5" t="s">
        <v>3460</v>
      </c>
      <c r="C5" t="s">
        <v>3461</v>
      </c>
      <c r="D5" t="s">
        <v>3462</v>
      </c>
      <c r="E5" t="s">
        <v>3462</v>
      </c>
      <c r="F5" t="s">
        <v>3461</v>
      </c>
      <c r="G5" t="s">
        <v>3461</v>
      </c>
      <c r="H5" t="s">
        <v>3463</v>
      </c>
      <c r="I5" t="s">
        <v>167</v>
      </c>
      <c r="J5" t="s">
        <v>3464</v>
      </c>
      <c r="K5" t="s">
        <v>792</v>
      </c>
      <c r="L5" t="s">
        <v>766</v>
      </c>
      <c r="M5" t="s">
        <v>164</v>
      </c>
      <c r="N5" t="s">
        <v>794</v>
      </c>
      <c r="O5" t="s">
        <v>3466</v>
      </c>
      <c r="P5" t="s">
        <v>3461</v>
      </c>
      <c r="Q5" s="51" t="str">
        <f t="shared" si="0"/>
        <v>3</v>
      </c>
      <c r="R5" s="51" t="str">
        <f>IF(M5="","",IF(AND(M5&lt;&gt;'Tabelas auxiliares'!$B$236,M5&lt;&gt;'Tabelas auxiliares'!$B$237,M5&lt;&gt;'Tabelas auxiliares'!$C$236,M5&lt;&gt;'Tabelas auxiliares'!$C$237,M5&lt;&gt;'Tabelas auxiliares'!$D$236),"FOLHA DE PESSOAL",IF(Q5='Tabelas auxiliares'!$A$237,"CUSTEIO",IF(Q5='Tabelas auxiliares'!$A$236,"INVESTIMENTO","ERRO - VERIFICAR"))))</f>
        <v>CUSTEIO</v>
      </c>
      <c r="S5" s="64">
        <f t="shared" ref="S5:S68" si="1">IF(SUM(T5:X5)=0,"",SUM(T5:X5))</f>
        <v>652041.05000000005</v>
      </c>
      <c r="T5" s="44">
        <v>72781.05</v>
      </c>
      <c r="U5" s="44">
        <v>579260</v>
      </c>
    </row>
    <row r="6" spans="1:24" x14ac:dyDescent="0.25">
      <c r="A6" t="s">
        <v>3459</v>
      </c>
      <c r="B6" t="s">
        <v>3460</v>
      </c>
      <c r="C6" t="s">
        <v>1603</v>
      </c>
      <c r="D6" t="s">
        <v>3467</v>
      </c>
      <c r="E6" t="s">
        <v>3468</v>
      </c>
      <c r="F6" t="s">
        <v>3469</v>
      </c>
      <c r="G6" t="s">
        <v>3470</v>
      </c>
      <c r="H6" t="s">
        <v>3463</v>
      </c>
      <c r="I6" t="s">
        <v>167</v>
      </c>
      <c r="J6" t="s">
        <v>3464</v>
      </c>
      <c r="K6" t="s">
        <v>792</v>
      </c>
      <c r="L6" t="s">
        <v>766</v>
      </c>
      <c r="M6" t="s">
        <v>164</v>
      </c>
      <c r="N6" t="s">
        <v>794</v>
      </c>
      <c r="O6" t="s">
        <v>3471</v>
      </c>
      <c r="P6" t="s">
        <v>3472</v>
      </c>
      <c r="Q6" s="51" t="str">
        <f t="shared" si="0"/>
        <v>4</v>
      </c>
      <c r="R6" s="51" t="str">
        <f>IF(M6="","",IF(AND(M6&lt;&gt;'Tabelas auxiliares'!$B$236,M6&lt;&gt;'Tabelas auxiliares'!$B$237,M6&lt;&gt;'Tabelas auxiliares'!$C$236,M6&lt;&gt;'Tabelas auxiliares'!$C$237,M6&lt;&gt;'Tabelas auxiliares'!$D$236),"FOLHA DE PESSOAL",IF(Q6='Tabelas auxiliares'!$A$237,"CUSTEIO",IF(Q6='Tabelas auxiliares'!$A$236,"INVESTIMENTO","ERRO - VERIFICAR"))))</f>
        <v>INVESTIMENTO</v>
      </c>
      <c r="S6" s="64">
        <f t="shared" si="1"/>
        <v>244536.62</v>
      </c>
      <c r="V6" s="44">
        <v>52270.39</v>
      </c>
      <c r="X6" s="44">
        <v>192266.23</v>
      </c>
    </row>
    <row r="7" spans="1:24" x14ac:dyDescent="0.25">
      <c r="A7" t="s">
        <v>3459</v>
      </c>
      <c r="B7" t="s">
        <v>3460</v>
      </c>
      <c r="C7" t="s">
        <v>612</v>
      </c>
      <c r="D7" t="s">
        <v>3473</v>
      </c>
      <c r="E7" t="s">
        <v>3474</v>
      </c>
      <c r="F7" t="s">
        <v>3475</v>
      </c>
      <c r="G7" t="s">
        <v>3476</v>
      </c>
      <c r="H7" t="s">
        <v>3463</v>
      </c>
      <c r="I7" t="s">
        <v>167</v>
      </c>
      <c r="J7" t="s">
        <v>3464</v>
      </c>
      <c r="K7" t="s">
        <v>792</v>
      </c>
      <c r="L7" t="s">
        <v>766</v>
      </c>
      <c r="M7" t="s">
        <v>164</v>
      </c>
      <c r="N7" t="s">
        <v>794</v>
      </c>
      <c r="O7" t="s">
        <v>1508</v>
      </c>
      <c r="P7" t="s">
        <v>1509</v>
      </c>
      <c r="Q7" s="51" t="str">
        <f t="shared" si="0"/>
        <v>4</v>
      </c>
      <c r="R7" s="51" t="str">
        <f>IF(M7="","",IF(AND(M7&lt;&gt;'Tabelas auxiliares'!$B$236,M7&lt;&gt;'Tabelas auxiliares'!$B$237,M7&lt;&gt;'Tabelas auxiliares'!$C$236,M7&lt;&gt;'Tabelas auxiliares'!$C$237,M7&lt;&gt;'Tabelas auxiliares'!$D$236),"FOLHA DE PESSOAL",IF(Q7='Tabelas auxiliares'!$A$237,"CUSTEIO",IF(Q7='Tabelas auxiliares'!$A$236,"INVESTIMENTO","ERRO - VERIFICAR"))))</f>
        <v>INVESTIMENTO</v>
      </c>
      <c r="S7" s="64">
        <f t="shared" si="1"/>
        <v>2232896.9</v>
      </c>
      <c r="V7" s="44">
        <v>420249.86</v>
      </c>
      <c r="X7" s="44">
        <v>1812647.04</v>
      </c>
    </row>
    <row r="8" spans="1:24" x14ac:dyDescent="0.25">
      <c r="A8" t="s">
        <v>3459</v>
      </c>
      <c r="B8" t="s">
        <v>3460</v>
      </c>
      <c r="C8" t="s">
        <v>987</v>
      </c>
      <c r="D8" t="s">
        <v>2064</v>
      </c>
      <c r="E8" t="s">
        <v>3477</v>
      </c>
      <c r="F8" t="s">
        <v>3478</v>
      </c>
      <c r="G8" t="s">
        <v>2067</v>
      </c>
      <c r="H8" t="s">
        <v>3463</v>
      </c>
      <c r="I8" t="s">
        <v>167</v>
      </c>
      <c r="J8" t="s">
        <v>3464</v>
      </c>
      <c r="K8" t="s">
        <v>792</v>
      </c>
      <c r="L8" t="s">
        <v>766</v>
      </c>
      <c r="M8" t="s">
        <v>164</v>
      </c>
      <c r="N8" t="s">
        <v>794</v>
      </c>
      <c r="O8" t="s">
        <v>1508</v>
      </c>
      <c r="P8" t="s">
        <v>1509</v>
      </c>
      <c r="Q8" s="51" t="str">
        <f t="shared" si="0"/>
        <v>4</v>
      </c>
      <c r="R8" s="51" t="str">
        <f>IF(M8="","",IF(AND(M8&lt;&gt;'Tabelas auxiliares'!$B$236,M8&lt;&gt;'Tabelas auxiliares'!$B$237,M8&lt;&gt;'Tabelas auxiliares'!$C$236,M8&lt;&gt;'Tabelas auxiliares'!$C$237,M8&lt;&gt;'Tabelas auxiliares'!$D$236),"FOLHA DE PESSOAL",IF(Q8='Tabelas auxiliares'!$A$237,"CUSTEIO",IF(Q8='Tabelas auxiliares'!$A$236,"INVESTIMENTO","ERRO - VERIFICAR"))))</f>
        <v>INVESTIMENTO</v>
      </c>
      <c r="S8" s="64">
        <f t="shared" si="1"/>
        <v>334607.05000000005</v>
      </c>
      <c r="V8" s="44">
        <v>56656.59</v>
      </c>
      <c r="X8" s="44">
        <v>277950.46000000002</v>
      </c>
    </row>
    <row r="9" spans="1:24" x14ac:dyDescent="0.25">
      <c r="A9" t="s">
        <v>3459</v>
      </c>
      <c r="B9" t="s">
        <v>3460</v>
      </c>
      <c r="C9" t="s">
        <v>1000</v>
      </c>
      <c r="D9" t="s">
        <v>3479</v>
      </c>
      <c r="E9" t="s">
        <v>3480</v>
      </c>
      <c r="F9" t="s">
        <v>3481</v>
      </c>
      <c r="G9" t="s">
        <v>3482</v>
      </c>
      <c r="H9" t="s">
        <v>3463</v>
      </c>
      <c r="I9" t="s">
        <v>167</v>
      </c>
      <c r="J9" t="s">
        <v>3464</v>
      </c>
      <c r="K9" t="s">
        <v>792</v>
      </c>
      <c r="L9" t="s">
        <v>766</v>
      </c>
      <c r="M9" t="s">
        <v>164</v>
      </c>
      <c r="N9" t="s">
        <v>794</v>
      </c>
      <c r="O9" t="s">
        <v>2900</v>
      </c>
      <c r="P9" t="s">
        <v>2901</v>
      </c>
      <c r="Q9" s="51" t="str">
        <f t="shared" si="0"/>
        <v>3</v>
      </c>
      <c r="R9" s="51" t="str">
        <f>IF(M9="","",IF(AND(M9&lt;&gt;'Tabelas auxiliares'!$B$236,M9&lt;&gt;'Tabelas auxiliares'!$B$237,M9&lt;&gt;'Tabelas auxiliares'!$C$236,M9&lt;&gt;'Tabelas auxiliares'!$C$237,M9&lt;&gt;'Tabelas auxiliares'!$D$236),"FOLHA DE PESSOAL",IF(Q9='Tabelas auxiliares'!$A$237,"CUSTEIO",IF(Q9='Tabelas auxiliares'!$A$236,"INVESTIMENTO","ERRO - VERIFICAR"))))</f>
        <v>CUSTEIO</v>
      </c>
      <c r="S9" s="64">
        <f t="shared" si="1"/>
        <v>738737</v>
      </c>
      <c r="V9" s="44">
        <v>738737</v>
      </c>
    </row>
    <row r="10" spans="1:24" x14ac:dyDescent="0.25">
      <c r="A10" t="s">
        <v>3459</v>
      </c>
      <c r="B10" t="s">
        <v>3460</v>
      </c>
      <c r="C10" t="s">
        <v>835</v>
      </c>
      <c r="D10" t="s">
        <v>3483</v>
      </c>
      <c r="E10" t="s">
        <v>3484</v>
      </c>
      <c r="F10" t="s">
        <v>3485</v>
      </c>
      <c r="G10" t="s">
        <v>3486</v>
      </c>
      <c r="H10" t="s">
        <v>3463</v>
      </c>
      <c r="I10" t="s">
        <v>167</v>
      </c>
      <c r="J10" t="s">
        <v>3464</v>
      </c>
      <c r="K10" t="s">
        <v>792</v>
      </c>
      <c r="L10" t="s">
        <v>766</v>
      </c>
      <c r="M10" t="s">
        <v>164</v>
      </c>
      <c r="N10" t="s">
        <v>794</v>
      </c>
      <c r="O10" t="s">
        <v>2900</v>
      </c>
      <c r="P10" t="s">
        <v>2901</v>
      </c>
      <c r="Q10" s="51" t="str">
        <f t="shared" si="0"/>
        <v>3</v>
      </c>
      <c r="R10" s="51" t="str">
        <f>IF(M10="","",IF(AND(M10&lt;&gt;'Tabelas auxiliares'!$B$236,M10&lt;&gt;'Tabelas auxiliares'!$B$237,M10&lt;&gt;'Tabelas auxiliares'!$C$236,M10&lt;&gt;'Tabelas auxiliares'!$C$237,M10&lt;&gt;'Tabelas auxiliares'!$D$236),"FOLHA DE PESSOAL",IF(Q10='Tabelas auxiliares'!$A$237,"CUSTEIO",IF(Q10='Tabelas auxiliares'!$A$236,"INVESTIMENTO","ERRO - VERIFICAR"))))</f>
        <v>CUSTEIO</v>
      </c>
      <c r="S10" s="64">
        <f t="shared" si="1"/>
        <v>92964</v>
      </c>
      <c r="V10" s="44">
        <v>92964</v>
      </c>
    </row>
    <row r="11" spans="1:24" x14ac:dyDescent="0.25">
      <c r="A11" t="s">
        <v>3487</v>
      </c>
      <c r="B11" t="s">
        <v>3488</v>
      </c>
      <c r="C11" t="s">
        <v>3461</v>
      </c>
      <c r="D11" t="s">
        <v>3462</v>
      </c>
      <c r="E11" t="s">
        <v>3462</v>
      </c>
      <c r="F11" t="s">
        <v>3461</v>
      </c>
      <c r="G11" t="s">
        <v>3461</v>
      </c>
      <c r="H11" t="s">
        <v>3489</v>
      </c>
      <c r="I11" t="s">
        <v>167</v>
      </c>
      <c r="J11" t="s">
        <v>3490</v>
      </c>
      <c r="K11" t="s">
        <v>597</v>
      </c>
      <c r="L11" t="s">
        <v>3491</v>
      </c>
      <c r="M11" t="s">
        <v>582</v>
      </c>
      <c r="N11" t="s">
        <v>3492</v>
      </c>
      <c r="O11" t="s">
        <v>3493</v>
      </c>
      <c r="P11" t="s">
        <v>3461</v>
      </c>
      <c r="Q11" s="51" t="str">
        <f t="shared" si="0"/>
        <v>4</v>
      </c>
      <c r="R11" s="51" t="str">
        <f>IF(M11="","",IF(AND(M11&lt;&gt;'Tabelas auxiliares'!$B$236,M11&lt;&gt;'Tabelas auxiliares'!$B$237,M11&lt;&gt;'Tabelas auxiliares'!$C$236,M11&lt;&gt;'Tabelas auxiliares'!$C$237,M11&lt;&gt;'Tabelas auxiliares'!$D$236),"FOLHA DE PESSOAL",IF(Q11='Tabelas auxiliares'!$A$237,"CUSTEIO",IF(Q11='Tabelas auxiliares'!$A$236,"INVESTIMENTO","ERRO - VERIFICAR"))))</f>
        <v>INVESTIMENTO</v>
      </c>
      <c r="S11" s="64">
        <f t="shared" si="1"/>
        <v>185</v>
      </c>
      <c r="T11" s="44">
        <v>185</v>
      </c>
    </row>
    <row r="12" spans="1:24" x14ac:dyDescent="0.25">
      <c r="A12" t="s">
        <v>3487</v>
      </c>
      <c r="B12" t="s">
        <v>3488</v>
      </c>
      <c r="C12" t="s">
        <v>807</v>
      </c>
      <c r="D12" t="s">
        <v>3415</v>
      </c>
      <c r="E12" t="s">
        <v>3494</v>
      </c>
      <c r="F12" t="s">
        <v>3495</v>
      </c>
      <c r="G12" t="s">
        <v>3496</v>
      </c>
      <c r="H12" t="s">
        <v>3489</v>
      </c>
      <c r="I12" t="s">
        <v>167</v>
      </c>
      <c r="J12" t="s">
        <v>3490</v>
      </c>
      <c r="K12" t="s">
        <v>3497</v>
      </c>
      <c r="L12" t="s">
        <v>3498</v>
      </c>
      <c r="M12" t="s">
        <v>164</v>
      </c>
      <c r="N12" t="s">
        <v>3499</v>
      </c>
      <c r="O12" t="s">
        <v>3500</v>
      </c>
      <c r="P12" t="s">
        <v>3501</v>
      </c>
      <c r="Q12" s="51" t="str">
        <f t="shared" si="0"/>
        <v>4</v>
      </c>
      <c r="R12" s="51" t="str">
        <f>IF(M12="","",IF(AND(M12&lt;&gt;'Tabelas auxiliares'!$B$236,M12&lt;&gt;'Tabelas auxiliares'!$B$237,M12&lt;&gt;'Tabelas auxiliares'!$C$236,M12&lt;&gt;'Tabelas auxiliares'!$C$237,M12&lt;&gt;'Tabelas auxiliares'!$D$236),"FOLHA DE PESSOAL",IF(Q12='Tabelas auxiliares'!$A$237,"CUSTEIO",IF(Q12='Tabelas auxiliares'!$A$236,"INVESTIMENTO","ERRO - VERIFICAR"))))</f>
        <v>INVESTIMENTO</v>
      </c>
      <c r="S12" s="64">
        <f t="shared" si="1"/>
        <v>4835377.33</v>
      </c>
      <c r="V12" s="44">
        <v>4835377.33</v>
      </c>
    </row>
    <row r="13" spans="1:24" x14ac:dyDescent="0.25">
      <c r="A13" t="s">
        <v>3487</v>
      </c>
      <c r="B13" t="s">
        <v>3488</v>
      </c>
      <c r="C13" t="s">
        <v>1301</v>
      </c>
      <c r="D13" t="s">
        <v>3502</v>
      </c>
      <c r="E13" t="s">
        <v>3503</v>
      </c>
      <c r="F13" t="s">
        <v>3504</v>
      </c>
      <c r="G13" t="s">
        <v>2073</v>
      </c>
      <c r="H13" t="s">
        <v>3489</v>
      </c>
      <c r="I13" t="s">
        <v>167</v>
      </c>
      <c r="J13" t="s">
        <v>3490</v>
      </c>
      <c r="K13" t="s">
        <v>597</v>
      </c>
      <c r="L13" t="s">
        <v>3491</v>
      </c>
      <c r="M13" t="s">
        <v>582</v>
      </c>
      <c r="N13" t="s">
        <v>3492</v>
      </c>
      <c r="O13" t="s">
        <v>3505</v>
      </c>
      <c r="P13" t="s">
        <v>3506</v>
      </c>
      <c r="Q13" s="51" t="str">
        <f t="shared" si="0"/>
        <v>4</v>
      </c>
      <c r="R13" s="51" t="str">
        <f>IF(M13="","",IF(AND(M13&lt;&gt;'Tabelas auxiliares'!$B$236,M13&lt;&gt;'Tabelas auxiliares'!$B$237,M13&lt;&gt;'Tabelas auxiliares'!$C$236,M13&lt;&gt;'Tabelas auxiliares'!$C$237,M13&lt;&gt;'Tabelas auxiliares'!$D$236),"FOLHA DE PESSOAL",IF(Q13='Tabelas auxiliares'!$A$237,"CUSTEIO",IF(Q13='Tabelas auxiliares'!$A$236,"INVESTIMENTO","ERRO - VERIFICAR"))))</f>
        <v>INVESTIMENTO</v>
      </c>
      <c r="S13" s="64">
        <f t="shared" si="1"/>
        <v>98920</v>
      </c>
      <c r="V13" s="44">
        <v>98920</v>
      </c>
    </row>
    <row r="14" spans="1:24" x14ac:dyDescent="0.25">
      <c r="A14" t="s">
        <v>3487</v>
      </c>
      <c r="B14" t="s">
        <v>3488</v>
      </c>
      <c r="C14" t="s">
        <v>1301</v>
      </c>
      <c r="D14" t="s">
        <v>3502</v>
      </c>
      <c r="E14" t="s">
        <v>3503</v>
      </c>
      <c r="F14" t="s">
        <v>3504</v>
      </c>
      <c r="G14" t="s">
        <v>2073</v>
      </c>
      <c r="H14" t="s">
        <v>3489</v>
      </c>
      <c r="I14" t="s">
        <v>167</v>
      </c>
      <c r="J14" t="s">
        <v>3490</v>
      </c>
      <c r="K14" t="s">
        <v>597</v>
      </c>
      <c r="L14" t="s">
        <v>3491</v>
      </c>
      <c r="M14" t="s">
        <v>582</v>
      </c>
      <c r="N14" t="s">
        <v>3492</v>
      </c>
      <c r="O14" t="s">
        <v>1508</v>
      </c>
      <c r="P14" t="s">
        <v>1509</v>
      </c>
      <c r="Q14" s="51" t="str">
        <f t="shared" si="0"/>
        <v>4</v>
      </c>
      <c r="R14" s="51" t="str">
        <f>IF(M14="","",IF(AND(M14&lt;&gt;'Tabelas auxiliares'!$B$236,M14&lt;&gt;'Tabelas auxiliares'!$B$237,M14&lt;&gt;'Tabelas auxiliares'!$C$236,M14&lt;&gt;'Tabelas auxiliares'!$C$237,M14&lt;&gt;'Tabelas auxiliares'!$D$236),"FOLHA DE PESSOAL",IF(Q14='Tabelas auxiliares'!$A$237,"CUSTEIO",IF(Q14='Tabelas auxiliares'!$A$236,"INVESTIMENTO","ERRO - VERIFICAR"))))</f>
        <v>INVESTIMENTO</v>
      </c>
      <c r="S14" s="64">
        <f t="shared" si="1"/>
        <v>22780</v>
      </c>
      <c r="V14" s="44">
        <v>22780</v>
      </c>
    </row>
    <row r="15" spans="1:24" x14ac:dyDescent="0.25">
      <c r="A15" t="s">
        <v>3487</v>
      </c>
      <c r="B15" t="s">
        <v>3488</v>
      </c>
      <c r="C15" t="s">
        <v>835</v>
      </c>
      <c r="D15" t="s">
        <v>3415</v>
      </c>
      <c r="E15" t="s">
        <v>3507</v>
      </c>
      <c r="F15" t="s">
        <v>3495</v>
      </c>
      <c r="G15" t="s">
        <v>3496</v>
      </c>
      <c r="H15" t="s">
        <v>3489</v>
      </c>
      <c r="I15" t="s">
        <v>167</v>
      </c>
      <c r="J15" t="s">
        <v>3490</v>
      </c>
      <c r="K15" t="s">
        <v>3497</v>
      </c>
      <c r="L15" t="s">
        <v>3498</v>
      </c>
      <c r="M15" t="s">
        <v>164</v>
      </c>
      <c r="N15" t="s">
        <v>3499</v>
      </c>
      <c r="O15" t="s">
        <v>3500</v>
      </c>
      <c r="P15" t="s">
        <v>3501</v>
      </c>
      <c r="Q15" s="51" t="str">
        <f t="shared" si="0"/>
        <v>4</v>
      </c>
      <c r="R15" s="51" t="str">
        <f>IF(M15="","",IF(AND(M15&lt;&gt;'Tabelas auxiliares'!$B$236,M15&lt;&gt;'Tabelas auxiliares'!$B$237,M15&lt;&gt;'Tabelas auxiliares'!$C$236,M15&lt;&gt;'Tabelas auxiliares'!$C$237,M15&lt;&gt;'Tabelas auxiliares'!$D$236),"FOLHA DE PESSOAL",IF(Q15='Tabelas auxiliares'!$A$237,"CUSTEIO",IF(Q15='Tabelas auxiliares'!$A$236,"INVESTIMENTO","ERRO - VERIFICAR"))))</f>
        <v>INVESTIMENTO</v>
      </c>
      <c r="S15" s="64">
        <f t="shared" si="1"/>
        <v>1876025.17</v>
      </c>
      <c r="V15" s="44">
        <v>1876025.17</v>
      </c>
    </row>
    <row r="16" spans="1:24" x14ac:dyDescent="0.25">
      <c r="A16" t="s">
        <v>3487</v>
      </c>
      <c r="B16" t="s">
        <v>3488</v>
      </c>
      <c r="C16" t="s">
        <v>835</v>
      </c>
      <c r="D16" t="s">
        <v>3415</v>
      </c>
      <c r="E16" t="s">
        <v>3508</v>
      </c>
      <c r="F16" t="s">
        <v>3495</v>
      </c>
      <c r="G16" t="s">
        <v>3496</v>
      </c>
      <c r="H16" t="s">
        <v>3489</v>
      </c>
      <c r="I16" t="s">
        <v>167</v>
      </c>
      <c r="J16" t="s">
        <v>3490</v>
      </c>
      <c r="K16" t="s">
        <v>3497</v>
      </c>
      <c r="L16" t="s">
        <v>3498</v>
      </c>
      <c r="M16" t="s">
        <v>164</v>
      </c>
      <c r="N16" t="s">
        <v>3499</v>
      </c>
      <c r="O16" t="s">
        <v>3500</v>
      </c>
      <c r="P16" t="s">
        <v>3501</v>
      </c>
      <c r="Q16" s="51" t="str">
        <f t="shared" si="0"/>
        <v>4</v>
      </c>
      <c r="R16" s="51" t="str">
        <f>IF(M16="","",IF(AND(M16&lt;&gt;'Tabelas auxiliares'!$B$236,M16&lt;&gt;'Tabelas auxiliares'!$B$237,M16&lt;&gt;'Tabelas auxiliares'!$C$236,M16&lt;&gt;'Tabelas auxiliares'!$C$237,M16&lt;&gt;'Tabelas auxiliares'!$D$236),"FOLHA DE PESSOAL",IF(Q16='Tabelas auxiliares'!$A$237,"CUSTEIO",IF(Q16='Tabelas auxiliares'!$A$236,"INVESTIMENTO","ERRO - VERIFICAR"))))</f>
        <v>INVESTIMENTO</v>
      </c>
      <c r="S16" s="64">
        <f t="shared" si="1"/>
        <v>7227526.5</v>
      </c>
      <c r="V16" s="44">
        <v>7227526.5</v>
      </c>
    </row>
    <row r="17" spans="1:24" x14ac:dyDescent="0.25">
      <c r="A17" t="s">
        <v>3487</v>
      </c>
      <c r="B17" t="s">
        <v>3488</v>
      </c>
      <c r="C17" t="s">
        <v>1527</v>
      </c>
      <c r="D17" t="s">
        <v>3509</v>
      </c>
      <c r="E17" t="s">
        <v>3510</v>
      </c>
      <c r="F17" t="s">
        <v>3511</v>
      </c>
      <c r="G17" t="s">
        <v>3512</v>
      </c>
      <c r="H17" t="s">
        <v>3513</v>
      </c>
      <c r="I17" t="s">
        <v>3514</v>
      </c>
      <c r="J17" t="s">
        <v>3515</v>
      </c>
      <c r="K17" t="s">
        <v>3497</v>
      </c>
      <c r="L17" t="s">
        <v>3516</v>
      </c>
      <c r="M17" t="s">
        <v>164</v>
      </c>
      <c r="N17" t="s">
        <v>3517</v>
      </c>
      <c r="O17" t="s">
        <v>1846</v>
      </c>
      <c r="P17" t="s">
        <v>1847</v>
      </c>
      <c r="Q17" s="51" t="str">
        <f t="shared" si="0"/>
        <v>3</v>
      </c>
      <c r="R17" s="51" t="str">
        <f>IF(M17="","",IF(AND(M17&lt;&gt;'Tabelas auxiliares'!$B$236,M17&lt;&gt;'Tabelas auxiliares'!$B$237,M17&lt;&gt;'Tabelas auxiliares'!$C$236,M17&lt;&gt;'Tabelas auxiliares'!$C$237,M17&lt;&gt;'Tabelas auxiliares'!$D$236),"FOLHA DE PESSOAL",IF(Q17='Tabelas auxiliares'!$A$237,"CUSTEIO",IF(Q17='Tabelas auxiliares'!$A$236,"INVESTIMENTO","ERRO - VERIFICAR"))))</f>
        <v>CUSTEIO</v>
      </c>
      <c r="S17" s="64">
        <f t="shared" si="1"/>
        <v>2000000</v>
      </c>
      <c r="V17" s="44">
        <v>2000000</v>
      </c>
    </row>
    <row r="18" spans="1:24" x14ac:dyDescent="0.25">
      <c r="A18" t="s">
        <v>3487</v>
      </c>
      <c r="B18" t="s">
        <v>3488</v>
      </c>
      <c r="C18" t="s">
        <v>1527</v>
      </c>
      <c r="D18" t="s">
        <v>3518</v>
      </c>
      <c r="E18" t="s">
        <v>3519</v>
      </c>
      <c r="F18" t="s">
        <v>3520</v>
      </c>
      <c r="G18" t="s">
        <v>3521</v>
      </c>
      <c r="H18" t="s">
        <v>3513</v>
      </c>
      <c r="I18" t="s">
        <v>3514</v>
      </c>
      <c r="J18" t="s">
        <v>3515</v>
      </c>
      <c r="K18" t="s">
        <v>3497</v>
      </c>
      <c r="L18" t="s">
        <v>3516</v>
      </c>
      <c r="M18" t="s">
        <v>164</v>
      </c>
      <c r="N18" t="s">
        <v>3517</v>
      </c>
      <c r="O18" t="s">
        <v>1846</v>
      </c>
      <c r="P18" t="s">
        <v>1847</v>
      </c>
      <c r="Q18" s="51" t="str">
        <f t="shared" si="0"/>
        <v>3</v>
      </c>
      <c r="R18" s="51" t="str">
        <f>IF(M18="","",IF(AND(M18&lt;&gt;'Tabelas auxiliares'!$B$236,M18&lt;&gt;'Tabelas auxiliares'!$B$237,M18&lt;&gt;'Tabelas auxiliares'!$C$236,M18&lt;&gt;'Tabelas auxiliares'!$C$237,M18&lt;&gt;'Tabelas auxiliares'!$D$236),"FOLHA DE PESSOAL",IF(Q18='Tabelas auxiliares'!$A$237,"CUSTEIO",IF(Q18='Tabelas auxiliares'!$A$236,"INVESTIMENTO","ERRO - VERIFICAR"))))</f>
        <v>CUSTEIO</v>
      </c>
      <c r="S18" s="64">
        <f t="shared" si="1"/>
        <v>1000000</v>
      </c>
      <c r="V18" s="44">
        <v>1000000</v>
      </c>
    </row>
    <row r="19" spans="1:24" x14ac:dyDescent="0.25">
      <c r="A19" t="s">
        <v>3522</v>
      </c>
      <c r="B19" t="s">
        <v>3523</v>
      </c>
      <c r="C19" t="s">
        <v>3461</v>
      </c>
      <c r="D19" t="s">
        <v>3462</v>
      </c>
      <c r="E19" t="s">
        <v>3462</v>
      </c>
      <c r="F19" t="s">
        <v>3461</v>
      </c>
      <c r="G19" t="s">
        <v>3461</v>
      </c>
      <c r="H19" t="s">
        <v>166</v>
      </c>
      <c r="I19" t="s">
        <v>167</v>
      </c>
      <c r="J19" t="s">
        <v>200</v>
      </c>
      <c r="K19" t="s">
        <v>119</v>
      </c>
      <c r="L19" t="s">
        <v>3524</v>
      </c>
      <c r="M19" t="s">
        <v>164</v>
      </c>
      <c r="N19" t="s">
        <v>3525</v>
      </c>
      <c r="O19" t="s">
        <v>3526</v>
      </c>
      <c r="P19" t="s">
        <v>3461</v>
      </c>
      <c r="Q19" s="51" t="str">
        <f t="shared" si="0"/>
        <v>3</v>
      </c>
      <c r="R19" s="51" t="str">
        <f>IF(M19="","",IF(AND(M19&lt;&gt;'Tabelas auxiliares'!$B$236,M19&lt;&gt;'Tabelas auxiliares'!$B$237,M19&lt;&gt;'Tabelas auxiliares'!$C$236,M19&lt;&gt;'Tabelas auxiliares'!$C$237,M19&lt;&gt;'Tabelas auxiliares'!$D$236),"FOLHA DE PESSOAL",IF(Q19='Tabelas auxiliares'!$A$237,"CUSTEIO",IF(Q19='Tabelas auxiliares'!$A$236,"INVESTIMENTO","ERRO - VERIFICAR"))))</f>
        <v>CUSTEIO</v>
      </c>
      <c r="S19" s="64">
        <f t="shared" si="1"/>
        <v>0.02</v>
      </c>
      <c r="T19" s="44">
        <v>0.02</v>
      </c>
    </row>
    <row r="20" spans="1:24" x14ac:dyDescent="0.25">
      <c r="A20" t="s">
        <v>3522</v>
      </c>
      <c r="B20" t="s">
        <v>3523</v>
      </c>
      <c r="C20" t="s">
        <v>1690</v>
      </c>
      <c r="D20" t="s">
        <v>3527</v>
      </c>
      <c r="E20" t="s">
        <v>3528</v>
      </c>
      <c r="F20" t="s">
        <v>3529</v>
      </c>
      <c r="G20" t="s">
        <v>165</v>
      </c>
      <c r="H20" t="s">
        <v>166</v>
      </c>
      <c r="I20" t="s">
        <v>167</v>
      </c>
      <c r="J20" t="s">
        <v>200</v>
      </c>
      <c r="K20" t="s">
        <v>119</v>
      </c>
      <c r="L20" t="s">
        <v>3524</v>
      </c>
      <c r="M20" t="s">
        <v>164</v>
      </c>
      <c r="N20" t="s">
        <v>3525</v>
      </c>
      <c r="O20" t="s">
        <v>1967</v>
      </c>
      <c r="P20" t="s">
        <v>1968</v>
      </c>
      <c r="Q20" s="51" t="str">
        <f t="shared" si="0"/>
        <v>3</v>
      </c>
      <c r="R20" s="51" t="str">
        <f>IF(M20="","",IF(AND(M20&lt;&gt;'Tabelas auxiliares'!$B$236,M20&lt;&gt;'Tabelas auxiliares'!$B$237,M20&lt;&gt;'Tabelas auxiliares'!$C$236,M20&lt;&gt;'Tabelas auxiliares'!$C$237,M20&lt;&gt;'Tabelas auxiliares'!$D$236),"FOLHA DE PESSOAL",IF(Q20='Tabelas auxiliares'!$A$237,"CUSTEIO",IF(Q20='Tabelas auxiliares'!$A$236,"INVESTIMENTO","ERRO - VERIFICAR"))))</f>
        <v>CUSTEIO</v>
      </c>
      <c r="S20" s="64">
        <f t="shared" si="1"/>
        <v>1321.48</v>
      </c>
      <c r="X20" s="44">
        <v>1321.48</v>
      </c>
    </row>
    <row r="21" spans="1:24" x14ac:dyDescent="0.25">
      <c r="A21" t="s">
        <v>3530</v>
      </c>
      <c r="B21" t="s">
        <v>3531</v>
      </c>
      <c r="C21" t="s">
        <v>3461</v>
      </c>
      <c r="D21" t="s">
        <v>3462</v>
      </c>
      <c r="E21" t="s">
        <v>3462</v>
      </c>
      <c r="F21" t="s">
        <v>3461</v>
      </c>
      <c r="G21" t="s">
        <v>3461</v>
      </c>
      <c r="H21" t="s">
        <v>166</v>
      </c>
      <c r="I21" t="s">
        <v>167</v>
      </c>
      <c r="J21" t="s">
        <v>200</v>
      </c>
      <c r="K21" t="s">
        <v>119</v>
      </c>
      <c r="L21" t="s">
        <v>3532</v>
      </c>
      <c r="M21" t="s">
        <v>238</v>
      </c>
      <c r="N21" t="s">
        <v>812</v>
      </c>
      <c r="O21" t="s">
        <v>3533</v>
      </c>
      <c r="P21" t="s">
        <v>3461</v>
      </c>
      <c r="Q21" s="51" t="str">
        <f t="shared" si="0"/>
        <v>4</v>
      </c>
      <c r="R21" s="51" t="str">
        <f>IF(M21="","",IF(AND(M21&lt;&gt;'Tabelas auxiliares'!$B$236,M21&lt;&gt;'Tabelas auxiliares'!$B$237,M21&lt;&gt;'Tabelas auxiliares'!$C$236,M21&lt;&gt;'Tabelas auxiliares'!$C$237,M21&lt;&gt;'Tabelas auxiliares'!$D$236),"FOLHA DE PESSOAL",IF(Q21='Tabelas auxiliares'!$A$237,"CUSTEIO",IF(Q21='Tabelas auxiliares'!$A$236,"INVESTIMENTO","ERRO - VERIFICAR"))))</f>
        <v>INVESTIMENTO</v>
      </c>
      <c r="S21" s="64">
        <f t="shared" si="1"/>
        <v>30.26</v>
      </c>
      <c r="T21" s="44">
        <v>30.26</v>
      </c>
    </row>
    <row r="22" spans="1:24" x14ac:dyDescent="0.25">
      <c r="A22" t="s">
        <v>3530</v>
      </c>
      <c r="B22" t="s">
        <v>3531</v>
      </c>
      <c r="C22" t="s">
        <v>3461</v>
      </c>
      <c r="D22" t="s">
        <v>3462</v>
      </c>
      <c r="E22" t="s">
        <v>3462</v>
      </c>
      <c r="F22" t="s">
        <v>3461</v>
      </c>
      <c r="G22" t="s">
        <v>3461</v>
      </c>
      <c r="H22" t="s">
        <v>166</v>
      </c>
      <c r="I22" t="s">
        <v>167</v>
      </c>
      <c r="J22" t="s">
        <v>200</v>
      </c>
      <c r="K22" t="s">
        <v>119</v>
      </c>
      <c r="L22" t="s">
        <v>767</v>
      </c>
      <c r="M22" t="s">
        <v>238</v>
      </c>
      <c r="N22" t="s">
        <v>812</v>
      </c>
      <c r="O22" t="s">
        <v>3493</v>
      </c>
      <c r="P22" t="s">
        <v>3461</v>
      </c>
      <c r="Q22" s="51" t="str">
        <f t="shared" si="0"/>
        <v>4</v>
      </c>
      <c r="R22" s="51" t="str">
        <f>IF(M22="","",IF(AND(M22&lt;&gt;'Tabelas auxiliares'!$B$236,M22&lt;&gt;'Tabelas auxiliares'!$B$237,M22&lt;&gt;'Tabelas auxiliares'!$C$236,M22&lt;&gt;'Tabelas auxiliares'!$C$237,M22&lt;&gt;'Tabelas auxiliares'!$D$236),"FOLHA DE PESSOAL",IF(Q22='Tabelas auxiliares'!$A$237,"CUSTEIO",IF(Q22='Tabelas auxiliares'!$A$236,"INVESTIMENTO","ERRO - VERIFICAR"))))</f>
        <v>INVESTIMENTO</v>
      </c>
      <c r="S22" s="64">
        <f t="shared" si="1"/>
        <v>1106880</v>
      </c>
      <c r="T22" s="44">
        <v>888746.16</v>
      </c>
      <c r="U22" s="44">
        <v>218133.84</v>
      </c>
    </row>
    <row r="23" spans="1:24" x14ac:dyDescent="0.25">
      <c r="A23" t="s">
        <v>3530</v>
      </c>
      <c r="B23" t="s">
        <v>3531</v>
      </c>
      <c r="C23" t="s">
        <v>3461</v>
      </c>
      <c r="D23" t="s">
        <v>3462</v>
      </c>
      <c r="E23" t="s">
        <v>3462</v>
      </c>
      <c r="F23" t="s">
        <v>3461</v>
      </c>
      <c r="G23" t="s">
        <v>3461</v>
      </c>
      <c r="H23" t="s">
        <v>166</v>
      </c>
      <c r="I23" t="s">
        <v>167</v>
      </c>
      <c r="J23" t="s">
        <v>200</v>
      </c>
      <c r="K23" t="s">
        <v>3534</v>
      </c>
      <c r="L23" t="s">
        <v>3535</v>
      </c>
      <c r="M23" t="s">
        <v>164</v>
      </c>
      <c r="N23" t="s">
        <v>3536</v>
      </c>
      <c r="O23" t="s">
        <v>3526</v>
      </c>
      <c r="P23" t="s">
        <v>3461</v>
      </c>
      <c r="Q23" s="51" t="str">
        <f t="shared" si="0"/>
        <v>3</v>
      </c>
      <c r="R23" s="51" t="str">
        <f>IF(M23="","",IF(AND(M23&lt;&gt;'Tabelas auxiliares'!$B$236,M23&lt;&gt;'Tabelas auxiliares'!$B$237,M23&lt;&gt;'Tabelas auxiliares'!$C$236,M23&lt;&gt;'Tabelas auxiliares'!$C$237,M23&lt;&gt;'Tabelas auxiliares'!$D$236),"FOLHA DE PESSOAL",IF(Q23='Tabelas auxiliares'!$A$237,"CUSTEIO",IF(Q23='Tabelas auxiliares'!$A$236,"INVESTIMENTO","ERRO - VERIFICAR"))))</f>
        <v>CUSTEIO</v>
      </c>
      <c r="S23" s="64">
        <f t="shared" si="1"/>
        <v>4140.01</v>
      </c>
      <c r="T23" s="44">
        <v>4140.01</v>
      </c>
    </row>
    <row r="24" spans="1:24" x14ac:dyDescent="0.25">
      <c r="A24" t="s">
        <v>3530</v>
      </c>
      <c r="B24" t="s">
        <v>3531</v>
      </c>
      <c r="C24" t="s">
        <v>2705</v>
      </c>
      <c r="D24" t="s">
        <v>3415</v>
      </c>
      <c r="E24" t="s">
        <v>3537</v>
      </c>
      <c r="F24" t="s">
        <v>3417</v>
      </c>
      <c r="G24" t="s">
        <v>3496</v>
      </c>
      <c r="H24" t="s">
        <v>166</v>
      </c>
      <c r="I24" t="s">
        <v>167</v>
      </c>
      <c r="J24" t="s">
        <v>200</v>
      </c>
      <c r="K24" t="s">
        <v>119</v>
      </c>
      <c r="L24" t="s">
        <v>3532</v>
      </c>
      <c r="M24" t="s">
        <v>238</v>
      </c>
      <c r="N24" t="s">
        <v>812</v>
      </c>
      <c r="O24" t="s">
        <v>3500</v>
      </c>
      <c r="P24" t="s">
        <v>3501</v>
      </c>
      <c r="Q24" s="51" t="str">
        <f t="shared" si="0"/>
        <v>4</v>
      </c>
      <c r="R24" s="51" t="str">
        <f>IF(M24="","",IF(AND(M24&lt;&gt;'Tabelas auxiliares'!$B$236,M24&lt;&gt;'Tabelas auxiliares'!$B$237,M24&lt;&gt;'Tabelas auxiliares'!$C$236,M24&lt;&gt;'Tabelas auxiliares'!$C$237,M24&lt;&gt;'Tabelas auxiliares'!$D$236),"FOLHA DE PESSOAL",IF(Q24='Tabelas auxiliares'!$A$237,"CUSTEIO",IF(Q24='Tabelas auxiliares'!$A$236,"INVESTIMENTO","ERRO - VERIFICAR"))))</f>
        <v>INVESTIMENTO</v>
      </c>
      <c r="S24" s="64">
        <f t="shared" si="1"/>
        <v>4106334.3999999994</v>
      </c>
      <c r="V24" s="44">
        <v>1347319.68</v>
      </c>
      <c r="W24" s="44">
        <v>961259.21</v>
      </c>
      <c r="X24" s="44">
        <v>1797755.51</v>
      </c>
    </row>
    <row r="25" spans="1:24" x14ac:dyDescent="0.25">
      <c r="A25" t="s">
        <v>3530</v>
      </c>
      <c r="B25" t="s">
        <v>3531</v>
      </c>
      <c r="C25" t="s">
        <v>1649</v>
      </c>
      <c r="D25" t="s">
        <v>3538</v>
      </c>
      <c r="E25" t="s">
        <v>3539</v>
      </c>
      <c r="F25" t="s">
        <v>3540</v>
      </c>
      <c r="G25" t="s">
        <v>165</v>
      </c>
      <c r="H25" t="s">
        <v>166</v>
      </c>
      <c r="I25" t="s">
        <v>167</v>
      </c>
      <c r="J25" t="s">
        <v>200</v>
      </c>
      <c r="K25" t="s">
        <v>3534</v>
      </c>
      <c r="L25" t="s">
        <v>3535</v>
      </c>
      <c r="M25" t="s">
        <v>164</v>
      </c>
      <c r="N25" t="s">
        <v>3536</v>
      </c>
      <c r="O25" t="s">
        <v>1967</v>
      </c>
      <c r="P25" t="s">
        <v>1968</v>
      </c>
      <c r="Q25" s="51" t="str">
        <f t="shared" si="0"/>
        <v>3</v>
      </c>
      <c r="R25" s="51" t="str">
        <f>IF(M25="","",IF(AND(M25&lt;&gt;'Tabelas auxiliares'!$B$236,M25&lt;&gt;'Tabelas auxiliares'!$B$237,M25&lt;&gt;'Tabelas auxiliares'!$C$236,M25&lt;&gt;'Tabelas auxiliares'!$C$237,M25&lt;&gt;'Tabelas auxiliares'!$D$236),"FOLHA DE PESSOAL",IF(Q25='Tabelas auxiliares'!$A$237,"CUSTEIO",IF(Q25='Tabelas auxiliares'!$A$236,"INVESTIMENTO","ERRO - VERIFICAR"))))</f>
        <v>CUSTEIO</v>
      </c>
      <c r="S25" s="64">
        <f t="shared" si="1"/>
        <v>359.99</v>
      </c>
      <c r="X25" s="44">
        <v>359.99</v>
      </c>
    </row>
    <row r="26" spans="1:24" x14ac:dyDescent="0.25">
      <c r="A26" t="s">
        <v>3530</v>
      </c>
      <c r="B26" t="s">
        <v>3531</v>
      </c>
      <c r="C26" t="s">
        <v>1462</v>
      </c>
      <c r="D26" t="s">
        <v>3367</v>
      </c>
      <c r="E26" t="s">
        <v>3541</v>
      </c>
      <c r="F26" t="s">
        <v>3369</v>
      </c>
      <c r="G26" t="s">
        <v>3386</v>
      </c>
      <c r="H26" t="s">
        <v>166</v>
      </c>
      <c r="I26" t="s">
        <v>167</v>
      </c>
      <c r="J26" t="s">
        <v>200</v>
      </c>
      <c r="K26" t="s">
        <v>119</v>
      </c>
      <c r="L26" t="s">
        <v>767</v>
      </c>
      <c r="M26" t="s">
        <v>238</v>
      </c>
      <c r="N26" t="s">
        <v>812</v>
      </c>
      <c r="O26" t="s">
        <v>3505</v>
      </c>
      <c r="P26" t="s">
        <v>3506</v>
      </c>
      <c r="Q26" s="51" t="str">
        <f t="shared" si="0"/>
        <v>4</v>
      </c>
      <c r="R26" s="51" t="str">
        <f>IF(M26="","",IF(AND(M26&lt;&gt;'Tabelas auxiliares'!$B$236,M26&lt;&gt;'Tabelas auxiliares'!$B$237,M26&lt;&gt;'Tabelas auxiliares'!$C$236,M26&lt;&gt;'Tabelas auxiliares'!$C$237,M26&lt;&gt;'Tabelas auxiliares'!$D$236),"FOLHA DE PESSOAL",IF(Q26='Tabelas auxiliares'!$A$237,"CUSTEIO",IF(Q26='Tabelas auxiliares'!$A$236,"INVESTIMENTO","ERRO - VERIFICAR"))))</f>
        <v>INVESTIMENTO</v>
      </c>
      <c r="S26" s="64">
        <f t="shared" si="1"/>
        <v>25120</v>
      </c>
      <c r="X26" s="44">
        <v>25120</v>
      </c>
    </row>
    <row r="27" spans="1:24" x14ac:dyDescent="0.25">
      <c r="A27" t="s">
        <v>3530</v>
      </c>
      <c r="B27" t="s">
        <v>3531</v>
      </c>
      <c r="C27" t="s">
        <v>873</v>
      </c>
      <c r="D27" t="s">
        <v>3394</v>
      </c>
      <c r="E27" t="s">
        <v>3542</v>
      </c>
      <c r="F27" t="s">
        <v>3543</v>
      </c>
      <c r="G27" t="s">
        <v>3397</v>
      </c>
      <c r="H27" t="s">
        <v>166</v>
      </c>
      <c r="I27" t="s">
        <v>167</v>
      </c>
      <c r="J27" t="s">
        <v>200</v>
      </c>
      <c r="K27" t="s">
        <v>119</v>
      </c>
      <c r="L27" t="s">
        <v>767</v>
      </c>
      <c r="M27" t="s">
        <v>238</v>
      </c>
      <c r="N27" t="s">
        <v>812</v>
      </c>
      <c r="O27" t="s">
        <v>3392</v>
      </c>
      <c r="P27" t="s">
        <v>3393</v>
      </c>
      <c r="Q27" s="51" t="str">
        <f t="shared" si="0"/>
        <v>4</v>
      </c>
      <c r="R27" s="51" t="str">
        <f>IF(M27="","",IF(AND(M27&lt;&gt;'Tabelas auxiliares'!$B$236,M27&lt;&gt;'Tabelas auxiliares'!$B$237,M27&lt;&gt;'Tabelas auxiliares'!$C$236,M27&lt;&gt;'Tabelas auxiliares'!$C$237,M27&lt;&gt;'Tabelas auxiliares'!$D$236),"FOLHA DE PESSOAL",IF(Q27='Tabelas auxiliares'!$A$237,"CUSTEIO",IF(Q27='Tabelas auxiliares'!$A$236,"INVESTIMENTO","ERRO - VERIFICAR"))))</f>
        <v>INVESTIMENTO</v>
      </c>
      <c r="S27" s="64">
        <f t="shared" si="1"/>
        <v>1224000</v>
      </c>
      <c r="W27" s="44">
        <v>1224000</v>
      </c>
    </row>
    <row r="28" spans="1:24" x14ac:dyDescent="0.25">
      <c r="A28" t="s">
        <v>3530</v>
      </c>
      <c r="B28" t="s">
        <v>3531</v>
      </c>
      <c r="C28" t="s">
        <v>859</v>
      </c>
      <c r="D28" t="s">
        <v>3280</v>
      </c>
      <c r="E28" t="s">
        <v>3544</v>
      </c>
      <c r="F28" t="s">
        <v>3545</v>
      </c>
      <c r="G28" t="s">
        <v>3283</v>
      </c>
      <c r="H28" t="s">
        <v>166</v>
      </c>
      <c r="I28" t="s">
        <v>167</v>
      </c>
      <c r="J28" t="s">
        <v>200</v>
      </c>
      <c r="K28" t="s">
        <v>119</v>
      </c>
      <c r="L28" t="s">
        <v>3532</v>
      </c>
      <c r="M28" t="s">
        <v>238</v>
      </c>
      <c r="N28" t="s">
        <v>812</v>
      </c>
      <c r="O28" t="s">
        <v>3284</v>
      </c>
      <c r="P28" t="s">
        <v>3285</v>
      </c>
      <c r="Q28" s="51" t="str">
        <f t="shared" si="0"/>
        <v>4</v>
      </c>
      <c r="R28" s="51" t="str">
        <f>IF(M28="","",IF(AND(M28&lt;&gt;'Tabelas auxiliares'!$B$236,M28&lt;&gt;'Tabelas auxiliares'!$B$237,M28&lt;&gt;'Tabelas auxiliares'!$C$236,M28&lt;&gt;'Tabelas auxiliares'!$C$237,M28&lt;&gt;'Tabelas auxiliares'!$D$236),"FOLHA DE PESSOAL",IF(Q28='Tabelas auxiliares'!$A$237,"CUSTEIO",IF(Q28='Tabelas auxiliares'!$A$236,"INVESTIMENTO","ERRO - VERIFICAR"))))</f>
        <v>INVESTIMENTO</v>
      </c>
      <c r="S28" s="64">
        <f t="shared" si="1"/>
        <v>3393635.34</v>
      </c>
      <c r="V28" s="44">
        <v>3393635.34</v>
      </c>
    </row>
    <row r="29" spans="1:24" x14ac:dyDescent="0.25">
      <c r="A29" t="s">
        <v>3530</v>
      </c>
      <c r="B29" t="s">
        <v>3531</v>
      </c>
      <c r="C29" t="s">
        <v>859</v>
      </c>
      <c r="D29" t="s">
        <v>3394</v>
      </c>
      <c r="E29" t="s">
        <v>3546</v>
      </c>
      <c r="F29" t="s">
        <v>3547</v>
      </c>
      <c r="G29" t="s">
        <v>3397</v>
      </c>
      <c r="H29" t="s">
        <v>166</v>
      </c>
      <c r="I29" t="s">
        <v>167</v>
      </c>
      <c r="J29" t="s">
        <v>200</v>
      </c>
      <c r="K29" t="s">
        <v>119</v>
      </c>
      <c r="L29" t="s">
        <v>767</v>
      </c>
      <c r="M29" t="s">
        <v>238</v>
      </c>
      <c r="N29" t="s">
        <v>812</v>
      </c>
      <c r="O29" t="s">
        <v>3392</v>
      </c>
      <c r="P29" t="s">
        <v>3393</v>
      </c>
      <c r="Q29" s="51" t="str">
        <f t="shared" si="0"/>
        <v>4</v>
      </c>
      <c r="R29" s="51" t="str">
        <f>IF(M29="","",IF(AND(M29&lt;&gt;'Tabelas auxiliares'!$B$236,M29&lt;&gt;'Tabelas auxiliares'!$B$237,M29&lt;&gt;'Tabelas auxiliares'!$C$236,M29&lt;&gt;'Tabelas auxiliares'!$C$237,M29&lt;&gt;'Tabelas auxiliares'!$D$236),"FOLHA DE PESSOAL",IF(Q29='Tabelas auxiliares'!$A$237,"CUSTEIO",IF(Q29='Tabelas auxiliares'!$A$236,"INVESTIMENTO","ERRO - VERIFICAR"))))</f>
        <v>INVESTIMENTO</v>
      </c>
      <c r="S29" s="64">
        <f t="shared" si="1"/>
        <v>144000</v>
      </c>
      <c r="V29" s="44">
        <v>144000</v>
      </c>
    </row>
    <row r="30" spans="1:24" x14ac:dyDescent="0.25">
      <c r="A30" t="s">
        <v>3548</v>
      </c>
      <c r="B30" t="s">
        <v>3549</v>
      </c>
      <c r="C30" t="s">
        <v>3461</v>
      </c>
      <c r="D30" t="s">
        <v>3462</v>
      </c>
      <c r="E30" t="s">
        <v>3462</v>
      </c>
      <c r="F30" t="s">
        <v>3461</v>
      </c>
      <c r="G30" t="s">
        <v>3461</v>
      </c>
      <c r="H30" t="s">
        <v>166</v>
      </c>
      <c r="I30" t="s">
        <v>167</v>
      </c>
      <c r="J30" t="s">
        <v>200</v>
      </c>
      <c r="K30" t="s">
        <v>119</v>
      </c>
      <c r="L30" t="s">
        <v>3550</v>
      </c>
      <c r="M30" t="s">
        <v>164</v>
      </c>
      <c r="N30" t="s">
        <v>3551</v>
      </c>
      <c r="O30" t="s">
        <v>3526</v>
      </c>
      <c r="P30" t="s">
        <v>3461</v>
      </c>
      <c r="Q30" s="51" t="str">
        <f t="shared" si="0"/>
        <v>3</v>
      </c>
      <c r="R30" s="51" t="str">
        <f>IF(M30="","",IF(AND(M30&lt;&gt;'Tabelas auxiliares'!$B$236,M30&lt;&gt;'Tabelas auxiliares'!$B$237,M30&lt;&gt;'Tabelas auxiliares'!$C$236,M30&lt;&gt;'Tabelas auxiliares'!$C$237,M30&lt;&gt;'Tabelas auxiliares'!$D$236),"FOLHA DE PESSOAL",IF(Q30='Tabelas auxiliares'!$A$237,"CUSTEIO",IF(Q30='Tabelas auxiliares'!$A$236,"INVESTIMENTO","ERRO - VERIFICAR"))))</f>
        <v>CUSTEIO</v>
      </c>
      <c r="S30" s="64">
        <f t="shared" si="1"/>
        <v>0.62</v>
      </c>
      <c r="T30" s="44">
        <v>0.62</v>
      </c>
    </row>
    <row r="31" spans="1:24" x14ac:dyDescent="0.25">
      <c r="A31" t="s">
        <v>3548</v>
      </c>
      <c r="B31" t="s">
        <v>3549</v>
      </c>
      <c r="C31" t="s">
        <v>1963</v>
      </c>
      <c r="D31" t="s">
        <v>3552</v>
      </c>
      <c r="E31" t="s">
        <v>3553</v>
      </c>
      <c r="F31" t="s">
        <v>3554</v>
      </c>
      <c r="G31" t="s">
        <v>165</v>
      </c>
      <c r="H31" t="s">
        <v>166</v>
      </c>
      <c r="I31" t="s">
        <v>167</v>
      </c>
      <c r="J31" t="s">
        <v>200</v>
      </c>
      <c r="K31" t="s">
        <v>119</v>
      </c>
      <c r="L31" t="s">
        <v>3550</v>
      </c>
      <c r="M31" t="s">
        <v>164</v>
      </c>
      <c r="N31" t="s">
        <v>3551</v>
      </c>
      <c r="O31" t="s">
        <v>1967</v>
      </c>
      <c r="P31" t="s">
        <v>1968</v>
      </c>
      <c r="Q31" s="51" t="str">
        <f t="shared" si="0"/>
        <v>3</v>
      </c>
      <c r="R31" s="51" t="str">
        <f>IF(M31="","",IF(AND(M31&lt;&gt;'Tabelas auxiliares'!$B$236,M31&lt;&gt;'Tabelas auxiliares'!$B$237,M31&lt;&gt;'Tabelas auxiliares'!$C$236,M31&lt;&gt;'Tabelas auxiliares'!$C$237,M31&lt;&gt;'Tabelas auxiliares'!$D$236),"FOLHA DE PESSOAL",IF(Q31='Tabelas auxiliares'!$A$237,"CUSTEIO",IF(Q31='Tabelas auxiliares'!$A$236,"INVESTIMENTO","ERRO - VERIFICAR"))))</f>
        <v>CUSTEIO</v>
      </c>
      <c r="S31" s="64">
        <f t="shared" si="1"/>
        <v>2456.56</v>
      </c>
      <c r="X31" s="44">
        <v>2456.56</v>
      </c>
    </row>
    <row r="32" spans="1:24" x14ac:dyDescent="0.25">
      <c r="A32" t="s">
        <v>3555</v>
      </c>
      <c r="B32" t="s">
        <v>3556</v>
      </c>
      <c r="C32" t="s">
        <v>3461</v>
      </c>
      <c r="D32" t="s">
        <v>3462</v>
      </c>
      <c r="E32" t="s">
        <v>3462</v>
      </c>
      <c r="F32" t="s">
        <v>3461</v>
      </c>
      <c r="G32" t="s">
        <v>3461</v>
      </c>
      <c r="H32" t="s">
        <v>3557</v>
      </c>
      <c r="I32" t="s">
        <v>1673</v>
      </c>
      <c r="J32" t="s">
        <v>3558</v>
      </c>
      <c r="K32" t="s">
        <v>3559</v>
      </c>
      <c r="L32" t="s">
        <v>3560</v>
      </c>
      <c r="M32" t="s">
        <v>164</v>
      </c>
      <c r="N32" t="s">
        <v>3561</v>
      </c>
      <c r="O32" t="s">
        <v>3562</v>
      </c>
      <c r="P32" t="s">
        <v>3461</v>
      </c>
      <c r="Q32" s="51" t="str">
        <f t="shared" si="0"/>
        <v>3</v>
      </c>
      <c r="R32" s="51" t="str">
        <f>IF(M32="","",IF(AND(M32&lt;&gt;'Tabelas auxiliares'!$B$236,M32&lt;&gt;'Tabelas auxiliares'!$B$237,M32&lt;&gt;'Tabelas auxiliares'!$C$236,M32&lt;&gt;'Tabelas auxiliares'!$C$237,M32&lt;&gt;'Tabelas auxiliares'!$D$236),"FOLHA DE PESSOAL",IF(Q32='Tabelas auxiliares'!$A$237,"CUSTEIO",IF(Q32='Tabelas auxiliares'!$A$236,"INVESTIMENTO","ERRO - VERIFICAR"))))</f>
        <v>CUSTEIO</v>
      </c>
      <c r="S32" s="64">
        <f t="shared" si="1"/>
        <v>36099.120000000003</v>
      </c>
      <c r="T32" s="44">
        <v>36099.120000000003</v>
      </c>
    </row>
    <row r="33" spans="1:24" x14ac:dyDescent="0.25">
      <c r="A33" t="s">
        <v>3555</v>
      </c>
      <c r="B33" t="s">
        <v>3556</v>
      </c>
      <c r="C33" t="s">
        <v>3461</v>
      </c>
      <c r="D33" t="s">
        <v>3462</v>
      </c>
      <c r="E33" t="s">
        <v>3462</v>
      </c>
      <c r="F33" t="s">
        <v>3461</v>
      </c>
      <c r="G33" t="s">
        <v>3461</v>
      </c>
      <c r="H33" t="s">
        <v>3557</v>
      </c>
      <c r="I33" t="s">
        <v>1673</v>
      </c>
      <c r="J33" t="s">
        <v>3558</v>
      </c>
      <c r="K33" t="s">
        <v>3559</v>
      </c>
      <c r="L33" t="s">
        <v>3560</v>
      </c>
      <c r="M33" t="s">
        <v>164</v>
      </c>
      <c r="N33" t="s">
        <v>3561</v>
      </c>
      <c r="O33" t="s">
        <v>3563</v>
      </c>
      <c r="P33" t="s">
        <v>3461</v>
      </c>
      <c r="Q33" s="51" t="str">
        <f t="shared" si="0"/>
        <v>3</v>
      </c>
      <c r="R33" s="51" t="str">
        <f>IF(M33="","",IF(AND(M33&lt;&gt;'Tabelas auxiliares'!$B$236,M33&lt;&gt;'Tabelas auxiliares'!$B$237,M33&lt;&gt;'Tabelas auxiliares'!$C$236,M33&lt;&gt;'Tabelas auxiliares'!$C$237,M33&lt;&gt;'Tabelas auxiliares'!$D$236),"FOLHA DE PESSOAL",IF(Q33='Tabelas auxiliares'!$A$237,"CUSTEIO",IF(Q33='Tabelas auxiliares'!$A$236,"INVESTIMENTO","ERRO - VERIFICAR"))))</f>
        <v>CUSTEIO</v>
      </c>
      <c r="S33" s="64">
        <f t="shared" si="1"/>
        <v>21705.759999999998</v>
      </c>
      <c r="T33" s="44">
        <v>21705.759999999998</v>
      </c>
    </row>
    <row r="34" spans="1:24" x14ac:dyDescent="0.25">
      <c r="A34" t="s">
        <v>3555</v>
      </c>
      <c r="B34" t="s">
        <v>3556</v>
      </c>
      <c r="C34" t="s">
        <v>3461</v>
      </c>
      <c r="D34" t="s">
        <v>3462</v>
      </c>
      <c r="E34" t="s">
        <v>3462</v>
      </c>
      <c r="F34" t="s">
        <v>3461</v>
      </c>
      <c r="G34" t="s">
        <v>3461</v>
      </c>
      <c r="H34" t="s">
        <v>3513</v>
      </c>
      <c r="I34" t="s">
        <v>3514</v>
      </c>
      <c r="J34" t="s">
        <v>3564</v>
      </c>
      <c r="K34" t="s">
        <v>597</v>
      </c>
      <c r="L34" t="s">
        <v>768</v>
      </c>
      <c r="M34" t="s">
        <v>164</v>
      </c>
      <c r="N34" t="s">
        <v>817</v>
      </c>
      <c r="O34" t="s">
        <v>3565</v>
      </c>
      <c r="P34" t="s">
        <v>3461</v>
      </c>
      <c r="Q34" s="51" t="str">
        <f t="shared" si="0"/>
        <v>4</v>
      </c>
      <c r="R34" s="51" t="str">
        <f>IF(M34="","",IF(AND(M34&lt;&gt;'Tabelas auxiliares'!$B$236,M34&lt;&gt;'Tabelas auxiliares'!$B$237,M34&lt;&gt;'Tabelas auxiliares'!$C$236,M34&lt;&gt;'Tabelas auxiliares'!$C$237,M34&lt;&gt;'Tabelas auxiliares'!$D$236),"FOLHA DE PESSOAL",IF(Q34='Tabelas auxiliares'!$A$237,"CUSTEIO",IF(Q34='Tabelas auxiliares'!$A$236,"INVESTIMENTO","ERRO - VERIFICAR"))))</f>
        <v>INVESTIMENTO</v>
      </c>
      <c r="S34" s="64">
        <f t="shared" si="1"/>
        <v>9090.91</v>
      </c>
      <c r="U34" s="44">
        <v>9090.91</v>
      </c>
    </row>
    <row r="35" spans="1:24" x14ac:dyDescent="0.25">
      <c r="A35" t="s">
        <v>3555</v>
      </c>
      <c r="B35" t="s">
        <v>3556</v>
      </c>
      <c r="C35" t="s">
        <v>3461</v>
      </c>
      <c r="D35" t="s">
        <v>3462</v>
      </c>
      <c r="E35" t="s">
        <v>3462</v>
      </c>
      <c r="F35" t="s">
        <v>3461</v>
      </c>
      <c r="G35" t="s">
        <v>3461</v>
      </c>
      <c r="H35" t="s">
        <v>3513</v>
      </c>
      <c r="I35" t="s">
        <v>3514</v>
      </c>
      <c r="J35" t="s">
        <v>3564</v>
      </c>
      <c r="K35" t="s">
        <v>597</v>
      </c>
      <c r="L35" t="s">
        <v>768</v>
      </c>
      <c r="M35" t="s">
        <v>164</v>
      </c>
      <c r="N35" t="s">
        <v>817</v>
      </c>
      <c r="O35" t="s">
        <v>3493</v>
      </c>
      <c r="P35" t="s">
        <v>3461</v>
      </c>
      <c r="Q35" s="51" t="str">
        <f t="shared" si="0"/>
        <v>4</v>
      </c>
      <c r="R35" s="51" t="str">
        <f>IF(M35="","",IF(AND(M35&lt;&gt;'Tabelas auxiliares'!$B$236,M35&lt;&gt;'Tabelas auxiliares'!$B$237,M35&lt;&gt;'Tabelas auxiliares'!$C$236,M35&lt;&gt;'Tabelas auxiliares'!$C$237,M35&lt;&gt;'Tabelas auxiliares'!$D$236),"FOLHA DE PESSOAL",IF(Q35='Tabelas auxiliares'!$A$237,"CUSTEIO",IF(Q35='Tabelas auxiliares'!$A$236,"INVESTIMENTO","ERRO - VERIFICAR"))))</f>
        <v>INVESTIMENTO</v>
      </c>
      <c r="S35" s="64">
        <f t="shared" si="1"/>
        <v>112295.09</v>
      </c>
      <c r="T35" s="44">
        <v>21386</v>
      </c>
      <c r="U35" s="44">
        <v>90909.09</v>
      </c>
    </row>
    <row r="36" spans="1:24" x14ac:dyDescent="0.25">
      <c r="A36" t="s">
        <v>3555</v>
      </c>
      <c r="B36" t="s">
        <v>3556</v>
      </c>
      <c r="C36" t="s">
        <v>1700</v>
      </c>
      <c r="D36" t="s">
        <v>739</v>
      </c>
      <c r="E36" t="s">
        <v>3566</v>
      </c>
      <c r="F36" t="s">
        <v>189</v>
      </c>
      <c r="G36" t="s">
        <v>165</v>
      </c>
      <c r="H36" t="s">
        <v>3557</v>
      </c>
      <c r="I36" t="s">
        <v>1673</v>
      </c>
      <c r="J36" t="s">
        <v>3558</v>
      </c>
      <c r="K36" t="s">
        <v>3559</v>
      </c>
      <c r="L36" t="s">
        <v>3560</v>
      </c>
      <c r="M36" t="s">
        <v>164</v>
      </c>
      <c r="N36" t="s">
        <v>3561</v>
      </c>
      <c r="O36" t="s">
        <v>473</v>
      </c>
      <c r="P36" t="s">
        <v>455</v>
      </c>
      <c r="Q36" s="51" t="str">
        <f t="shared" si="0"/>
        <v>3</v>
      </c>
      <c r="R36" s="51" t="str">
        <f>IF(M36="","",IF(AND(M36&lt;&gt;'Tabelas auxiliares'!$B$236,M36&lt;&gt;'Tabelas auxiliares'!$B$237,M36&lt;&gt;'Tabelas auxiliares'!$C$236,M36&lt;&gt;'Tabelas auxiliares'!$C$237,M36&lt;&gt;'Tabelas auxiliares'!$D$236),"FOLHA DE PESSOAL",IF(Q36='Tabelas auxiliares'!$A$237,"CUSTEIO",IF(Q36='Tabelas auxiliares'!$A$236,"INVESTIMENTO","ERRO - VERIFICAR"))))</f>
        <v>CUSTEIO</v>
      </c>
      <c r="S36" s="64">
        <f t="shared" si="1"/>
        <v>90000</v>
      </c>
      <c r="V36" s="44">
        <v>17449.580000000002</v>
      </c>
      <c r="X36" s="44">
        <v>72550.42</v>
      </c>
    </row>
    <row r="37" spans="1:24" x14ac:dyDescent="0.25">
      <c r="A37" t="s">
        <v>3555</v>
      </c>
      <c r="B37" t="s">
        <v>3556</v>
      </c>
      <c r="C37" t="s">
        <v>1700</v>
      </c>
      <c r="D37" t="s">
        <v>739</v>
      </c>
      <c r="E37" t="s">
        <v>3567</v>
      </c>
      <c r="F37" t="s">
        <v>3568</v>
      </c>
      <c r="G37" t="s">
        <v>165</v>
      </c>
      <c r="H37" t="s">
        <v>3557</v>
      </c>
      <c r="I37" t="s">
        <v>1673</v>
      </c>
      <c r="J37" t="s">
        <v>3558</v>
      </c>
      <c r="K37" t="s">
        <v>3559</v>
      </c>
      <c r="L37" t="s">
        <v>3560</v>
      </c>
      <c r="M37" t="s">
        <v>164</v>
      </c>
      <c r="N37" t="s">
        <v>3561</v>
      </c>
      <c r="O37" t="s">
        <v>465</v>
      </c>
      <c r="P37" t="s">
        <v>509</v>
      </c>
      <c r="Q37" s="51" t="str">
        <f t="shared" si="0"/>
        <v>3</v>
      </c>
      <c r="R37" s="51" t="str">
        <f>IF(M37="","",IF(AND(M37&lt;&gt;'Tabelas auxiliares'!$B$236,M37&lt;&gt;'Tabelas auxiliares'!$B$237,M37&lt;&gt;'Tabelas auxiliares'!$C$236,M37&lt;&gt;'Tabelas auxiliares'!$C$237,M37&lt;&gt;'Tabelas auxiliares'!$D$236),"FOLHA DE PESSOAL",IF(Q37='Tabelas auxiliares'!$A$237,"CUSTEIO",IF(Q37='Tabelas auxiliares'!$A$236,"INVESTIMENTO","ERRO - VERIFICAR"))))</f>
        <v>CUSTEIO</v>
      </c>
      <c r="S37" s="64">
        <f t="shared" si="1"/>
        <v>180000</v>
      </c>
      <c r="V37" s="44">
        <v>39022.18</v>
      </c>
      <c r="X37" s="44">
        <v>140977.82</v>
      </c>
    </row>
    <row r="38" spans="1:24" x14ac:dyDescent="0.25">
      <c r="A38" t="s">
        <v>3555</v>
      </c>
      <c r="B38" t="s">
        <v>3556</v>
      </c>
      <c r="C38" t="s">
        <v>1700</v>
      </c>
      <c r="D38" t="s">
        <v>739</v>
      </c>
      <c r="E38" t="s">
        <v>3569</v>
      </c>
      <c r="F38" t="s">
        <v>3570</v>
      </c>
      <c r="G38" t="s">
        <v>165</v>
      </c>
      <c r="H38" t="s">
        <v>3557</v>
      </c>
      <c r="I38" t="s">
        <v>1673</v>
      </c>
      <c r="J38" t="s">
        <v>3558</v>
      </c>
      <c r="K38" t="s">
        <v>3559</v>
      </c>
      <c r="L38" t="s">
        <v>3560</v>
      </c>
      <c r="M38" t="s">
        <v>164</v>
      </c>
      <c r="N38" t="s">
        <v>3561</v>
      </c>
      <c r="O38" t="s">
        <v>474</v>
      </c>
      <c r="P38" t="s">
        <v>512</v>
      </c>
      <c r="Q38" s="51" t="str">
        <f t="shared" si="0"/>
        <v>3</v>
      </c>
      <c r="R38" s="51" t="str">
        <f>IF(M38="","",IF(AND(M38&lt;&gt;'Tabelas auxiliares'!$B$236,M38&lt;&gt;'Tabelas auxiliares'!$B$237,M38&lt;&gt;'Tabelas auxiliares'!$C$236,M38&lt;&gt;'Tabelas auxiliares'!$C$237,M38&lt;&gt;'Tabelas auxiliares'!$D$236),"FOLHA DE PESSOAL",IF(Q38='Tabelas auxiliares'!$A$237,"CUSTEIO",IF(Q38='Tabelas auxiliares'!$A$236,"INVESTIMENTO","ERRO - VERIFICAR"))))</f>
        <v>CUSTEIO</v>
      </c>
      <c r="S38" s="64">
        <f t="shared" si="1"/>
        <v>15696</v>
      </c>
      <c r="V38" s="44">
        <v>10145.25</v>
      </c>
      <c r="X38" s="44">
        <v>5550.75</v>
      </c>
    </row>
    <row r="39" spans="1:24" x14ac:dyDescent="0.25">
      <c r="A39" t="s">
        <v>3555</v>
      </c>
      <c r="B39" t="s">
        <v>3556</v>
      </c>
      <c r="C39" t="s">
        <v>3362</v>
      </c>
      <c r="D39" t="s">
        <v>718</v>
      </c>
      <c r="E39" t="s">
        <v>3571</v>
      </c>
      <c r="F39" t="s">
        <v>3572</v>
      </c>
      <c r="G39" t="s">
        <v>235</v>
      </c>
      <c r="H39" t="s">
        <v>3557</v>
      </c>
      <c r="I39" t="s">
        <v>1673</v>
      </c>
      <c r="J39" t="s">
        <v>3558</v>
      </c>
      <c r="K39" t="s">
        <v>3559</v>
      </c>
      <c r="L39" t="s">
        <v>3560</v>
      </c>
      <c r="M39" t="s">
        <v>164</v>
      </c>
      <c r="N39" t="s">
        <v>3561</v>
      </c>
      <c r="O39" t="s">
        <v>476</v>
      </c>
      <c r="P39" t="s">
        <v>460</v>
      </c>
      <c r="Q39" s="51" t="str">
        <f t="shared" si="0"/>
        <v>3</v>
      </c>
      <c r="R39" s="51" t="str">
        <f>IF(M39="","",IF(AND(M39&lt;&gt;'Tabelas auxiliares'!$B$236,M39&lt;&gt;'Tabelas auxiliares'!$B$237,M39&lt;&gt;'Tabelas auxiliares'!$C$236,M39&lt;&gt;'Tabelas auxiliares'!$C$237,M39&lt;&gt;'Tabelas auxiliares'!$D$236),"FOLHA DE PESSOAL",IF(Q39='Tabelas auxiliares'!$A$237,"CUSTEIO",IF(Q39='Tabelas auxiliares'!$A$236,"INVESTIMENTO","ERRO - VERIFICAR"))))</f>
        <v>CUSTEIO</v>
      </c>
      <c r="S39" s="64">
        <f t="shared" si="1"/>
        <v>110465</v>
      </c>
      <c r="V39" s="44">
        <v>30143.07</v>
      </c>
      <c r="W39" s="44">
        <v>32220.45</v>
      </c>
      <c r="X39" s="44">
        <v>48101.48</v>
      </c>
    </row>
    <row r="40" spans="1:24" x14ac:dyDescent="0.25">
      <c r="A40" t="s">
        <v>3555</v>
      </c>
      <c r="B40" t="s">
        <v>3556</v>
      </c>
      <c r="C40" t="s">
        <v>3362</v>
      </c>
      <c r="D40" t="s">
        <v>718</v>
      </c>
      <c r="E40" t="s">
        <v>3573</v>
      </c>
      <c r="F40" t="s">
        <v>3572</v>
      </c>
      <c r="G40" t="s">
        <v>235</v>
      </c>
      <c r="H40" t="s">
        <v>3557</v>
      </c>
      <c r="I40" t="s">
        <v>1673</v>
      </c>
      <c r="J40" t="s">
        <v>3558</v>
      </c>
      <c r="K40" t="s">
        <v>3559</v>
      </c>
      <c r="L40" t="s">
        <v>3560</v>
      </c>
      <c r="M40" t="s">
        <v>164</v>
      </c>
      <c r="N40" t="s">
        <v>3561</v>
      </c>
      <c r="O40" t="s">
        <v>477</v>
      </c>
      <c r="P40" t="s">
        <v>461</v>
      </c>
      <c r="Q40" s="51" t="str">
        <f t="shared" si="0"/>
        <v>3</v>
      </c>
      <c r="R40" s="51" t="str">
        <f>IF(M40="","",IF(AND(M40&lt;&gt;'Tabelas auxiliares'!$B$236,M40&lt;&gt;'Tabelas auxiliares'!$B$237,M40&lt;&gt;'Tabelas auxiliares'!$C$236,M40&lt;&gt;'Tabelas auxiliares'!$C$237,M40&lt;&gt;'Tabelas auxiliares'!$D$236),"FOLHA DE PESSOAL",IF(Q40='Tabelas auxiliares'!$A$237,"CUSTEIO",IF(Q40='Tabelas auxiliares'!$A$236,"INVESTIMENTO","ERRO - VERIFICAR"))))</f>
        <v>CUSTEIO</v>
      </c>
      <c r="S40" s="64">
        <f t="shared" si="1"/>
        <v>25000</v>
      </c>
      <c r="V40" s="44">
        <v>17400.32</v>
      </c>
      <c r="X40" s="44">
        <v>7599.68</v>
      </c>
    </row>
    <row r="41" spans="1:24" x14ac:dyDescent="0.25">
      <c r="A41" t="s">
        <v>3555</v>
      </c>
      <c r="B41" t="s">
        <v>3556</v>
      </c>
      <c r="C41" t="s">
        <v>943</v>
      </c>
      <c r="D41" t="s">
        <v>3574</v>
      </c>
      <c r="E41" t="s">
        <v>3575</v>
      </c>
      <c r="F41" t="s">
        <v>3576</v>
      </c>
      <c r="G41" t="s">
        <v>3577</v>
      </c>
      <c r="H41" t="s">
        <v>3557</v>
      </c>
      <c r="I41" t="s">
        <v>1673</v>
      </c>
      <c r="J41" t="s">
        <v>3558</v>
      </c>
      <c r="K41" t="s">
        <v>3559</v>
      </c>
      <c r="L41" t="s">
        <v>3560</v>
      </c>
      <c r="M41" t="s">
        <v>164</v>
      </c>
      <c r="N41" t="s">
        <v>3561</v>
      </c>
      <c r="O41" t="s">
        <v>1180</v>
      </c>
      <c r="P41" t="s">
        <v>1181</v>
      </c>
      <c r="Q41" s="51" t="str">
        <f t="shared" si="0"/>
        <v>3</v>
      </c>
      <c r="R41" s="51" t="str">
        <f>IF(M41="","",IF(AND(M41&lt;&gt;'Tabelas auxiliares'!$B$236,M41&lt;&gt;'Tabelas auxiliares'!$B$237,M41&lt;&gt;'Tabelas auxiliares'!$C$236,M41&lt;&gt;'Tabelas auxiliares'!$C$237,M41&lt;&gt;'Tabelas auxiliares'!$D$236),"FOLHA DE PESSOAL",IF(Q41='Tabelas auxiliares'!$A$237,"CUSTEIO",IF(Q41='Tabelas auxiliares'!$A$236,"INVESTIMENTO","ERRO - VERIFICAR"))))</f>
        <v>CUSTEIO</v>
      </c>
      <c r="S41" s="64">
        <f t="shared" si="1"/>
        <v>1210</v>
      </c>
      <c r="X41" s="44">
        <v>1210</v>
      </c>
    </row>
    <row r="42" spans="1:24" x14ac:dyDescent="0.25">
      <c r="A42" t="s">
        <v>3555</v>
      </c>
      <c r="B42" t="s">
        <v>3556</v>
      </c>
      <c r="C42" t="s">
        <v>943</v>
      </c>
      <c r="D42" t="s">
        <v>3578</v>
      </c>
      <c r="E42" t="s">
        <v>3579</v>
      </c>
      <c r="F42" t="s">
        <v>3580</v>
      </c>
      <c r="G42" t="s">
        <v>3581</v>
      </c>
      <c r="H42" t="s">
        <v>3557</v>
      </c>
      <c r="I42" t="s">
        <v>1673</v>
      </c>
      <c r="J42" t="s">
        <v>3558</v>
      </c>
      <c r="K42" t="s">
        <v>3559</v>
      </c>
      <c r="L42" t="s">
        <v>3560</v>
      </c>
      <c r="M42" t="s">
        <v>164</v>
      </c>
      <c r="N42" t="s">
        <v>3561</v>
      </c>
      <c r="O42" t="s">
        <v>1180</v>
      </c>
      <c r="P42" t="s">
        <v>1181</v>
      </c>
      <c r="Q42" s="51" t="str">
        <f t="shared" si="0"/>
        <v>3</v>
      </c>
      <c r="R42" s="51" t="str">
        <f>IF(M42="","",IF(AND(M42&lt;&gt;'Tabelas auxiliares'!$B$236,M42&lt;&gt;'Tabelas auxiliares'!$B$237,M42&lt;&gt;'Tabelas auxiliares'!$C$236,M42&lt;&gt;'Tabelas auxiliares'!$C$237,M42&lt;&gt;'Tabelas auxiliares'!$D$236),"FOLHA DE PESSOAL",IF(Q42='Tabelas auxiliares'!$A$237,"CUSTEIO",IF(Q42='Tabelas auxiliares'!$A$236,"INVESTIMENTO","ERRO - VERIFICAR"))))</f>
        <v>CUSTEIO</v>
      </c>
      <c r="S42" s="64">
        <f t="shared" si="1"/>
        <v>1726.76</v>
      </c>
      <c r="X42" s="44">
        <v>1726.76</v>
      </c>
    </row>
    <row r="43" spans="1:24" x14ac:dyDescent="0.25">
      <c r="A43" t="s">
        <v>3555</v>
      </c>
      <c r="B43" t="s">
        <v>3556</v>
      </c>
      <c r="C43" t="s">
        <v>614</v>
      </c>
      <c r="D43" t="s">
        <v>3582</v>
      </c>
      <c r="E43" t="s">
        <v>3583</v>
      </c>
      <c r="F43" t="s">
        <v>3584</v>
      </c>
      <c r="G43" t="s">
        <v>165</v>
      </c>
      <c r="H43" t="s">
        <v>3557</v>
      </c>
      <c r="I43" t="s">
        <v>1673</v>
      </c>
      <c r="J43" t="s">
        <v>3558</v>
      </c>
      <c r="K43" t="s">
        <v>3559</v>
      </c>
      <c r="L43" t="s">
        <v>3560</v>
      </c>
      <c r="M43" t="s">
        <v>164</v>
      </c>
      <c r="N43" t="s">
        <v>3561</v>
      </c>
      <c r="O43" t="s">
        <v>1180</v>
      </c>
      <c r="P43" t="s">
        <v>1181</v>
      </c>
      <c r="Q43" s="51" t="str">
        <f t="shared" si="0"/>
        <v>3</v>
      </c>
      <c r="R43" s="51" t="str">
        <f>IF(M43="","",IF(AND(M43&lt;&gt;'Tabelas auxiliares'!$B$236,M43&lt;&gt;'Tabelas auxiliares'!$B$237,M43&lt;&gt;'Tabelas auxiliares'!$C$236,M43&lt;&gt;'Tabelas auxiliares'!$C$237,M43&lt;&gt;'Tabelas auxiliares'!$D$236),"FOLHA DE PESSOAL",IF(Q43='Tabelas auxiliares'!$A$237,"CUSTEIO",IF(Q43='Tabelas auxiliares'!$A$236,"INVESTIMENTO","ERRO - VERIFICAR"))))</f>
        <v>CUSTEIO</v>
      </c>
      <c r="S43" s="64">
        <f t="shared" si="1"/>
        <v>11942.3</v>
      </c>
      <c r="X43" s="44">
        <v>11942.3</v>
      </c>
    </row>
    <row r="44" spans="1:24" x14ac:dyDescent="0.25">
      <c r="A44" t="s">
        <v>3555</v>
      </c>
      <c r="B44" t="s">
        <v>3556</v>
      </c>
      <c r="C44" t="s">
        <v>614</v>
      </c>
      <c r="D44" t="s">
        <v>3585</v>
      </c>
      <c r="E44" t="s">
        <v>3586</v>
      </c>
      <c r="F44" t="s">
        <v>3587</v>
      </c>
      <c r="G44" t="s">
        <v>3588</v>
      </c>
      <c r="H44" t="s">
        <v>3557</v>
      </c>
      <c r="I44" t="s">
        <v>1673</v>
      </c>
      <c r="J44" t="s">
        <v>3558</v>
      </c>
      <c r="K44" t="s">
        <v>3559</v>
      </c>
      <c r="L44" t="s">
        <v>3560</v>
      </c>
      <c r="M44" t="s">
        <v>164</v>
      </c>
      <c r="N44" t="s">
        <v>3561</v>
      </c>
      <c r="O44" t="s">
        <v>1180</v>
      </c>
      <c r="P44" t="s">
        <v>1181</v>
      </c>
      <c r="Q44" s="51" t="str">
        <f t="shared" si="0"/>
        <v>3</v>
      </c>
      <c r="R44" s="51" t="str">
        <f>IF(M44="","",IF(AND(M44&lt;&gt;'Tabelas auxiliares'!$B$236,M44&lt;&gt;'Tabelas auxiliares'!$B$237,M44&lt;&gt;'Tabelas auxiliares'!$C$236,M44&lt;&gt;'Tabelas auxiliares'!$C$237,M44&lt;&gt;'Tabelas auxiliares'!$D$236),"FOLHA DE PESSOAL",IF(Q44='Tabelas auxiliares'!$A$237,"CUSTEIO",IF(Q44='Tabelas auxiliares'!$A$236,"INVESTIMENTO","ERRO - VERIFICAR"))))</f>
        <v>CUSTEIO</v>
      </c>
      <c r="S44" s="64">
        <f t="shared" si="1"/>
        <v>8626.25</v>
      </c>
      <c r="X44" s="44">
        <v>8626.25</v>
      </c>
    </row>
    <row r="45" spans="1:24" x14ac:dyDescent="0.25">
      <c r="A45" t="s">
        <v>3555</v>
      </c>
      <c r="B45" t="s">
        <v>3556</v>
      </c>
      <c r="C45" t="s">
        <v>614</v>
      </c>
      <c r="D45" t="s">
        <v>3589</v>
      </c>
      <c r="E45" t="s">
        <v>3590</v>
      </c>
      <c r="F45" t="s">
        <v>3591</v>
      </c>
      <c r="G45" t="s">
        <v>3592</v>
      </c>
      <c r="H45" t="s">
        <v>3557</v>
      </c>
      <c r="I45" t="s">
        <v>1673</v>
      </c>
      <c r="J45" t="s">
        <v>3558</v>
      </c>
      <c r="K45" t="s">
        <v>3559</v>
      </c>
      <c r="L45" t="s">
        <v>3560</v>
      </c>
      <c r="M45" t="s">
        <v>164</v>
      </c>
      <c r="N45" t="s">
        <v>3561</v>
      </c>
      <c r="O45" t="s">
        <v>1180</v>
      </c>
      <c r="P45" t="s">
        <v>1181</v>
      </c>
      <c r="Q45" s="51" t="str">
        <f t="shared" si="0"/>
        <v>3</v>
      </c>
      <c r="R45" s="51" t="str">
        <f>IF(M45="","",IF(AND(M45&lt;&gt;'Tabelas auxiliares'!$B$236,M45&lt;&gt;'Tabelas auxiliares'!$B$237,M45&lt;&gt;'Tabelas auxiliares'!$C$236,M45&lt;&gt;'Tabelas auxiliares'!$C$237,M45&lt;&gt;'Tabelas auxiliares'!$D$236),"FOLHA DE PESSOAL",IF(Q45='Tabelas auxiliares'!$A$237,"CUSTEIO",IF(Q45='Tabelas auxiliares'!$A$236,"INVESTIMENTO","ERRO - VERIFICAR"))))</f>
        <v>CUSTEIO</v>
      </c>
      <c r="S45" s="64">
        <f t="shared" si="1"/>
        <v>6856.03</v>
      </c>
      <c r="X45" s="44">
        <v>6856.03</v>
      </c>
    </row>
    <row r="46" spans="1:24" x14ac:dyDescent="0.25">
      <c r="A46" t="s">
        <v>3555</v>
      </c>
      <c r="B46" t="s">
        <v>3556</v>
      </c>
      <c r="C46" t="s">
        <v>614</v>
      </c>
      <c r="D46" t="s">
        <v>3593</v>
      </c>
      <c r="E46" t="s">
        <v>3594</v>
      </c>
      <c r="F46" t="s">
        <v>3595</v>
      </c>
      <c r="G46" t="s">
        <v>3596</v>
      </c>
      <c r="H46" t="s">
        <v>3557</v>
      </c>
      <c r="I46" t="s">
        <v>1673</v>
      </c>
      <c r="J46" t="s">
        <v>3558</v>
      </c>
      <c r="K46" t="s">
        <v>3559</v>
      </c>
      <c r="L46" t="s">
        <v>3560</v>
      </c>
      <c r="M46" t="s">
        <v>164</v>
      </c>
      <c r="N46" t="s">
        <v>3561</v>
      </c>
      <c r="O46" t="s">
        <v>1798</v>
      </c>
      <c r="P46" t="s">
        <v>1799</v>
      </c>
      <c r="Q46" s="51" t="str">
        <f t="shared" si="0"/>
        <v>3</v>
      </c>
      <c r="R46" s="51" t="str">
        <f>IF(M46="","",IF(AND(M46&lt;&gt;'Tabelas auxiliares'!$B$236,M46&lt;&gt;'Tabelas auxiliares'!$B$237,M46&lt;&gt;'Tabelas auxiliares'!$C$236,M46&lt;&gt;'Tabelas auxiliares'!$C$237,M46&lt;&gt;'Tabelas auxiliares'!$D$236),"FOLHA DE PESSOAL",IF(Q46='Tabelas auxiliares'!$A$237,"CUSTEIO",IF(Q46='Tabelas auxiliares'!$A$236,"INVESTIMENTO","ERRO - VERIFICAR"))))</f>
        <v>CUSTEIO</v>
      </c>
      <c r="S46" s="64">
        <f t="shared" si="1"/>
        <v>3744.95</v>
      </c>
      <c r="X46" s="44">
        <v>3744.95</v>
      </c>
    </row>
    <row r="47" spans="1:24" x14ac:dyDescent="0.25">
      <c r="A47" t="s">
        <v>3555</v>
      </c>
      <c r="B47" t="s">
        <v>3556</v>
      </c>
      <c r="C47" t="s">
        <v>614</v>
      </c>
      <c r="D47" t="s">
        <v>3597</v>
      </c>
      <c r="E47" t="s">
        <v>3598</v>
      </c>
      <c r="F47" t="s">
        <v>3599</v>
      </c>
      <c r="G47" t="s">
        <v>3600</v>
      </c>
      <c r="H47" t="s">
        <v>3557</v>
      </c>
      <c r="I47" t="s">
        <v>1673</v>
      </c>
      <c r="J47" t="s">
        <v>3558</v>
      </c>
      <c r="K47" t="s">
        <v>3559</v>
      </c>
      <c r="L47" t="s">
        <v>3560</v>
      </c>
      <c r="M47" t="s">
        <v>164</v>
      </c>
      <c r="N47" t="s">
        <v>3561</v>
      </c>
      <c r="O47" t="s">
        <v>1798</v>
      </c>
      <c r="P47" t="s">
        <v>1799</v>
      </c>
      <c r="Q47" s="51" t="str">
        <f t="shared" si="0"/>
        <v>3</v>
      </c>
      <c r="R47" s="51" t="str">
        <f>IF(M47="","",IF(AND(M47&lt;&gt;'Tabelas auxiliares'!$B$236,M47&lt;&gt;'Tabelas auxiliares'!$B$237,M47&lt;&gt;'Tabelas auxiliares'!$C$236,M47&lt;&gt;'Tabelas auxiliares'!$C$237,M47&lt;&gt;'Tabelas auxiliares'!$D$236),"FOLHA DE PESSOAL",IF(Q47='Tabelas auxiliares'!$A$237,"CUSTEIO",IF(Q47='Tabelas auxiliares'!$A$236,"INVESTIMENTO","ERRO - VERIFICAR"))))</f>
        <v>CUSTEIO</v>
      </c>
      <c r="S47" s="64">
        <f t="shared" si="1"/>
        <v>1285.96</v>
      </c>
      <c r="X47" s="44">
        <v>1285.96</v>
      </c>
    </row>
    <row r="48" spans="1:24" x14ac:dyDescent="0.25">
      <c r="A48" t="s">
        <v>3555</v>
      </c>
      <c r="B48" t="s">
        <v>3556</v>
      </c>
      <c r="C48" t="s">
        <v>614</v>
      </c>
      <c r="D48" t="s">
        <v>3601</v>
      </c>
      <c r="E48" t="s">
        <v>3602</v>
      </c>
      <c r="F48" t="s">
        <v>3603</v>
      </c>
      <c r="G48" t="s">
        <v>3604</v>
      </c>
      <c r="H48" t="s">
        <v>3557</v>
      </c>
      <c r="I48" t="s">
        <v>1673</v>
      </c>
      <c r="J48" t="s">
        <v>3558</v>
      </c>
      <c r="K48" t="s">
        <v>3559</v>
      </c>
      <c r="L48" t="s">
        <v>3560</v>
      </c>
      <c r="M48" t="s">
        <v>164</v>
      </c>
      <c r="N48" t="s">
        <v>3561</v>
      </c>
      <c r="O48" t="s">
        <v>1180</v>
      </c>
      <c r="P48" t="s">
        <v>1181</v>
      </c>
      <c r="Q48" s="51" t="str">
        <f t="shared" si="0"/>
        <v>3</v>
      </c>
      <c r="R48" s="51" t="str">
        <f>IF(M48="","",IF(AND(M48&lt;&gt;'Tabelas auxiliares'!$B$236,M48&lt;&gt;'Tabelas auxiliares'!$B$237,M48&lt;&gt;'Tabelas auxiliares'!$C$236,M48&lt;&gt;'Tabelas auxiliares'!$C$237,M48&lt;&gt;'Tabelas auxiliares'!$D$236),"FOLHA DE PESSOAL",IF(Q48='Tabelas auxiliares'!$A$237,"CUSTEIO",IF(Q48='Tabelas auxiliares'!$A$236,"INVESTIMENTO","ERRO - VERIFICAR"))))</f>
        <v>CUSTEIO</v>
      </c>
      <c r="S48" s="64">
        <f t="shared" si="1"/>
        <v>2853.21</v>
      </c>
      <c r="X48" s="44">
        <v>2853.21</v>
      </c>
    </row>
    <row r="49" spans="1:24" x14ac:dyDescent="0.25">
      <c r="A49" t="s">
        <v>3555</v>
      </c>
      <c r="B49" t="s">
        <v>3556</v>
      </c>
      <c r="C49" t="s">
        <v>614</v>
      </c>
      <c r="D49" t="s">
        <v>3605</v>
      </c>
      <c r="E49" t="s">
        <v>3606</v>
      </c>
      <c r="F49" t="s">
        <v>3607</v>
      </c>
      <c r="G49" t="s">
        <v>3608</v>
      </c>
      <c r="H49" t="s">
        <v>3557</v>
      </c>
      <c r="I49" t="s">
        <v>1673</v>
      </c>
      <c r="J49" t="s">
        <v>3558</v>
      </c>
      <c r="K49" t="s">
        <v>3559</v>
      </c>
      <c r="L49" t="s">
        <v>3560</v>
      </c>
      <c r="M49" t="s">
        <v>164</v>
      </c>
      <c r="N49" t="s">
        <v>3561</v>
      </c>
      <c r="O49" t="s">
        <v>1180</v>
      </c>
      <c r="P49" t="s">
        <v>1181</v>
      </c>
      <c r="Q49" s="51" t="str">
        <f t="shared" si="0"/>
        <v>3</v>
      </c>
      <c r="R49" s="51" t="str">
        <f>IF(M49="","",IF(AND(M49&lt;&gt;'Tabelas auxiliares'!$B$236,M49&lt;&gt;'Tabelas auxiliares'!$B$237,M49&lt;&gt;'Tabelas auxiliares'!$C$236,M49&lt;&gt;'Tabelas auxiliares'!$C$237,M49&lt;&gt;'Tabelas auxiliares'!$D$236),"FOLHA DE PESSOAL",IF(Q49='Tabelas auxiliares'!$A$237,"CUSTEIO",IF(Q49='Tabelas auxiliares'!$A$236,"INVESTIMENTO","ERRO - VERIFICAR"))))</f>
        <v>CUSTEIO</v>
      </c>
      <c r="S49" s="64">
        <f t="shared" si="1"/>
        <v>1200</v>
      </c>
      <c r="X49" s="44">
        <v>1200</v>
      </c>
    </row>
    <row r="50" spans="1:24" x14ac:dyDescent="0.25">
      <c r="A50" t="s">
        <v>3555</v>
      </c>
      <c r="B50" t="s">
        <v>3556</v>
      </c>
      <c r="C50" t="s">
        <v>614</v>
      </c>
      <c r="D50" t="s">
        <v>3609</v>
      </c>
      <c r="E50" t="s">
        <v>3610</v>
      </c>
      <c r="F50" t="s">
        <v>3611</v>
      </c>
      <c r="G50" t="s">
        <v>3612</v>
      </c>
      <c r="H50" t="s">
        <v>3557</v>
      </c>
      <c r="I50" t="s">
        <v>1673</v>
      </c>
      <c r="J50" t="s">
        <v>3558</v>
      </c>
      <c r="K50" t="s">
        <v>3559</v>
      </c>
      <c r="L50" t="s">
        <v>3560</v>
      </c>
      <c r="M50" t="s">
        <v>164</v>
      </c>
      <c r="N50" t="s">
        <v>3561</v>
      </c>
      <c r="O50" t="s">
        <v>1798</v>
      </c>
      <c r="P50" t="s">
        <v>1799</v>
      </c>
      <c r="Q50" s="51" t="str">
        <f t="shared" si="0"/>
        <v>3</v>
      </c>
      <c r="R50" s="51" t="str">
        <f>IF(M50="","",IF(AND(M50&lt;&gt;'Tabelas auxiliares'!$B$236,M50&lt;&gt;'Tabelas auxiliares'!$B$237,M50&lt;&gt;'Tabelas auxiliares'!$C$236,M50&lt;&gt;'Tabelas auxiliares'!$C$237,M50&lt;&gt;'Tabelas auxiliares'!$D$236),"FOLHA DE PESSOAL",IF(Q50='Tabelas auxiliares'!$A$237,"CUSTEIO",IF(Q50='Tabelas auxiliares'!$A$236,"INVESTIMENTO","ERRO - VERIFICAR"))))</f>
        <v>CUSTEIO</v>
      </c>
      <c r="S50" s="64">
        <f t="shared" si="1"/>
        <v>800</v>
      </c>
      <c r="X50" s="44">
        <v>800</v>
      </c>
    </row>
    <row r="51" spans="1:24" x14ac:dyDescent="0.25">
      <c r="A51" t="s">
        <v>3555</v>
      </c>
      <c r="B51" t="s">
        <v>3556</v>
      </c>
      <c r="C51" t="s">
        <v>614</v>
      </c>
      <c r="D51" t="s">
        <v>3613</v>
      </c>
      <c r="E51" t="s">
        <v>3614</v>
      </c>
      <c r="F51" t="s">
        <v>3615</v>
      </c>
      <c r="G51" t="s">
        <v>3616</v>
      </c>
      <c r="H51" t="s">
        <v>3557</v>
      </c>
      <c r="I51" t="s">
        <v>1673</v>
      </c>
      <c r="J51" t="s">
        <v>3558</v>
      </c>
      <c r="K51" t="s">
        <v>3559</v>
      </c>
      <c r="L51" t="s">
        <v>3560</v>
      </c>
      <c r="M51" t="s">
        <v>164</v>
      </c>
      <c r="N51" t="s">
        <v>3561</v>
      </c>
      <c r="O51" t="s">
        <v>1798</v>
      </c>
      <c r="P51" t="s">
        <v>1799</v>
      </c>
      <c r="Q51" s="51" t="str">
        <f t="shared" si="0"/>
        <v>3</v>
      </c>
      <c r="R51" s="51" t="str">
        <f>IF(M51="","",IF(AND(M51&lt;&gt;'Tabelas auxiliares'!$B$236,M51&lt;&gt;'Tabelas auxiliares'!$B$237,M51&lt;&gt;'Tabelas auxiliares'!$C$236,M51&lt;&gt;'Tabelas auxiliares'!$C$237,M51&lt;&gt;'Tabelas auxiliares'!$D$236),"FOLHA DE PESSOAL",IF(Q51='Tabelas auxiliares'!$A$237,"CUSTEIO",IF(Q51='Tabelas auxiliares'!$A$236,"INVESTIMENTO","ERRO - VERIFICAR"))))</f>
        <v>CUSTEIO</v>
      </c>
      <c r="S51" s="64">
        <f t="shared" si="1"/>
        <v>545.07000000000005</v>
      </c>
      <c r="X51" s="44">
        <v>545.07000000000005</v>
      </c>
    </row>
    <row r="52" spans="1:24" x14ac:dyDescent="0.25">
      <c r="A52" t="s">
        <v>3555</v>
      </c>
      <c r="B52" t="s">
        <v>3556</v>
      </c>
      <c r="C52" t="s">
        <v>614</v>
      </c>
      <c r="D52" t="s">
        <v>3617</v>
      </c>
      <c r="E52" t="s">
        <v>3618</v>
      </c>
      <c r="F52" t="s">
        <v>3619</v>
      </c>
      <c r="G52" t="s">
        <v>3620</v>
      </c>
      <c r="H52" t="s">
        <v>3557</v>
      </c>
      <c r="I52" t="s">
        <v>1673</v>
      </c>
      <c r="J52" t="s">
        <v>3558</v>
      </c>
      <c r="K52" t="s">
        <v>3559</v>
      </c>
      <c r="L52" t="s">
        <v>3560</v>
      </c>
      <c r="M52" t="s">
        <v>164</v>
      </c>
      <c r="N52" t="s">
        <v>3561</v>
      </c>
      <c r="O52" t="s">
        <v>1180</v>
      </c>
      <c r="P52" t="s">
        <v>1181</v>
      </c>
      <c r="Q52" s="51" t="str">
        <f t="shared" si="0"/>
        <v>3</v>
      </c>
      <c r="R52" s="51" t="str">
        <f>IF(M52="","",IF(AND(M52&lt;&gt;'Tabelas auxiliares'!$B$236,M52&lt;&gt;'Tabelas auxiliares'!$B$237,M52&lt;&gt;'Tabelas auxiliares'!$C$236,M52&lt;&gt;'Tabelas auxiliares'!$C$237,M52&lt;&gt;'Tabelas auxiliares'!$D$236),"FOLHA DE PESSOAL",IF(Q52='Tabelas auxiliares'!$A$237,"CUSTEIO",IF(Q52='Tabelas auxiliares'!$A$236,"INVESTIMENTO","ERRO - VERIFICAR"))))</f>
        <v>CUSTEIO</v>
      </c>
      <c r="S52" s="64">
        <f t="shared" si="1"/>
        <v>1790</v>
      </c>
      <c r="X52" s="44">
        <v>1790</v>
      </c>
    </row>
    <row r="53" spans="1:24" x14ac:dyDescent="0.25">
      <c r="A53" t="s">
        <v>3555</v>
      </c>
      <c r="B53" t="s">
        <v>3556</v>
      </c>
      <c r="C53" t="s">
        <v>614</v>
      </c>
      <c r="D53" t="s">
        <v>3621</v>
      </c>
      <c r="E53" t="s">
        <v>3622</v>
      </c>
      <c r="F53" t="s">
        <v>3623</v>
      </c>
      <c r="G53" t="s">
        <v>3624</v>
      </c>
      <c r="H53" t="s">
        <v>3557</v>
      </c>
      <c r="I53" t="s">
        <v>1673</v>
      </c>
      <c r="J53" t="s">
        <v>3558</v>
      </c>
      <c r="K53" t="s">
        <v>3559</v>
      </c>
      <c r="L53" t="s">
        <v>3560</v>
      </c>
      <c r="M53" t="s">
        <v>164</v>
      </c>
      <c r="N53" t="s">
        <v>3561</v>
      </c>
      <c r="O53" t="s">
        <v>1180</v>
      </c>
      <c r="P53" t="s">
        <v>1181</v>
      </c>
      <c r="Q53" s="51" t="str">
        <f t="shared" si="0"/>
        <v>3</v>
      </c>
      <c r="R53" s="51" t="str">
        <f>IF(M53="","",IF(AND(M53&lt;&gt;'Tabelas auxiliares'!$B$236,M53&lt;&gt;'Tabelas auxiliares'!$B$237,M53&lt;&gt;'Tabelas auxiliares'!$C$236,M53&lt;&gt;'Tabelas auxiliares'!$C$237,M53&lt;&gt;'Tabelas auxiliares'!$D$236),"FOLHA DE PESSOAL",IF(Q53='Tabelas auxiliares'!$A$237,"CUSTEIO",IF(Q53='Tabelas auxiliares'!$A$236,"INVESTIMENTO","ERRO - VERIFICAR"))))</f>
        <v>CUSTEIO</v>
      </c>
      <c r="S53" s="64">
        <f t="shared" si="1"/>
        <v>450</v>
      </c>
      <c r="X53" s="44">
        <v>450</v>
      </c>
    </row>
    <row r="54" spans="1:24" x14ac:dyDescent="0.25">
      <c r="A54" t="s">
        <v>3555</v>
      </c>
      <c r="B54" t="s">
        <v>3556</v>
      </c>
      <c r="C54" t="s">
        <v>621</v>
      </c>
      <c r="D54" t="s">
        <v>3625</v>
      </c>
      <c r="E54" t="s">
        <v>3626</v>
      </c>
      <c r="F54" t="s">
        <v>3627</v>
      </c>
      <c r="G54" t="s">
        <v>3628</v>
      </c>
      <c r="H54" t="s">
        <v>3557</v>
      </c>
      <c r="I54" t="s">
        <v>1673</v>
      </c>
      <c r="J54" t="s">
        <v>3558</v>
      </c>
      <c r="K54" t="s">
        <v>3559</v>
      </c>
      <c r="L54" t="s">
        <v>3560</v>
      </c>
      <c r="M54" t="s">
        <v>164</v>
      </c>
      <c r="N54" t="s">
        <v>3561</v>
      </c>
      <c r="O54" t="s">
        <v>1798</v>
      </c>
      <c r="P54" t="s">
        <v>1799</v>
      </c>
      <c r="Q54" s="51" t="str">
        <f t="shared" si="0"/>
        <v>3</v>
      </c>
      <c r="R54" s="51" t="str">
        <f>IF(M54="","",IF(AND(M54&lt;&gt;'Tabelas auxiliares'!$B$236,M54&lt;&gt;'Tabelas auxiliares'!$B$237,M54&lt;&gt;'Tabelas auxiliares'!$C$236,M54&lt;&gt;'Tabelas auxiliares'!$C$237,M54&lt;&gt;'Tabelas auxiliares'!$D$236),"FOLHA DE PESSOAL",IF(Q54='Tabelas auxiliares'!$A$237,"CUSTEIO",IF(Q54='Tabelas auxiliares'!$A$236,"INVESTIMENTO","ERRO - VERIFICAR"))))</f>
        <v>CUSTEIO</v>
      </c>
      <c r="S54" s="64">
        <f t="shared" si="1"/>
        <v>489.16</v>
      </c>
      <c r="X54" s="44">
        <v>489.16</v>
      </c>
    </row>
    <row r="55" spans="1:24" x14ac:dyDescent="0.25">
      <c r="A55" t="s">
        <v>3555</v>
      </c>
      <c r="B55" t="s">
        <v>3556</v>
      </c>
      <c r="C55" t="s">
        <v>621</v>
      </c>
      <c r="D55" t="s">
        <v>3629</v>
      </c>
      <c r="E55" t="s">
        <v>3630</v>
      </c>
      <c r="F55" t="s">
        <v>3631</v>
      </c>
      <c r="G55" t="s">
        <v>165</v>
      </c>
      <c r="H55" t="s">
        <v>3557</v>
      </c>
      <c r="I55" t="s">
        <v>1673</v>
      </c>
      <c r="J55" t="s">
        <v>3558</v>
      </c>
      <c r="K55" t="s">
        <v>3559</v>
      </c>
      <c r="L55" t="s">
        <v>3560</v>
      </c>
      <c r="M55" t="s">
        <v>164</v>
      </c>
      <c r="N55" t="s">
        <v>3561</v>
      </c>
      <c r="O55" t="s">
        <v>1180</v>
      </c>
      <c r="P55" t="s">
        <v>1181</v>
      </c>
      <c r="Q55" s="51" t="str">
        <f t="shared" si="0"/>
        <v>3</v>
      </c>
      <c r="R55" s="51" t="str">
        <f>IF(M55="","",IF(AND(M55&lt;&gt;'Tabelas auxiliares'!$B$236,M55&lt;&gt;'Tabelas auxiliares'!$B$237,M55&lt;&gt;'Tabelas auxiliares'!$C$236,M55&lt;&gt;'Tabelas auxiliares'!$C$237,M55&lt;&gt;'Tabelas auxiliares'!$D$236),"FOLHA DE PESSOAL",IF(Q55='Tabelas auxiliares'!$A$237,"CUSTEIO",IF(Q55='Tabelas auxiliares'!$A$236,"INVESTIMENTO","ERRO - VERIFICAR"))))</f>
        <v>CUSTEIO</v>
      </c>
      <c r="S55" s="64">
        <f t="shared" si="1"/>
        <v>7192.25</v>
      </c>
      <c r="X55" s="44">
        <v>7192.25</v>
      </c>
    </row>
    <row r="56" spans="1:24" x14ac:dyDescent="0.25">
      <c r="A56" t="s">
        <v>3555</v>
      </c>
      <c r="B56" t="s">
        <v>3556</v>
      </c>
      <c r="C56" t="s">
        <v>621</v>
      </c>
      <c r="D56" t="s">
        <v>3632</v>
      </c>
      <c r="E56" t="s">
        <v>3633</v>
      </c>
      <c r="F56" t="s">
        <v>3634</v>
      </c>
      <c r="G56" t="s">
        <v>3635</v>
      </c>
      <c r="H56" t="s">
        <v>3557</v>
      </c>
      <c r="I56" t="s">
        <v>1673</v>
      </c>
      <c r="J56" t="s">
        <v>3558</v>
      </c>
      <c r="K56" t="s">
        <v>3559</v>
      </c>
      <c r="L56" t="s">
        <v>3560</v>
      </c>
      <c r="M56" t="s">
        <v>164</v>
      </c>
      <c r="N56" t="s">
        <v>3561</v>
      </c>
      <c r="O56" t="s">
        <v>1180</v>
      </c>
      <c r="P56" t="s">
        <v>1181</v>
      </c>
      <c r="Q56" s="51" t="str">
        <f t="shared" si="0"/>
        <v>3</v>
      </c>
      <c r="R56" s="51" t="str">
        <f>IF(M56="","",IF(AND(M56&lt;&gt;'Tabelas auxiliares'!$B$236,M56&lt;&gt;'Tabelas auxiliares'!$B$237,M56&lt;&gt;'Tabelas auxiliares'!$C$236,M56&lt;&gt;'Tabelas auxiliares'!$C$237,M56&lt;&gt;'Tabelas auxiliares'!$D$236),"FOLHA DE PESSOAL",IF(Q56='Tabelas auxiliares'!$A$237,"CUSTEIO",IF(Q56='Tabelas auxiliares'!$A$236,"INVESTIMENTO","ERRO - VERIFICAR"))))</f>
        <v>CUSTEIO</v>
      </c>
      <c r="S56" s="64">
        <f t="shared" si="1"/>
        <v>1080</v>
      </c>
      <c r="X56" s="44">
        <v>1080</v>
      </c>
    </row>
    <row r="57" spans="1:24" x14ac:dyDescent="0.25">
      <c r="A57" t="s">
        <v>3555</v>
      </c>
      <c r="B57" t="s">
        <v>3556</v>
      </c>
      <c r="C57" t="s">
        <v>621</v>
      </c>
      <c r="D57" t="s">
        <v>3636</v>
      </c>
      <c r="E57" t="s">
        <v>3637</v>
      </c>
      <c r="F57" t="s">
        <v>3638</v>
      </c>
      <c r="G57" t="s">
        <v>165</v>
      </c>
      <c r="H57" t="s">
        <v>3557</v>
      </c>
      <c r="I57" t="s">
        <v>1673</v>
      </c>
      <c r="J57" t="s">
        <v>3558</v>
      </c>
      <c r="K57" t="s">
        <v>3559</v>
      </c>
      <c r="L57" t="s">
        <v>3560</v>
      </c>
      <c r="M57" t="s">
        <v>164</v>
      </c>
      <c r="N57" t="s">
        <v>3561</v>
      </c>
      <c r="O57" t="s">
        <v>1180</v>
      </c>
      <c r="P57" t="s">
        <v>1181</v>
      </c>
      <c r="Q57" s="51" t="str">
        <f t="shared" si="0"/>
        <v>3</v>
      </c>
      <c r="R57" s="51" t="str">
        <f>IF(M57="","",IF(AND(M57&lt;&gt;'Tabelas auxiliares'!$B$236,M57&lt;&gt;'Tabelas auxiliares'!$B$237,M57&lt;&gt;'Tabelas auxiliares'!$C$236,M57&lt;&gt;'Tabelas auxiliares'!$C$237,M57&lt;&gt;'Tabelas auxiliares'!$D$236),"FOLHA DE PESSOAL",IF(Q57='Tabelas auxiliares'!$A$237,"CUSTEIO",IF(Q57='Tabelas auxiliares'!$A$236,"INVESTIMENTO","ERRO - VERIFICAR"))))</f>
        <v>CUSTEIO</v>
      </c>
      <c r="S57" s="64">
        <f t="shared" si="1"/>
        <v>4700</v>
      </c>
      <c r="X57" s="44">
        <v>4700</v>
      </c>
    </row>
    <row r="58" spans="1:24" x14ac:dyDescent="0.25">
      <c r="A58" t="s">
        <v>3555</v>
      </c>
      <c r="B58" t="s">
        <v>3556</v>
      </c>
      <c r="C58" t="s">
        <v>621</v>
      </c>
      <c r="D58" t="s">
        <v>3639</v>
      </c>
      <c r="E58" t="s">
        <v>3640</v>
      </c>
      <c r="F58" t="s">
        <v>3641</v>
      </c>
      <c r="G58" t="s">
        <v>165</v>
      </c>
      <c r="H58" t="s">
        <v>3557</v>
      </c>
      <c r="I58" t="s">
        <v>1673</v>
      </c>
      <c r="J58" t="s">
        <v>3558</v>
      </c>
      <c r="K58" t="s">
        <v>3559</v>
      </c>
      <c r="L58" t="s">
        <v>3560</v>
      </c>
      <c r="M58" t="s">
        <v>164</v>
      </c>
      <c r="N58" t="s">
        <v>3561</v>
      </c>
      <c r="O58" t="s">
        <v>1180</v>
      </c>
      <c r="P58" t="s">
        <v>1181</v>
      </c>
      <c r="Q58" s="51" t="str">
        <f t="shared" si="0"/>
        <v>3</v>
      </c>
      <c r="R58" s="51" t="str">
        <f>IF(M58="","",IF(AND(M58&lt;&gt;'Tabelas auxiliares'!$B$236,M58&lt;&gt;'Tabelas auxiliares'!$B$237,M58&lt;&gt;'Tabelas auxiliares'!$C$236,M58&lt;&gt;'Tabelas auxiliares'!$C$237,M58&lt;&gt;'Tabelas auxiliares'!$D$236),"FOLHA DE PESSOAL",IF(Q58='Tabelas auxiliares'!$A$237,"CUSTEIO",IF(Q58='Tabelas auxiliares'!$A$236,"INVESTIMENTO","ERRO - VERIFICAR"))))</f>
        <v>CUSTEIO</v>
      </c>
      <c r="S58" s="64">
        <f t="shared" si="1"/>
        <v>2320</v>
      </c>
      <c r="X58" s="44">
        <v>2320</v>
      </c>
    </row>
    <row r="59" spans="1:24" x14ac:dyDescent="0.25">
      <c r="A59" t="s">
        <v>3555</v>
      </c>
      <c r="B59" t="s">
        <v>3556</v>
      </c>
      <c r="C59" t="s">
        <v>621</v>
      </c>
      <c r="D59" t="s">
        <v>3642</v>
      </c>
      <c r="E59" t="s">
        <v>3643</v>
      </c>
      <c r="F59" t="s">
        <v>3644</v>
      </c>
      <c r="G59" t="s">
        <v>3645</v>
      </c>
      <c r="H59" t="s">
        <v>3557</v>
      </c>
      <c r="I59" t="s">
        <v>1673</v>
      </c>
      <c r="J59" t="s">
        <v>3558</v>
      </c>
      <c r="K59" t="s">
        <v>3559</v>
      </c>
      <c r="L59" t="s">
        <v>3560</v>
      </c>
      <c r="M59" t="s">
        <v>164</v>
      </c>
      <c r="N59" t="s">
        <v>3561</v>
      </c>
      <c r="O59" t="s">
        <v>1180</v>
      </c>
      <c r="P59" t="s">
        <v>1181</v>
      </c>
      <c r="Q59" s="51" t="str">
        <f t="shared" si="0"/>
        <v>3</v>
      </c>
      <c r="R59" s="51" t="str">
        <f>IF(M59="","",IF(AND(M59&lt;&gt;'Tabelas auxiliares'!$B$236,M59&lt;&gt;'Tabelas auxiliares'!$B$237,M59&lt;&gt;'Tabelas auxiliares'!$C$236,M59&lt;&gt;'Tabelas auxiliares'!$C$237,M59&lt;&gt;'Tabelas auxiliares'!$D$236),"FOLHA DE PESSOAL",IF(Q59='Tabelas auxiliares'!$A$237,"CUSTEIO",IF(Q59='Tabelas auxiliares'!$A$236,"INVESTIMENTO","ERRO - VERIFICAR"))))</f>
        <v>CUSTEIO</v>
      </c>
      <c r="S59" s="64">
        <f t="shared" si="1"/>
        <v>1700</v>
      </c>
      <c r="V59" s="44">
        <v>511.31</v>
      </c>
      <c r="X59" s="44">
        <v>1188.69</v>
      </c>
    </row>
    <row r="60" spans="1:24" x14ac:dyDescent="0.25">
      <c r="A60" t="s">
        <v>3555</v>
      </c>
      <c r="B60" t="s">
        <v>3556</v>
      </c>
      <c r="C60" t="s">
        <v>621</v>
      </c>
      <c r="D60" t="s">
        <v>3646</v>
      </c>
      <c r="E60" t="s">
        <v>3647</v>
      </c>
      <c r="F60" t="s">
        <v>3648</v>
      </c>
      <c r="G60" t="s">
        <v>3649</v>
      </c>
      <c r="H60" t="s">
        <v>3557</v>
      </c>
      <c r="I60" t="s">
        <v>1673</v>
      </c>
      <c r="J60" t="s">
        <v>3558</v>
      </c>
      <c r="K60" t="s">
        <v>3559</v>
      </c>
      <c r="L60" t="s">
        <v>3560</v>
      </c>
      <c r="M60" t="s">
        <v>164</v>
      </c>
      <c r="N60" t="s">
        <v>3561</v>
      </c>
      <c r="O60" t="s">
        <v>1180</v>
      </c>
      <c r="P60" t="s">
        <v>1181</v>
      </c>
      <c r="Q60" s="51" t="str">
        <f t="shared" si="0"/>
        <v>3</v>
      </c>
      <c r="R60" s="51" t="str">
        <f>IF(M60="","",IF(AND(M60&lt;&gt;'Tabelas auxiliares'!$B$236,M60&lt;&gt;'Tabelas auxiliares'!$B$237,M60&lt;&gt;'Tabelas auxiliares'!$C$236,M60&lt;&gt;'Tabelas auxiliares'!$C$237,M60&lt;&gt;'Tabelas auxiliares'!$D$236),"FOLHA DE PESSOAL",IF(Q60='Tabelas auxiliares'!$A$237,"CUSTEIO",IF(Q60='Tabelas auxiliares'!$A$236,"INVESTIMENTO","ERRO - VERIFICAR"))))</f>
        <v>CUSTEIO</v>
      </c>
      <c r="S60" s="64">
        <f t="shared" si="1"/>
        <v>1571.49</v>
      </c>
      <c r="X60" s="44">
        <v>1571.49</v>
      </c>
    </row>
    <row r="61" spans="1:24" x14ac:dyDescent="0.25">
      <c r="A61" t="s">
        <v>3555</v>
      </c>
      <c r="B61" t="s">
        <v>3556</v>
      </c>
      <c r="C61" t="s">
        <v>621</v>
      </c>
      <c r="D61" t="s">
        <v>3650</v>
      </c>
      <c r="E61" t="s">
        <v>3651</v>
      </c>
      <c r="F61" t="s">
        <v>3652</v>
      </c>
      <c r="G61" t="s">
        <v>3653</v>
      </c>
      <c r="H61" t="s">
        <v>3557</v>
      </c>
      <c r="I61" t="s">
        <v>1673</v>
      </c>
      <c r="J61" t="s">
        <v>3558</v>
      </c>
      <c r="K61" t="s">
        <v>3559</v>
      </c>
      <c r="L61" t="s">
        <v>3560</v>
      </c>
      <c r="M61" t="s">
        <v>164</v>
      </c>
      <c r="N61" t="s">
        <v>3561</v>
      </c>
      <c r="O61" t="s">
        <v>1180</v>
      </c>
      <c r="P61" t="s">
        <v>1181</v>
      </c>
      <c r="Q61" s="51" t="str">
        <f t="shared" si="0"/>
        <v>3</v>
      </c>
      <c r="R61" s="51" t="str">
        <f>IF(M61="","",IF(AND(M61&lt;&gt;'Tabelas auxiliares'!$B$236,M61&lt;&gt;'Tabelas auxiliares'!$B$237,M61&lt;&gt;'Tabelas auxiliares'!$C$236,M61&lt;&gt;'Tabelas auxiliares'!$C$237,M61&lt;&gt;'Tabelas auxiliares'!$D$236),"FOLHA DE PESSOAL",IF(Q61='Tabelas auxiliares'!$A$237,"CUSTEIO",IF(Q61='Tabelas auxiliares'!$A$236,"INVESTIMENTO","ERRO - VERIFICAR"))))</f>
        <v>CUSTEIO</v>
      </c>
      <c r="S61" s="64">
        <f t="shared" si="1"/>
        <v>1800</v>
      </c>
      <c r="X61" s="44">
        <v>1800</v>
      </c>
    </row>
    <row r="62" spans="1:24" x14ac:dyDescent="0.25">
      <c r="A62" t="s">
        <v>3555</v>
      </c>
      <c r="B62" t="s">
        <v>3556</v>
      </c>
      <c r="C62" t="s">
        <v>621</v>
      </c>
      <c r="D62" t="s">
        <v>3654</v>
      </c>
      <c r="E62" t="s">
        <v>3655</v>
      </c>
      <c r="F62" t="s">
        <v>3656</v>
      </c>
      <c r="G62" t="s">
        <v>3657</v>
      </c>
      <c r="H62" t="s">
        <v>3557</v>
      </c>
      <c r="I62" t="s">
        <v>1673</v>
      </c>
      <c r="J62" t="s">
        <v>3558</v>
      </c>
      <c r="K62" t="s">
        <v>3559</v>
      </c>
      <c r="L62" t="s">
        <v>3560</v>
      </c>
      <c r="M62" t="s">
        <v>164</v>
      </c>
      <c r="N62" t="s">
        <v>3561</v>
      </c>
      <c r="O62" t="s">
        <v>1798</v>
      </c>
      <c r="P62" t="s">
        <v>1799</v>
      </c>
      <c r="Q62" s="51" t="str">
        <f t="shared" si="0"/>
        <v>3</v>
      </c>
      <c r="R62" s="51" t="str">
        <f>IF(M62="","",IF(AND(M62&lt;&gt;'Tabelas auxiliares'!$B$236,M62&lt;&gt;'Tabelas auxiliares'!$B$237,M62&lt;&gt;'Tabelas auxiliares'!$C$236,M62&lt;&gt;'Tabelas auxiliares'!$C$237,M62&lt;&gt;'Tabelas auxiliares'!$D$236),"FOLHA DE PESSOAL",IF(Q62='Tabelas auxiliares'!$A$237,"CUSTEIO",IF(Q62='Tabelas auxiliares'!$A$236,"INVESTIMENTO","ERRO - VERIFICAR"))))</f>
        <v>CUSTEIO</v>
      </c>
      <c r="S62" s="64">
        <f t="shared" si="1"/>
        <v>262.5</v>
      </c>
      <c r="X62" s="44">
        <v>262.5</v>
      </c>
    </row>
    <row r="63" spans="1:24" x14ac:dyDescent="0.25">
      <c r="A63" t="s">
        <v>3555</v>
      </c>
      <c r="B63" t="s">
        <v>3556</v>
      </c>
      <c r="C63" t="s">
        <v>621</v>
      </c>
      <c r="D63" t="s">
        <v>3658</v>
      </c>
      <c r="E63" t="s">
        <v>3659</v>
      </c>
      <c r="F63" t="s">
        <v>3660</v>
      </c>
      <c r="G63" t="s">
        <v>3661</v>
      </c>
      <c r="H63" t="s">
        <v>3557</v>
      </c>
      <c r="I63" t="s">
        <v>1673</v>
      </c>
      <c r="J63" t="s">
        <v>3558</v>
      </c>
      <c r="K63" t="s">
        <v>3559</v>
      </c>
      <c r="L63" t="s">
        <v>3560</v>
      </c>
      <c r="M63" t="s">
        <v>164</v>
      </c>
      <c r="N63" t="s">
        <v>3561</v>
      </c>
      <c r="O63" t="s">
        <v>1798</v>
      </c>
      <c r="P63" t="s">
        <v>1799</v>
      </c>
      <c r="Q63" s="51" t="str">
        <f t="shared" si="0"/>
        <v>3</v>
      </c>
      <c r="R63" s="51" t="str">
        <f>IF(M63="","",IF(AND(M63&lt;&gt;'Tabelas auxiliares'!$B$236,M63&lt;&gt;'Tabelas auxiliares'!$B$237,M63&lt;&gt;'Tabelas auxiliares'!$C$236,M63&lt;&gt;'Tabelas auxiliares'!$C$237,M63&lt;&gt;'Tabelas auxiliares'!$D$236),"FOLHA DE PESSOAL",IF(Q63='Tabelas auxiliares'!$A$237,"CUSTEIO",IF(Q63='Tabelas auxiliares'!$A$236,"INVESTIMENTO","ERRO - VERIFICAR"))))</f>
        <v>CUSTEIO</v>
      </c>
      <c r="S63" s="64">
        <f t="shared" si="1"/>
        <v>2000</v>
      </c>
      <c r="X63" s="44">
        <v>2000</v>
      </c>
    </row>
    <row r="64" spans="1:24" x14ac:dyDescent="0.25">
      <c r="A64" t="s">
        <v>3555</v>
      </c>
      <c r="B64" t="s">
        <v>3556</v>
      </c>
      <c r="C64" t="s">
        <v>621</v>
      </c>
      <c r="D64" t="s">
        <v>3662</v>
      </c>
      <c r="E64" t="s">
        <v>3663</v>
      </c>
      <c r="F64" t="s">
        <v>3664</v>
      </c>
      <c r="G64" t="s">
        <v>3665</v>
      </c>
      <c r="H64" t="s">
        <v>3557</v>
      </c>
      <c r="I64" t="s">
        <v>1673</v>
      </c>
      <c r="J64" t="s">
        <v>3558</v>
      </c>
      <c r="K64" t="s">
        <v>3559</v>
      </c>
      <c r="L64" t="s">
        <v>3560</v>
      </c>
      <c r="M64" t="s">
        <v>164</v>
      </c>
      <c r="N64" t="s">
        <v>3561</v>
      </c>
      <c r="O64" t="s">
        <v>1798</v>
      </c>
      <c r="P64" t="s">
        <v>1799</v>
      </c>
      <c r="Q64" s="51" t="str">
        <f t="shared" si="0"/>
        <v>3</v>
      </c>
      <c r="R64" s="51" t="str">
        <f>IF(M64="","",IF(AND(M64&lt;&gt;'Tabelas auxiliares'!$B$236,M64&lt;&gt;'Tabelas auxiliares'!$B$237,M64&lt;&gt;'Tabelas auxiliares'!$C$236,M64&lt;&gt;'Tabelas auxiliares'!$C$237,M64&lt;&gt;'Tabelas auxiliares'!$D$236),"FOLHA DE PESSOAL",IF(Q64='Tabelas auxiliares'!$A$237,"CUSTEIO",IF(Q64='Tabelas auxiliares'!$A$236,"INVESTIMENTO","ERRO - VERIFICAR"))))</f>
        <v>CUSTEIO</v>
      </c>
      <c r="S64" s="64">
        <f t="shared" si="1"/>
        <v>1315.1</v>
      </c>
      <c r="X64" s="44">
        <v>1315.1</v>
      </c>
    </row>
    <row r="65" spans="1:24" x14ac:dyDescent="0.25">
      <c r="A65" t="s">
        <v>3555</v>
      </c>
      <c r="B65" t="s">
        <v>3556</v>
      </c>
      <c r="C65" t="s">
        <v>621</v>
      </c>
      <c r="D65" t="s">
        <v>3666</v>
      </c>
      <c r="E65" t="s">
        <v>3667</v>
      </c>
      <c r="F65" t="s">
        <v>3668</v>
      </c>
      <c r="G65" t="s">
        <v>3669</v>
      </c>
      <c r="H65" t="s">
        <v>3557</v>
      </c>
      <c r="I65" t="s">
        <v>1673</v>
      </c>
      <c r="J65" t="s">
        <v>3558</v>
      </c>
      <c r="K65" t="s">
        <v>3559</v>
      </c>
      <c r="L65" t="s">
        <v>3560</v>
      </c>
      <c r="M65" t="s">
        <v>164</v>
      </c>
      <c r="N65" t="s">
        <v>3561</v>
      </c>
      <c r="O65" t="s">
        <v>1180</v>
      </c>
      <c r="P65" t="s">
        <v>1181</v>
      </c>
      <c r="Q65" s="51" t="str">
        <f t="shared" si="0"/>
        <v>3</v>
      </c>
      <c r="R65" s="51" t="str">
        <f>IF(M65="","",IF(AND(M65&lt;&gt;'Tabelas auxiliares'!$B$236,M65&lt;&gt;'Tabelas auxiliares'!$B$237,M65&lt;&gt;'Tabelas auxiliares'!$C$236,M65&lt;&gt;'Tabelas auxiliares'!$C$237,M65&lt;&gt;'Tabelas auxiliares'!$D$236),"FOLHA DE PESSOAL",IF(Q65='Tabelas auxiliares'!$A$237,"CUSTEIO",IF(Q65='Tabelas auxiliares'!$A$236,"INVESTIMENTO","ERRO - VERIFICAR"))))</f>
        <v>CUSTEIO</v>
      </c>
      <c r="S65" s="64">
        <f t="shared" si="1"/>
        <v>1737.34</v>
      </c>
      <c r="X65" s="44">
        <v>1737.34</v>
      </c>
    </row>
    <row r="66" spans="1:24" x14ac:dyDescent="0.25">
      <c r="A66" t="s">
        <v>3555</v>
      </c>
      <c r="B66" t="s">
        <v>3556</v>
      </c>
      <c r="C66" t="s">
        <v>621</v>
      </c>
      <c r="D66" t="s">
        <v>3670</v>
      </c>
      <c r="E66" t="s">
        <v>3671</v>
      </c>
      <c r="F66" t="s">
        <v>3672</v>
      </c>
      <c r="G66" t="s">
        <v>3673</v>
      </c>
      <c r="H66" t="s">
        <v>3557</v>
      </c>
      <c r="I66" t="s">
        <v>1673</v>
      </c>
      <c r="J66" t="s">
        <v>3558</v>
      </c>
      <c r="K66" t="s">
        <v>3559</v>
      </c>
      <c r="L66" t="s">
        <v>3560</v>
      </c>
      <c r="M66" t="s">
        <v>164</v>
      </c>
      <c r="N66" t="s">
        <v>3561</v>
      </c>
      <c r="O66" t="s">
        <v>1180</v>
      </c>
      <c r="P66" t="s">
        <v>1181</v>
      </c>
      <c r="Q66" s="51" t="str">
        <f t="shared" si="0"/>
        <v>3</v>
      </c>
      <c r="R66" s="51" t="str">
        <f>IF(M66="","",IF(AND(M66&lt;&gt;'Tabelas auxiliares'!$B$236,M66&lt;&gt;'Tabelas auxiliares'!$B$237,M66&lt;&gt;'Tabelas auxiliares'!$C$236,M66&lt;&gt;'Tabelas auxiliares'!$C$237,M66&lt;&gt;'Tabelas auxiliares'!$D$236),"FOLHA DE PESSOAL",IF(Q66='Tabelas auxiliares'!$A$237,"CUSTEIO",IF(Q66='Tabelas auxiliares'!$A$236,"INVESTIMENTO","ERRO - VERIFICAR"))))</f>
        <v>CUSTEIO</v>
      </c>
      <c r="S66" s="64">
        <f t="shared" si="1"/>
        <v>1352.5</v>
      </c>
      <c r="X66" s="44">
        <v>1352.5</v>
      </c>
    </row>
    <row r="67" spans="1:24" x14ac:dyDescent="0.25">
      <c r="A67" t="s">
        <v>3555</v>
      </c>
      <c r="B67" t="s">
        <v>3556</v>
      </c>
      <c r="C67" t="s">
        <v>621</v>
      </c>
      <c r="D67" t="s">
        <v>3674</v>
      </c>
      <c r="E67" t="s">
        <v>3675</v>
      </c>
      <c r="F67" t="s">
        <v>3676</v>
      </c>
      <c r="G67" t="s">
        <v>3677</v>
      </c>
      <c r="H67" t="s">
        <v>3557</v>
      </c>
      <c r="I67" t="s">
        <v>1673</v>
      </c>
      <c r="J67" t="s">
        <v>3558</v>
      </c>
      <c r="K67" t="s">
        <v>3559</v>
      </c>
      <c r="L67" t="s">
        <v>3560</v>
      </c>
      <c r="M67" t="s">
        <v>164</v>
      </c>
      <c r="N67" t="s">
        <v>3561</v>
      </c>
      <c r="O67" t="s">
        <v>1180</v>
      </c>
      <c r="P67" t="s">
        <v>1181</v>
      </c>
      <c r="Q67" s="51" t="str">
        <f t="shared" si="0"/>
        <v>3</v>
      </c>
      <c r="R67" s="51" t="str">
        <f>IF(M67="","",IF(AND(M67&lt;&gt;'Tabelas auxiliares'!$B$236,M67&lt;&gt;'Tabelas auxiliares'!$B$237,M67&lt;&gt;'Tabelas auxiliares'!$C$236,M67&lt;&gt;'Tabelas auxiliares'!$C$237,M67&lt;&gt;'Tabelas auxiliares'!$D$236),"FOLHA DE PESSOAL",IF(Q67='Tabelas auxiliares'!$A$237,"CUSTEIO",IF(Q67='Tabelas auxiliares'!$A$236,"INVESTIMENTO","ERRO - VERIFICAR"))))</f>
        <v>CUSTEIO</v>
      </c>
      <c r="S67" s="64">
        <f t="shared" si="1"/>
        <v>2051.1999999999998</v>
      </c>
      <c r="X67" s="44">
        <v>2051.1999999999998</v>
      </c>
    </row>
    <row r="68" spans="1:24" x14ac:dyDescent="0.25">
      <c r="A68" t="s">
        <v>3555</v>
      </c>
      <c r="B68" t="s">
        <v>3556</v>
      </c>
      <c r="C68" t="s">
        <v>621</v>
      </c>
      <c r="D68" t="s">
        <v>3678</v>
      </c>
      <c r="E68" t="s">
        <v>3679</v>
      </c>
      <c r="F68" t="s">
        <v>3680</v>
      </c>
      <c r="G68" t="s">
        <v>3681</v>
      </c>
      <c r="H68" t="s">
        <v>3557</v>
      </c>
      <c r="I68" t="s">
        <v>1673</v>
      </c>
      <c r="J68" t="s">
        <v>3558</v>
      </c>
      <c r="K68" t="s">
        <v>3559</v>
      </c>
      <c r="L68" t="s">
        <v>3560</v>
      </c>
      <c r="M68" t="s">
        <v>164</v>
      </c>
      <c r="N68" t="s">
        <v>3561</v>
      </c>
      <c r="O68" t="s">
        <v>1180</v>
      </c>
      <c r="P68" t="s">
        <v>1181</v>
      </c>
      <c r="Q68" s="51" t="str">
        <f t="shared" ref="Q68:Q131" si="2">LEFT(O68,1)</f>
        <v>3</v>
      </c>
      <c r="R68" s="51" t="str">
        <f>IF(M68="","",IF(AND(M68&lt;&gt;'Tabelas auxiliares'!$B$236,M68&lt;&gt;'Tabelas auxiliares'!$B$237,M68&lt;&gt;'Tabelas auxiliares'!$C$236,M68&lt;&gt;'Tabelas auxiliares'!$C$237,M68&lt;&gt;'Tabelas auxiliares'!$D$236),"FOLHA DE PESSOAL",IF(Q68='Tabelas auxiliares'!$A$237,"CUSTEIO",IF(Q68='Tabelas auxiliares'!$A$236,"INVESTIMENTO","ERRO - VERIFICAR"))))</f>
        <v>CUSTEIO</v>
      </c>
      <c r="S68" s="64">
        <f t="shared" si="1"/>
        <v>2300</v>
      </c>
      <c r="V68" s="44">
        <v>22.93</v>
      </c>
      <c r="X68" s="44">
        <v>2277.0700000000002</v>
      </c>
    </row>
    <row r="69" spans="1:24" x14ac:dyDescent="0.25">
      <c r="A69" t="s">
        <v>3555</v>
      </c>
      <c r="B69" t="s">
        <v>3556</v>
      </c>
      <c r="C69" t="s">
        <v>621</v>
      </c>
      <c r="D69" t="s">
        <v>3682</v>
      </c>
      <c r="E69" t="s">
        <v>3683</v>
      </c>
      <c r="F69" t="s">
        <v>3684</v>
      </c>
      <c r="G69" t="s">
        <v>3685</v>
      </c>
      <c r="H69" t="s">
        <v>3557</v>
      </c>
      <c r="I69" t="s">
        <v>1673</v>
      </c>
      <c r="J69" t="s">
        <v>3558</v>
      </c>
      <c r="K69" t="s">
        <v>3559</v>
      </c>
      <c r="L69" t="s">
        <v>3560</v>
      </c>
      <c r="M69" t="s">
        <v>164</v>
      </c>
      <c r="N69" t="s">
        <v>3561</v>
      </c>
      <c r="O69" t="s">
        <v>1798</v>
      </c>
      <c r="P69" t="s">
        <v>1799</v>
      </c>
      <c r="Q69" s="51" t="str">
        <f t="shared" si="2"/>
        <v>3</v>
      </c>
      <c r="R69" s="51" t="str">
        <f>IF(M69="","",IF(AND(M69&lt;&gt;'Tabelas auxiliares'!$B$236,M69&lt;&gt;'Tabelas auxiliares'!$B$237,M69&lt;&gt;'Tabelas auxiliares'!$C$236,M69&lt;&gt;'Tabelas auxiliares'!$C$237,M69&lt;&gt;'Tabelas auxiliares'!$D$236),"FOLHA DE PESSOAL",IF(Q69='Tabelas auxiliares'!$A$237,"CUSTEIO",IF(Q69='Tabelas auxiliares'!$A$236,"INVESTIMENTO","ERRO - VERIFICAR"))))</f>
        <v>CUSTEIO</v>
      </c>
      <c r="S69" s="64">
        <f t="shared" ref="S69:S132" si="3">IF(SUM(T69:X69)=0,"",SUM(T69:X69))</f>
        <v>900</v>
      </c>
      <c r="X69" s="44">
        <v>900</v>
      </c>
    </row>
    <row r="70" spans="1:24" x14ac:dyDescent="0.25">
      <c r="A70" t="s">
        <v>3555</v>
      </c>
      <c r="B70" t="s">
        <v>3556</v>
      </c>
      <c r="C70" t="s">
        <v>964</v>
      </c>
      <c r="D70" t="s">
        <v>3686</v>
      </c>
      <c r="E70" t="s">
        <v>3687</v>
      </c>
      <c r="F70" t="s">
        <v>3688</v>
      </c>
      <c r="G70" t="s">
        <v>3616</v>
      </c>
      <c r="H70" t="s">
        <v>3557</v>
      </c>
      <c r="I70" t="s">
        <v>1673</v>
      </c>
      <c r="J70" t="s">
        <v>3558</v>
      </c>
      <c r="K70" t="s">
        <v>3559</v>
      </c>
      <c r="L70" t="s">
        <v>3560</v>
      </c>
      <c r="M70" t="s">
        <v>164</v>
      </c>
      <c r="N70" t="s">
        <v>3561</v>
      </c>
      <c r="O70" t="s">
        <v>1798</v>
      </c>
      <c r="P70" t="s">
        <v>1799</v>
      </c>
      <c r="Q70" s="51" t="str">
        <f t="shared" si="2"/>
        <v>3</v>
      </c>
      <c r="R70" s="51" t="str">
        <f>IF(M70="","",IF(AND(M70&lt;&gt;'Tabelas auxiliares'!$B$236,M70&lt;&gt;'Tabelas auxiliares'!$B$237,M70&lt;&gt;'Tabelas auxiliares'!$C$236,M70&lt;&gt;'Tabelas auxiliares'!$C$237,M70&lt;&gt;'Tabelas auxiliares'!$D$236),"FOLHA DE PESSOAL",IF(Q70='Tabelas auxiliares'!$A$237,"CUSTEIO",IF(Q70='Tabelas auxiliares'!$A$236,"INVESTIMENTO","ERRO - VERIFICAR"))))</f>
        <v>CUSTEIO</v>
      </c>
      <c r="S70" s="64">
        <f t="shared" si="3"/>
        <v>160</v>
      </c>
      <c r="X70" s="44">
        <v>160</v>
      </c>
    </row>
    <row r="71" spans="1:24" x14ac:dyDescent="0.25">
      <c r="A71" t="s">
        <v>3555</v>
      </c>
      <c r="B71" t="s">
        <v>3556</v>
      </c>
      <c r="C71" t="s">
        <v>964</v>
      </c>
      <c r="D71" t="s">
        <v>3689</v>
      </c>
      <c r="E71" t="s">
        <v>3690</v>
      </c>
      <c r="F71" t="s">
        <v>3691</v>
      </c>
      <c r="G71" t="s">
        <v>3692</v>
      </c>
      <c r="H71" t="s">
        <v>3557</v>
      </c>
      <c r="I71" t="s">
        <v>1673</v>
      </c>
      <c r="J71" t="s">
        <v>3558</v>
      </c>
      <c r="K71" t="s">
        <v>3559</v>
      </c>
      <c r="L71" t="s">
        <v>3560</v>
      </c>
      <c r="M71" t="s">
        <v>164</v>
      </c>
      <c r="N71" t="s">
        <v>3561</v>
      </c>
      <c r="O71" t="s">
        <v>1180</v>
      </c>
      <c r="P71" t="s">
        <v>1181</v>
      </c>
      <c r="Q71" s="51" t="str">
        <f t="shared" si="2"/>
        <v>3</v>
      </c>
      <c r="R71" s="51" t="str">
        <f>IF(M71="","",IF(AND(M71&lt;&gt;'Tabelas auxiliares'!$B$236,M71&lt;&gt;'Tabelas auxiliares'!$B$237,M71&lt;&gt;'Tabelas auxiliares'!$C$236,M71&lt;&gt;'Tabelas auxiliares'!$C$237,M71&lt;&gt;'Tabelas auxiliares'!$D$236),"FOLHA DE PESSOAL",IF(Q71='Tabelas auxiliares'!$A$237,"CUSTEIO",IF(Q71='Tabelas auxiliares'!$A$236,"INVESTIMENTO","ERRO - VERIFICAR"))))</f>
        <v>CUSTEIO</v>
      </c>
      <c r="S71" s="64">
        <f t="shared" si="3"/>
        <v>1000</v>
      </c>
      <c r="X71" s="44">
        <v>1000</v>
      </c>
    </row>
    <row r="72" spans="1:24" x14ac:dyDescent="0.25">
      <c r="A72" t="s">
        <v>3555</v>
      </c>
      <c r="B72" t="s">
        <v>3556</v>
      </c>
      <c r="C72" t="s">
        <v>964</v>
      </c>
      <c r="D72" t="s">
        <v>3693</v>
      </c>
      <c r="E72" t="s">
        <v>3694</v>
      </c>
      <c r="F72" t="s">
        <v>3695</v>
      </c>
      <c r="G72" t="s">
        <v>3696</v>
      </c>
      <c r="H72" t="s">
        <v>3557</v>
      </c>
      <c r="I72" t="s">
        <v>1673</v>
      </c>
      <c r="J72" t="s">
        <v>3558</v>
      </c>
      <c r="K72" t="s">
        <v>3559</v>
      </c>
      <c r="L72" t="s">
        <v>3560</v>
      </c>
      <c r="M72" t="s">
        <v>164</v>
      </c>
      <c r="N72" t="s">
        <v>3561</v>
      </c>
      <c r="O72" t="s">
        <v>1798</v>
      </c>
      <c r="P72" t="s">
        <v>1799</v>
      </c>
      <c r="Q72" s="51" t="str">
        <f t="shared" si="2"/>
        <v>3</v>
      </c>
      <c r="R72" s="51" t="str">
        <f>IF(M72="","",IF(AND(M72&lt;&gt;'Tabelas auxiliares'!$B$236,M72&lt;&gt;'Tabelas auxiliares'!$B$237,M72&lt;&gt;'Tabelas auxiliares'!$C$236,M72&lt;&gt;'Tabelas auxiliares'!$C$237,M72&lt;&gt;'Tabelas auxiliares'!$D$236),"FOLHA DE PESSOAL",IF(Q72='Tabelas auxiliares'!$A$237,"CUSTEIO",IF(Q72='Tabelas auxiliares'!$A$236,"INVESTIMENTO","ERRO - VERIFICAR"))))</f>
        <v>CUSTEIO</v>
      </c>
      <c r="S72" s="64">
        <f t="shared" si="3"/>
        <v>150</v>
      </c>
      <c r="X72" s="44">
        <v>150</v>
      </c>
    </row>
    <row r="73" spans="1:24" x14ac:dyDescent="0.25">
      <c r="A73" t="s">
        <v>3555</v>
      </c>
      <c r="B73" t="s">
        <v>3556</v>
      </c>
      <c r="C73" t="s">
        <v>964</v>
      </c>
      <c r="D73" t="s">
        <v>3697</v>
      </c>
      <c r="E73" t="s">
        <v>3698</v>
      </c>
      <c r="F73" t="s">
        <v>3699</v>
      </c>
      <c r="G73" t="s">
        <v>165</v>
      </c>
      <c r="H73" t="s">
        <v>3557</v>
      </c>
      <c r="I73" t="s">
        <v>1673</v>
      </c>
      <c r="J73" t="s">
        <v>3558</v>
      </c>
      <c r="K73" t="s">
        <v>3559</v>
      </c>
      <c r="L73" t="s">
        <v>3560</v>
      </c>
      <c r="M73" t="s">
        <v>164</v>
      </c>
      <c r="N73" t="s">
        <v>3561</v>
      </c>
      <c r="O73" t="s">
        <v>1180</v>
      </c>
      <c r="P73" t="s">
        <v>1181</v>
      </c>
      <c r="Q73" s="51" t="str">
        <f t="shared" si="2"/>
        <v>3</v>
      </c>
      <c r="R73" s="51" t="str">
        <f>IF(M73="","",IF(AND(M73&lt;&gt;'Tabelas auxiliares'!$B$236,M73&lt;&gt;'Tabelas auxiliares'!$B$237,M73&lt;&gt;'Tabelas auxiliares'!$C$236,M73&lt;&gt;'Tabelas auxiliares'!$C$237,M73&lt;&gt;'Tabelas auxiliares'!$D$236),"FOLHA DE PESSOAL",IF(Q73='Tabelas auxiliares'!$A$237,"CUSTEIO",IF(Q73='Tabelas auxiliares'!$A$236,"INVESTIMENTO","ERRO - VERIFICAR"))))</f>
        <v>CUSTEIO</v>
      </c>
      <c r="S73" s="64">
        <f t="shared" si="3"/>
        <v>6255</v>
      </c>
      <c r="V73" s="44">
        <v>269.62</v>
      </c>
      <c r="X73" s="44">
        <v>5985.38</v>
      </c>
    </row>
    <row r="74" spans="1:24" x14ac:dyDescent="0.25">
      <c r="A74" t="s">
        <v>3555</v>
      </c>
      <c r="B74" t="s">
        <v>3556</v>
      </c>
      <c r="C74" t="s">
        <v>964</v>
      </c>
      <c r="D74" t="s">
        <v>3700</v>
      </c>
      <c r="E74" t="s">
        <v>3701</v>
      </c>
      <c r="F74" t="s">
        <v>3702</v>
      </c>
      <c r="G74" t="s">
        <v>165</v>
      </c>
      <c r="H74" t="s">
        <v>3557</v>
      </c>
      <c r="I74" t="s">
        <v>1673</v>
      </c>
      <c r="J74" t="s">
        <v>3558</v>
      </c>
      <c r="K74" t="s">
        <v>3559</v>
      </c>
      <c r="L74" t="s">
        <v>3560</v>
      </c>
      <c r="M74" t="s">
        <v>164</v>
      </c>
      <c r="N74" t="s">
        <v>3561</v>
      </c>
      <c r="O74" t="s">
        <v>1180</v>
      </c>
      <c r="P74" t="s">
        <v>1181</v>
      </c>
      <c r="Q74" s="51" t="str">
        <f t="shared" si="2"/>
        <v>3</v>
      </c>
      <c r="R74" s="51" t="str">
        <f>IF(M74="","",IF(AND(M74&lt;&gt;'Tabelas auxiliares'!$B$236,M74&lt;&gt;'Tabelas auxiliares'!$B$237,M74&lt;&gt;'Tabelas auxiliares'!$C$236,M74&lt;&gt;'Tabelas auxiliares'!$C$237,M74&lt;&gt;'Tabelas auxiliares'!$D$236),"FOLHA DE PESSOAL",IF(Q74='Tabelas auxiliares'!$A$237,"CUSTEIO",IF(Q74='Tabelas auxiliares'!$A$236,"INVESTIMENTO","ERRO - VERIFICAR"))))</f>
        <v>CUSTEIO</v>
      </c>
      <c r="S74" s="64">
        <f t="shared" si="3"/>
        <v>9670</v>
      </c>
      <c r="X74" s="44">
        <v>9670</v>
      </c>
    </row>
    <row r="75" spans="1:24" x14ac:dyDescent="0.25">
      <c r="A75" t="s">
        <v>3555</v>
      </c>
      <c r="B75" t="s">
        <v>3556</v>
      </c>
      <c r="C75" t="s">
        <v>1766</v>
      </c>
      <c r="D75" t="s">
        <v>3703</v>
      </c>
      <c r="E75" t="s">
        <v>3704</v>
      </c>
      <c r="F75" t="s">
        <v>3705</v>
      </c>
      <c r="G75" t="s">
        <v>3706</v>
      </c>
      <c r="H75" t="s">
        <v>3557</v>
      </c>
      <c r="I75" t="s">
        <v>1673</v>
      </c>
      <c r="J75" t="s">
        <v>3558</v>
      </c>
      <c r="K75" t="s">
        <v>3559</v>
      </c>
      <c r="L75" t="s">
        <v>3560</v>
      </c>
      <c r="M75" t="s">
        <v>164</v>
      </c>
      <c r="N75" t="s">
        <v>3561</v>
      </c>
      <c r="O75" t="s">
        <v>1180</v>
      </c>
      <c r="P75" t="s">
        <v>1181</v>
      </c>
      <c r="Q75" s="51" t="str">
        <f t="shared" si="2"/>
        <v>3</v>
      </c>
      <c r="R75" s="51" t="str">
        <f>IF(M75="","",IF(AND(M75&lt;&gt;'Tabelas auxiliares'!$B$236,M75&lt;&gt;'Tabelas auxiliares'!$B$237,M75&lt;&gt;'Tabelas auxiliares'!$C$236,M75&lt;&gt;'Tabelas auxiliares'!$C$237,M75&lt;&gt;'Tabelas auxiliares'!$D$236),"FOLHA DE PESSOAL",IF(Q75='Tabelas auxiliares'!$A$237,"CUSTEIO",IF(Q75='Tabelas auxiliares'!$A$236,"INVESTIMENTO","ERRO - VERIFICAR"))))</f>
        <v>CUSTEIO</v>
      </c>
      <c r="S75" s="64">
        <f t="shared" si="3"/>
        <v>1160</v>
      </c>
      <c r="X75" s="44">
        <v>1160</v>
      </c>
    </row>
    <row r="76" spans="1:24" x14ac:dyDescent="0.25">
      <c r="A76" t="s">
        <v>3555</v>
      </c>
      <c r="B76" t="s">
        <v>3556</v>
      </c>
      <c r="C76" t="s">
        <v>1766</v>
      </c>
      <c r="D76" t="s">
        <v>3707</v>
      </c>
      <c r="E76" t="s">
        <v>3708</v>
      </c>
      <c r="F76" t="s">
        <v>3709</v>
      </c>
      <c r="G76" t="s">
        <v>165</v>
      </c>
      <c r="H76" t="s">
        <v>3557</v>
      </c>
      <c r="I76" t="s">
        <v>1673</v>
      </c>
      <c r="J76" t="s">
        <v>3558</v>
      </c>
      <c r="K76" t="s">
        <v>3559</v>
      </c>
      <c r="L76" t="s">
        <v>3560</v>
      </c>
      <c r="M76" t="s">
        <v>164</v>
      </c>
      <c r="N76" t="s">
        <v>3561</v>
      </c>
      <c r="O76" t="s">
        <v>1180</v>
      </c>
      <c r="P76" t="s">
        <v>1181</v>
      </c>
      <c r="Q76" s="51" t="str">
        <f t="shared" si="2"/>
        <v>3</v>
      </c>
      <c r="R76" s="51" t="str">
        <f>IF(M76="","",IF(AND(M76&lt;&gt;'Tabelas auxiliares'!$B$236,M76&lt;&gt;'Tabelas auxiliares'!$B$237,M76&lt;&gt;'Tabelas auxiliares'!$C$236,M76&lt;&gt;'Tabelas auxiliares'!$C$237,M76&lt;&gt;'Tabelas auxiliares'!$D$236),"FOLHA DE PESSOAL",IF(Q76='Tabelas auxiliares'!$A$237,"CUSTEIO",IF(Q76='Tabelas auxiliares'!$A$236,"INVESTIMENTO","ERRO - VERIFICAR"))))</f>
        <v>CUSTEIO</v>
      </c>
      <c r="S76" s="64">
        <f t="shared" si="3"/>
        <v>12429.96</v>
      </c>
      <c r="V76" s="44">
        <v>197.74</v>
      </c>
      <c r="X76" s="44">
        <v>12232.22</v>
      </c>
    </row>
    <row r="77" spans="1:24" x14ac:dyDescent="0.25">
      <c r="A77" t="s">
        <v>3555</v>
      </c>
      <c r="B77" t="s">
        <v>3556</v>
      </c>
      <c r="C77" t="s">
        <v>1766</v>
      </c>
      <c r="D77" t="s">
        <v>3710</v>
      </c>
      <c r="E77" t="s">
        <v>3711</v>
      </c>
      <c r="F77" t="s">
        <v>3712</v>
      </c>
      <c r="G77" t="s">
        <v>3713</v>
      </c>
      <c r="H77" t="s">
        <v>3557</v>
      </c>
      <c r="I77" t="s">
        <v>1673</v>
      </c>
      <c r="J77" t="s">
        <v>3558</v>
      </c>
      <c r="K77" t="s">
        <v>3559</v>
      </c>
      <c r="L77" t="s">
        <v>3560</v>
      </c>
      <c r="M77" t="s">
        <v>164</v>
      </c>
      <c r="N77" t="s">
        <v>3561</v>
      </c>
      <c r="O77" t="s">
        <v>1180</v>
      </c>
      <c r="P77" t="s">
        <v>1181</v>
      </c>
      <c r="Q77" s="51" t="str">
        <f t="shared" si="2"/>
        <v>3</v>
      </c>
      <c r="R77" s="51" t="str">
        <f>IF(M77="","",IF(AND(M77&lt;&gt;'Tabelas auxiliares'!$B$236,M77&lt;&gt;'Tabelas auxiliares'!$B$237,M77&lt;&gt;'Tabelas auxiliares'!$C$236,M77&lt;&gt;'Tabelas auxiliares'!$C$237,M77&lt;&gt;'Tabelas auxiliares'!$D$236),"FOLHA DE PESSOAL",IF(Q77='Tabelas auxiliares'!$A$237,"CUSTEIO",IF(Q77='Tabelas auxiliares'!$A$236,"INVESTIMENTO","ERRO - VERIFICAR"))))</f>
        <v>CUSTEIO</v>
      </c>
      <c r="S77" s="64">
        <f t="shared" si="3"/>
        <v>1760</v>
      </c>
      <c r="V77" s="44">
        <v>391.44</v>
      </c>
      <c r="X77" s="44">
        <v>1368.56</v>
      </c>
    </row>
    <row r="78" spans="1:24" x14ac:dyDescent="0.25">
      <c r="A78" t="s">
        <v>3555</v>
      </c>
      <c r="B78" t="s">
        <v>3556</v>
      </c>
      <c r="C78" t="s">
        <v>1766</v>
      </c>
      <c r="D78" t="s">
        <v>3714</v>
      </c>
      <c r="E78" t="s">
        <v>3715</v>
      </c>
      <c r="F78" t="s">
        <v>3716</v>
      </c>
      <c r="G78" t="s">
        <v>3713</v>
      </c>
      <c r="H78" t="s">
        <v>3557</v>
      </c>
      <c r="I78" t="s">
        <v>1673</v>
      </c>
      <c r="J78" t="s">
        <v>3558</v>
      </c>
      <c r="K78" t="s">
        <v>3559</v>
      </c>
      <c r="L78" t="s">
        <v>3560</v>
      </c>
      <c r="M78" t="s">
        <v>164</v>
      </c>
      <c r="N78" t="s">
        <v>3561</v>
      </c>
      <c r="O78" t="s">
        <v>1180</v>
      </c>
      <c r="P78" t="s">
        <v>1181</v>
      </c>
      <c r="Q78" s="51" t="str">
        <f t="shared" si="2"/>
        <v>3</v>
      </c>
      <c r="R78" s="51" t="str">
        <f>IF(M78="","",IF(AND(M78&lt;&gt;'Tabelas auxiliares'!$B$236,M78&lt;&gt;'Tabelas auxiliares'!$B$237,M78&lt;&gt;'Tabelas auxiliares'!$C$236,M78&lt;&gt;'Tabelas auxiliares'!$C$237,M78&lt;&gt;'Tabelas auxiliares'!$D$236),"FOLHA DE PESSOAL",IF(Q78='Tabelas auxiliares'!$A$237,"CUSTEIO",IF(Q78='Tabelas auxiliares'!$A$236,"INVESTIMENTO","ERRO - VERIFICAR"))))</f>
        <v>CUSTEIO</v>
      </c>
      <c r="S78" s="64">
        <f t="shared" si="3"/>
        <v>100</v>
      </c>
      <c r="X78" s="44">
        <v>100</v>
      </c>
    </row>
    <row r="79" spans="1:24" x14ac:dyDescent="0.25">
      <c r="A79" t="s">
        <v>3555</v>
      </c>
      <c r="B79" t="s">
        <v>3556</v>
      </c>
      <c r="C79" t="s">
        <v>1766</v>
      </c>
      <c r="D79" t="s">
        <v>3717</v>
      </c>
      <c r="E79" t="s">
        <v>3718</v>
      </c>
      <c r="F79" t="s">
        <v>3719</v>
      </c>
      <c r="G79" t="s">
        <v>3720</v>
      </c>
      <c r="H79" t="s">
        <v>3557</v>
      </c>
      <c r="I79" t="s">
        <v>1673</v>
      </c>
      <c r="J79" t="s">
        <v>3558</v>
      </c>
      <c r="K79" t="s">
        <v>3559</v>
      </c>
      <c r="L79" t="s">
        <v>3560</v>
      </c>
      <c r="M79" t="s">
        <v>164</v>
      </c>
      <c r="N79" t="s">
        <v>3561</v>
      </c>
      <c r="O79" t="s">
        <v>1180</v>
      </c>
      <c r="P79" t="s">
        <v>1181</v>
      </c>
      <c r="Q79" s="51" t="str">
        <f t="shared" si="2"/>
        <v>3</v>
      </c>
      <c r="R79" s="51" t="str">
        <f>IF(M79="","",IF(AND(M79&lt;&gt;'Tabelas auxiliares'!$B$236,M79&lt;&gt;'Tabelas auxiliares'!$B$237,M79&lt;&gt;'Tabelas auxiliares'!$C$236,M79&lt;&gt;'Tabelas auxiliares'!$C$237,M79&lt;&gt;'Tabelas auxiliares'!$D$236),"FOLHA DE PESSOAL",IF(Q79='Tabelas auxiliares'!$A$237,"CUSTEIO",IF(Q79='Tabelas auxiliares'!$A$236,"INVESTIMENTO","ERRO - VERIFICAR"))))</f>
        <v>CUSTEIO</v>
      </c>
      <c r="S79" s="64">
        <f t="shared" si="3"/>
        <v>2350</v>
      </c>
      <c r="X79" s="44">
        <v>2350</v>
      </c>
    </row>
    <row r="80" spans="1:24" x14ac:dyDescent="0.25">
      <c r="A80" t="s">
        <v>3555</v>
      </c>
      <c r="B80" t="s">
        <v>3556</v>
      </c>
      <c r="C80" t="s">
        <v>1766</v>
      </c>
      <c r="D80" t="s">
        <v>3721</v>
      </c>
      <c r="E80" t="s">
        <v>3722</v>
      </c>
      <c r="F80" t="s">
        <v>3723</v>
      </c>
      <c r="G80" t="s">
        <v>3724</v>
      </c>
      <c r="H80" t="s">
        <v>3557</v>
      </c>
      <c r="I80" t="s">
        <v>1673</v>
      </c>
      <c r="J80" t="s">
        <v>3558</v>
      </c>
      <c r="K80" t="s">
        <v>3559</v>
      </c>
      <c r="L80" t="s">
        <v>3560</v>
      </c>
      <c r="M80" t="s">
        <v>164</v>
      </c>
      <c r="N80" t="s">
        <v>3561</v>
      </c>
      <c r="O80" t="s">
        <v>1180</v>
      </c>
      <c r="P80" t="s">
        <v>1181</v>
      </c>
      <c r="Q80" s="51" t="str">
        <f t="shared" si="2"/>
        <v>3</v>
      </c>
      <c r="R80" s="51" t="str">
        <f>IF(M80="","",IF(AND(M80&lt;&gt;'Tabelas auxiliares'!$B$236,M80&lt;&gt;'Tabelas auxiliares'!$B$237,M80&lt;&gt;'Tabelas auxiliares'!$C$236,M80&lt;&gt;'Tabelas auxiliares'!$C$237,M80&lt;&gt;'Tabelas auxiliares'!$D$236),"FOLHA DE PESSOAL",IF(Q80='Tabelas auxiliares'!$A$237,"CUSTEIO",IF(Q80='Tabelas auxiliares'!$A$236,"INVESTIMENTO","ERRO - VERIFICAR"))))</f>
        <v>CUSTEIO</v>
      </c>
      <c r="S80" s="64">
        <f t="shared" si="3"/>
        <v>1595.92</v>
      </c>
      <c r="X80" s="44">
        <v>1595.92</v>
      </c>
    </row>
    <row r="81" spans="1:24" x14ac:dyDescent="0.25">
      <c r="A81" t="s">
        <v>3555</v>
      </c>
      <c r="B81" t="s">
        <v>3556</v>
      </c>
      <c r="C81" t="s">
        <v>2680</v>
      </c>
      <c r="D81" t="s">
        <v>3725</v>
      </c>
      <c r="E81" t="s">
        <v>3726</v>
      </c>
      <c r="F81" t="s">
        <v>3727</v>
      </c>
      <c r="G81" t="s">
        <v>3728</v>
      </c>
      <c r="H81" t="s">
        <v>3557</v>
      </c>
      <c r="I81" t="s">
        <v>1673</v>
      </c>
      <c r="J81" t="s">
        <v>3558</v>
      </c>
      <c r="K81" t="s">
        <v>3559</v>
      </c>
      <c r="L81" t="s">
        <v>3560</v>
      </c>
      <c r="M81" t="s">
        <v>164</v>
      </c>
      <c r="N81" t="s">
        <v>3561</v>
      </c>
      <c r="O81" t="s">
        <v>1798</v>
      </c>
      <c r="P81" t="s">
        <v>1799</v>
      </c>
      <c r="Q81" s="51" t="str">
        <f t="shared" si="2"/>
        <v>3</v>
      </c>
      <c r="R81" s="51" t="str">
        <f>IF(M81="","",IF(AND(M81&lt;&gt;'Tabelas auxiliares'!$B$236,M81&lt;&gt;'Tabelas auxiliares'!$B$237,M81&lt;&gt;'Tabelas auxiliares'!$C$236,M81&lt;&gt;'Tabelas auxiliares'!$C$237,M81&lt;&gt;'Tabelas auxiliares'!$D$236),"FOLHA DE PESSOAL",IF(Q81='Tabelas auxiliares'!$A$237,"CUSTEIO",IF(Q81='Tabelas auxiliares'!$A$236,"INVESTIMENTO","ERRO - VERIFICAR"))))</f>
        <v>CUSTEIO</v>
      </c>
      <c r="S81" s="64">
        <f t="shared" si="3"/>
        <v>1100</v>
      </c>
      <c r="X81" s="44">
        <v>1100</v>
      </c>
    </row>
    <row r="82" spans="1:24" x14ac:dyDescent="0.25">
      <c r="A82" t="s">
        <v>3555</v>
      </c>
      <c r="B82" t="s">
        <v>3556</v>
      </c>
      <c r="C82" t="s">
        <v>611</v>
      </c>
      <c r="D82" t="s">
        <v>3729</v>
      </c>
      <c r="E82" t="s">
        <v>3730</v>
      </c>
      <c r="F82" t="s">
        <v>3731</v>
      </c>
      <c r="G82" t="s">
        <v>165</v>
      </c>
      <c r="H82" t="s">
        <v>3557</v>
      </c>
      <c r="I82" t="s">
        <v>1673</v>
      </c>
      <c r="J82" t="s">
        <v>3558</v>
      </c>
      <c r="K82" t="s">
        <v>3559</v>
      </c>
      <c r="L82" t="s">
        <v>3560</v>
      </c>
      <c r="M82" t="s">
        <v>164</v>
      </c>
      <c r="N82" t="s">
        <v>3561</v>
      </c>
      <c r="O82" t="s">
        <v>1180</v>
      </c>
      <c r="P82" t="s">
        <v>1181</v>
      </c>
      <c r="Q82" s="51" t="str">
        <f t="shared" si="2"/>
        <v>3</v>
      </c>
      <c r="R82" s="51" t="str">
        <f>IF(M82="","",IF(AND(M82&lt;&gt;'Tabelas auxiliares'!$B$236,M82&lt;&gt;'Tabelas auxiliares'!$B$237,M82&lt;&gt;'Tabelas auxiliares'!$C$236,M82&lt;&gt;'Tabelas auxiliares'!$C$237,M82&lt;&gt;'Tabelas auxiliares'!$D$236),"FOLHA DE PESSOAL",IF(Q82='Tabelas auxiliares'!$A$237,"CUSTEIO",IF(Q82='Tabelas auxiliares'!$A$236,"INVESTIMENTO","ERRO - VERIFICAR"))))</f>
        <v>CUSTEIO</v>
      </c>
      <c r="S82" s="64">
        <f t="shared" si="3"/>
        <v>1413.5</v>
      </c>
      <c r="V82" s="44">
        <v>53.45</v>
      </c>
      <c r="X82" s="44">
        <v>1360.05</v>
      </c>
    </row>
    <row r="83" spans="1:24" x14ac:dyDescent="0.25">
      <c r="A83" t="s">
        <v>3555</v>
      </c>
      <c r="B83" t="s">
        <v>3556</v>
      </c>
      <c r="C83" t="s">
        <v>611</v>
      </c>
      <c r="D83" t="s">
        <v>3732</v>
      </c>
      <c r="E83" t="s">
        <v>3733</v>
      </c>
      <c r="F83" t="s">
        <v>3734</v>
      </c>
      <c r="G83" t="s">
        <v>3735</v>
      </c>
      <c r="H83" t="s">
        <v>3557</v>
      </c>
      <c r="I83" t="s">
        <v>1673</v>
      </c>
      <c r="J83" t="s">
        <v>3558</v>
      </c>
      <c r="K83" t="s">
        <v>3559</v>
      </c>
      <c r="L83" t="s">
        <v>3560</v>
      </c>
      <c r="M83" t="s">
        <v>164</v>
      </c>
      <c r="N83" t="s">
        <v>3561</v>
      </c>
      <c r="O83" t="s">
        <v>1180</v>
      </c>
      <c r="P83" t="s">
        <v>1181</v>
      </c>
      <c r="Q83" s="51" t="str">
        <f t="shared" si="2"/>
        <v>3</v>
      </c>
      <c r="R83" s="51" t="str">
        <f>IF(M83="","",IF(AND(M83&lt;&gt;'Tabelas auxiliares'!$B$236,M83&lt;&gt;'Tabelas auxiliares'!$B$237,M83&lt;&gt;'Tabelas auxiliares'!$C$236,M83&lt;&gt;'Tabelas auxiliares'!$C$237,M83&lt;&gt;'Tabelas auxiliares'!$D$236),"FOLHA DE PESSOAL",IF(Q83='Tabelas auxiliares'!$A$237,"CUSTEIO",IF(Q83='Tabelas auxiliares'!$A$236,"INVESTIMENTO","ERRO - VERIFICAR"))))</f>
        <v>CUSTEIO</v>
      </c>
      <c r="S83" s="64">
        <f t="shared" si="3"/>
        <v>2400</v>
      </c>
      <c r="X83" s="44">
        <v>2400</v>
      </c>
    </row>
    <row r="84" spans="1:24" x14ac:dyDescent="0.25">
      <c r="A84" t="s">
        <v>3555</v>
      </c>
      <c r="B84" t="s">
        <v>3556</v>
      </c>
      <c r="C84" t="s">
        <v>611</v>
      </c>
      <c r="D84" t="s">
        <v>3736</v>
      </c>
      <c r="E84" t="s">
        <v>3737</v>
      </c>
      <c r="F84" t="s">
        <v>3738</v>
      </c>
      <c r="G84" t="s">
        <v>3739</v>
      </c>
      <c r="H84" t="s">
        <v>3557</v>
      </c>
      <c r="I84" t="s">
        <v>1673</v>
      </c>
      <c r="J84" t="s">
        <v>3558</v>
      </c>
      <c r="K84" t="s">
        <v>3559</v>
      </c>
      <c r="L84" t="s">
        <v>3560</v>
      </c>
      <c r="M84" t="s">
        <v>164</v>
      </c>
      <c r="N84" t="s">
        <v>3561</v>
      </c>
      <c r="O84" t="s">
        <v>1180</v>
      </c>
      <c r="P84" t="s">
        <v>1181</v>
      </c>
      <c r="Q84" s="51" t="str">
        <f t="shared" si="2"/>
        <v>3</v>
      </c>
      <c r="R84" s="51" t="str">
        <f>IF(M84="","",IF(AND(M84&lt;&gt;'Tabelas auxiliares'!$B$236,M84&lt;&gt;'Tabelas auxiliares'!$B$237,M84&lt;&gt;'Tabelas auxiliares'!$C$236,M84&lt;&gt;'Tabelas auxiliares'!$C$237,M84&lt;&gt;'Tabelas auxiliares'!$D$236),"FOLHA DE PESSOAL",IF(Q84='Tabelas auxiliares'!$A$237,"CUSTEIO",IF(Q84='Tabelas auxiliares'!$A$236,"INVESTIMENTO","ERRO - VERIFICAR"))))</f>
        <v>CUSTEIO</v>
      </c>
      <c r="S84" s="64">
        <f t="shared" si="3"/>
        <v>2400</v>
      </c>
      <c r="X84" s="44">
        <v>2400</v>
      </c>
    </row>
    <row r="85" spans="1:24" x14ac:dyDescent="0.25">
      <c r="A85" t="s">
        <v>3555</v>
      </c>
      <c r="B85" t="s">
        <v>3556</v>
      </c>
      <c r="C85" t="s">
        <v>611</v>
      </c>
      <c r="D85" t="s">
        <v>3740</v>
      </c>
      <c r="E85" t="s">
        <v>3741</v>
      </c>
      <c r="F85" t="s">
        <v>3742</v>
      </c>
      <c r="G85" t="s">
        <v>3743</v>
      </c>
      <c r="H85" t="s">
        <v>3557</v>
      </c>
      <c r="I85" t="s">
        <v>1673</v>
      </c>
      <c r="J85" t="s">
        <v>3558</v>
      </c>
      <c r="K85" t="s">
        <v>3559</v>
      </c>
      <c r="L85" t="s">
        <v>3560</v>
      </c>
      <c r="M85" t="s">
        <v>164</v>
      </c>
      <c r="N85" t="s">
        <v>3561</v>
      </c>
      <c r="O85" t="s">
        <v>1180</v>
      </c>
      <c r="P85" t="s">
        <v>1181</v>
      </c>
      <c r="Q85" s="51" t="str">
        <f t="shared" si="2"/>
        <v>3</v>
      </c>
      <c r="R85" s="51" t="str">
        <f>IF(M85="","",IF(AND(M85&lt;&gt;'Tabelas auxiliares'!$B$236,M85&lt;&gt;'Tabelas auxiliares'!$B$237,M85&lt;&gt;'Tabelas auxiliares'!$C$236,M85&lt;&gt;'Tabelas auxiliares'!$C$237,M85&lt;&gt;'Tabelas auxiliares'!$D$236),"FOLHA DE PESSOAL",IF(Q85='Tabelas auxiliares'!$A$237,"CUSTEIO",IF(Q85='Tabelas auxiliares'!$A$236,"INVESTIMENTO","ERRO - VERIFICAR"))))</f>
        <v>CUSTEIO</v>
      </c>
      <c r="S85" s="64">
        <f t="shared" si="3"/>
        <v>1560</v>
      </c>
      <c r="V85" s="44">
        <v>115</v>
      </c>
      <c r="X85" s="44">
        <v>1445</v>
      </c>
    </row>
    <row r="86" spans="1:24" x14ac:dyDescent="0.25">
      <c r="A86" t="s">
        <v>3555</v>
      </c>
      <c r="B86" t="s">
        <v>3556</v>
      </c>
      <c r="C86" t="s">
        <v>612</v>
      </c>
      <c r="D86" t="s">
        <v>3744</v>
      </c>
      <c r="E86" t="s">
        <v>3745</v>
      </c>
      <c r="F86" t="s">
        <v>3746</v>
      </c>
      <c r="G86" t="s">
        <v>3747</v>
      </c>
      <c r="H86" t="s">
        <v>3557</v>
      </c>
      <c r="I86" t="s">
        <v>1673</v>
      </c>
      <c r="J86" t="s">
        <v>3558</v>
      </c>
      <c r="K86" t="s">
        <v>3559</v>
      </c>
      <c r="L86" t="s">
        <v>3560</v>
      </c>
      <c r="M86" t="s">
        <v>164</v>
      </c>
      <c r="N86" t="s">
        <v>3561</v>
      </c>
      <c r="O86" t="s">
        <v>1798</v>
      </c>
      <c r="P86" t="s">
        <v>1799</v>
      </c>
      <c r="Q86" s="51" t="str">
        <f t="shared" si="2"/>
        <v>3</v>
      </c>
      <c r="R86" s="51" t="str">
        <f>IF(M86="","",IF(AND(M86&lt;&gt;'Tabelas auxiliares'!$B$236,M86&lt;&gt;'Tabelas auxiliares'!$B$237,M86&lt;&gt;'Tabelas auxiliares'!$C$236,M86&lt;&gt;'Tabelas auxiliares'!$C$237,M86&lt;&gt;'Tabelas auxiliares'!$D$236),"FOLHA DE PESSOAL",IF(Q86='Tabelas auxiliares'!$A$237,"CUSTEIO",IF(Q86='Tabelas auxiliares'!$A$236,"INVESTIMENTO","ERRO - VERIFICAR"))))</f>
        <v>CUSTEIO</v>
      </c>
      <c r="S86" s="64">
        <f t="shared" si="3"/>
        <v>480</v>
      </c>
      <c r="X86" s="44">
        <v>480</v>
      </c>
    </row>
    <row r="87" spans="1:24" x14ac:dyDescent="0.25">
      <c r="A87" t="s">
        <v>3555</v>
      </c>
      <c r="B87" t="s">
        <v>3556</v>
      </c>
      <c r="C87" t="s">
        <v>612</v>
      </c>
      <c r="D87" t="s">
        <v>3748</v>
      </c>
      <c r="E87" t="s">
        <v>3749</v>
      </c>
      <c r="F87" t="s">
        <v>3750</v>
      </c>
      <c r="G87" t="s">
        <v>3751</v>
      </c>
      <c r="H87" t="s">
        <v>3557</v>
      </c>
      <c r="I87" t="s">
        <v>1673</v>
      </c>
      <c r="J87" t="s">
        <v>3558</v>
      </c>
      <c r="K87" t="s">
        <v>3559</v>
      </c>
      <c r="L87" t="s">
        <v>3560</v>
      </c>
      <c r="M87" t="s">
        <v>164</v>
      </c>
      <c r="N87" t="s">
        <v>3561</v>
      </c>
      <c r="O87" t="s">
        <v>1180</v>
      </c>
      <c r="P87" t="s">
        <v>1181</v>
      </c>
      <c r="Q87" s="51" t="str">
        <f t="shared" si="2"/>
        <v>3</v>
      </c>
      <c r="R87" s="51" t="str">
        <f>IF(M87="","",IF(AND(M87&lt;&gt;'Tabelas auxiliares'!$B$236,M87&lt;&gt;'Tabelas auxiliares'!$B$237,M87&lt;&gt;'Tabelas auxiliares'!$C$236,M87&lt;&gt;'Tabelas auxiliares'!$C$237,M87&lt;&gt;'Tabelas auxiliares'!$D$236),"FOLHA DE PESSOAL",IF(Q87='Tabelas auxiliares'!$A$237,"CUSTEIO",IF(Q87='Tabelas auxiliares'!$A$236,"INVESTIMENTO","ERRO - VERIFICAR"))))</f>
        <v>CUSTEIO</v>
      </c>
      <c r="S87" s="64">
        <f t="shared" si="3"/>
        <v>520</v>
      </c>
      <c r="X87" s="44">
        <v>520</v>
      </c>
    </row>
    <row r="88" spans="1:24" x14ac:dyDescent="0.25">
      <c r="A88" t="s">
        <v>3555</v>
      </c>
      <c r="B88" t="s">
        <v>3556</v>
      </c>
      <c r="C88" t="s">
        <v>2828</v>
      </c>
      <c r="D88" t="s">
        <v>3752</v>
      </c>
      <c r="E88" t="s">
        <v>3753</v>
      </c>
      <c r="F88" t="s">
        <v>3754</v>
      </c>
      <c r="G88" t="s">
        <v>165</v>
      </c>
      <c r="H88" t="s">
        <v>3557</v>
      </c>
      <c r="I88" t="s">
        <v>1673</v>
      </c>
      <c r="J88" t="s">
        <v>3558</v>
      </c>
      <c r="K88" t="s">
        <v>3559</v>
      </c>
      <c r="L88" t="s">
        <v>3560</v>
      </c>
      <c r="M88" t="s">
        <v>164</v>
      </c>
      <c r="N88" t="s">
        <v>3561</v>
      </c>
      <c r="O88" t="s">
        <v>1180</v>
      </c>
      <c r="P88" t="s">
        <v>1181</v>
      </c>
      <c r="Q88" s="51" t="str">
        <f t="shared" si="2"/>
        <v>3</v>
      </c>
      <c r="R88" s="51" t="str">
        <f>IF(M88="","",IF(AND(M88&lt;&gt;'Tabelas auxiliares'!$B$236,M88&lt;&gt;'Tabelas auxiliares'!$B$237,M88&lt;&gt;'Tabelas auxiliares'!$C$236,M88&lt;&gt;'Tabelas auxiliares'!$C$237,M88&lt;&gt;'Tabelas auxiliares'!$D$236),"FOLHA DE PESSOAL",IF(Q88='Tabelas auxiliares'!$A$237,"CUSTEIO",IF(Q88='Tabelas auxiliares'!$A$236,"INVESTIMENTO","ERRO - VERIFICAR"))))</f>
        <v>CUSTEIO</v>
      </c>
      <c r="S88" s="64">
        <f t="shared" si="3"/>
        <v>8000</v>
      </c>
      <c r="V88" s="44">
        <v>425</v>
      </c>
      <c r="X88" s="44">
        <v>7575</v>
      </c>
    </row>
    <row r="89" spans="1:24" x14ac:dyDescent="0.25">
      <c r="A89" t="s">
        <v>3555</v>
      </c>
      <c r="B89" t="s">
        <v>3556</v>
      </c>
      <c r="C89" t="s">
        <v>2828</v>
      </c>
      <c r="D89" t="s">
        <v>3755</v>
      </c>
      <c r="E89" t="s">
        <v>3756</v>
      </c>
      <c r="F89" t="s">
        <v>3757</v>
      </c>
      <c r="G89" t="s">
        <v>3758</v>
      </c>
      <c r="H89" t="s">
        <v>3557</v>
      </c>
      <c r="I89" t="s">
        <v>1673</v>
      </c>
      <c r="J89" t="s">
        <v>3558</v>
      </c>
      <c r="K89" t="s">
        <v>3559</v>
      </c>
      <c r="L89" t="s">
        <v>3560</v>
      </c>
      <c r="M89" t="s">
        <v>164</v>
      </c>
      <c r="N89" t="s">
        <v>3561</v>
      </c>
      <c r="O89" t="s">
        <v>1180</v>
      </c>
      <c r="P89" t="s">
        <v>1181</v>
      </c>
      <c r="Q89" s="51" t="str">
        <f t="shared" si="2"/>
        <v>3</v>
      </c>
      <c r="R89" s="51" t="str">
        <f>IF(M89="","",IF(AND(M89&lt;&gt;'Tabelas auxiliares'!$B$236,M89&lt;&gt;'Tabelas auxiliares'!$B$237,M89&lt;&gt;'Tabelas auxiliares'!$C$236,M89&lt;&gt;'Tabelas auxiliares'!$C$237,M89&lt;&gt;'Tabelas auxiliares'!$D$236),"FOLHA DE PESSOAL",IF(Q89='Tabelas auxiliares'!$A$237,"CUSTEIO",IF(Q89='Tabelas auxiliares'!$A$236,"INVESTIMENTO","ERRO - VERIFICAR"))))</f>
        <v>CUSTEIO</v>
      </c>
      <c r="S89" s="64">
        <f t="shared" si="3"/>
        <v>240</v>
      </c>
      <c r="X89" s="44">
        <v>240</v>
      </c>
    </row>
    <row r="90" spans="1:24" x14ac:dyDescent="0.25">
      <c r="A90" t="s">
        <v>3555</v>
      </c>
      <c r="B90" t="s">
        <v>3556</v>
      </c>
      <c r="C90" t="s">
        <v>2828</v>
      </c>
      <c r="D90" t="s">
        <v>3759</v>
      </c>
      <c r="E90" t="s">
        <v>3760</v>
      </c>
      <c r="F90" t="s">
        <v>3761</v>
      </c>
      <c r="G90" t="s">
        <v>3762</v>
      </c>
      <c r="H90" t="s">
        <v>3557</v>
      </c>
      <c r="I90" t="s">
        <v>1673</v>
      </c>
      <c r="J90" t="s">
        <v>3558</v>
      </c>
      <c r="K90" t="s">
        <v>3559</v>
      </c>
      <c r="L90" t="s">
        <v>3560</v>
      </c>
      <c r="M90" t="s">
        <v>164</v>
      </c>
      <c r="N90" t="s">
        <v>3561</v>
      </c>
      <c r="O90" t="s">
        <v>1180</v>
      </c>
      <c r="P90" t="s">
        <v>1181</v>
      </c>
      <c r="Q90" s="51" t="str">
        <f t="shared" si="2"/>
        <v>3</v>
      </c>
      <c r="R90" s="51" t="str">
        <f>IF(M90="","",IF(AND(M90&lt;&gt;'Tabelas auxiliares'!$B$236,M90&lt;&gt;'Tabelas auxiliares'!$B$237,M90&lt;&gt;'Tabelas auxiliares'!$C$236,M90&lt;&gt;'Tabelas auxiliares'!$C$237,M90&lt;&gt;'Tabelas auxiliares'!$D$236),"FOLHA DE PESSOAL",IF(Q90='Tabelas auxiliares'!$A$237,"CUSTEIO",IF(Q90='Tabelas auxiliares'!$A$236,"INVESTIMENTO","ERRO - VERIFICAR"))))</f>
        <v>CUSTEIO</v>
      </c>
      <c r="S90" s="64">
        <f t="shared" si="3"/>
        <v>452</v>
      </c>
      <c r="X90" s="44">
        <v>452</v>
      </c>
    </row>
    <row r="91" spans="1:24" x14ac:dyDescent="0.25">
      <c r="A91" t="s">
        <v>3555</v>
      </c>
      <c r="B91" t="s">
        <v>3556</v>
      </c>
      <c r="C91" t="s">
        <v>1312</v>
      </c>
      <c r="D91" t="s">
        <v>3763</v>
      </c>
      <c r="E91" t="s">
        <v>3764</v>
      </c>
      <c r="F91" t="s">
        <v>3765</v>
      </c>
      <c r="G91" t="s">
        <v>3766</v>
      </c>
      <c r="H91" t="s">
        <v>3557</v>
      </c>
      <c r="I91" t="s">
        <v>1673</v>
      </c>
      <c r="J91" t="s">
        <v>3558</v>
      </c>
      <c r="K91" t="s">
        <v>3559</v>
      </c>
      <c r="L91" t="s">
        <v>3560</v>
      </c>
      <c r="M91" t="s">
        <v>164</v>
      </c>
      <c r="N91" t="s">
        <v>3561</v>
      </c>
      <c r="O91" t="s">
        <v>1798</v>
      </c>
      <c r="P91" t="s">
        <v>1799</v>
      </c>
      <c r="Q91" s="51" t="str">
        <f t="shared" si="2"/>
        <v>3</v>
      </c>
      <c r="R91" s="51" t="str">
        <f>IF(M91="","",IF(AND(M91&lt;&gt;'Tabelas auxiliares'!$B$236,M91&lt;&gt;'Tabelas auxiliares'!$B$237,M91&lt;&gt;'Tabelas auxiliares'!$C$236,M91&lt;&gt;'Tabelas auxiliares'!$C$237,M91&lt;&gt;'Tabelas auxiliares'!$D$236),"FOLHA DE PESSOAL",IF(Q91='Tabelas auxiliares'!$A$237,"CUSTEIO",IF(Q91='Tabelas auxiliares'!$A$236,"INVESTIMENTO","ERRO - VERIFICAR"))))</f>
        <v>CUSTEIO</v>
      </c>
      <c r="S91" s="64">
        <f t="shared" si="3"/>
        <v>2178.5</v>
      </c>
      <c r="X91" s="44">
        <v>2178.5</v>
      </c>
    </row>
    <row r="92" spans="1:24" x14ac:dyDescent="0.25">
      <c r="A92" t="s">
        <v>3555</v>
      </c>
      <c r="B92" t="s">
        <v>3556</v>
      </c>
      <c r="C92" t="s">
        <v>690</v>
      </c>
      <c r="D92" t="s">
        <v>3767</v>
      </c>
      <c r="E92" t="s">
        <v>3768</v>
      </c>
      <c r="F92" t="s">
        <v>3769</v>
      </c>
      <c r="G92" t="s">
        <v>3770</v>
      </c>
      <c r="H92" t="s">
        <v>3557</v>
      </c>
      <c r="I92" t="s">
        <v>1673</v>
      </c>
      <c r="J92" t="s">
        <v>3558</v>
      </c>
      <c r="K92" t="s">
        <v>3559</v>
      </c>
      <c r="L92" t="s">
        <v>3560</v>
      </c>
      <c r="M92" t="s">
        <v>164</v>
      </c>
      <c r="N92" t="s">
        <v>3561</v>
      </c>
      <c r="O92" t="s">
        <v>1798</v>
      </c>
      <c r="P92" t="s">
        <v>1799</v>
      </c>
      <c r="Q92" s="51" t="str">
        <f t="shared" si="2"/>
        <v>3</v>
      </c>
      <c r="R92" s="51" t="str">
        <f>IF(M92="","",IF(AND(M92&lt;&gt;'Tabelas auxiliares'!$B$236,M92&lt;&gt;'Tabelas auxiliares'!$B$237,M92&lt;&gt;'Tabelas auxiliares'!$C$236,M92&lt;&gt;'Tabelas auxiliares'!$C$237,M92&lt;&gt;'Tabelas auxiliares'!$D$236),"FOLHA DE PESSOAL",IF(Q92='Tabelas auxiliares'!$A$237,"CUSTEIO",IF(Q92='Tabelas auxiliares'!$A$236,"INVESTIMENTO","ERRO - VERIFICAR"))))</f>
        <v>CUSTEIO</v>
      </c>
      <c r="S92" s="64">
        <f t="shared" si="3"/>
        <v>1000</v>
      </c>
      <c r="X92" s="44">
        <v>1000</v>
      </c>
    </row>
    <row r="93" spans="1:24" x14ac:dyDescent="0.25">
      <c r="A93" t="s">
        <v>3555</v>
      </c>
      <c r="B93" t="s">
        <v>3556</v>
      </c>
      <c r="C93" t="s">
        <v>690</v>
      </c>
      <c r="D93" t="s">
        <v>3771</v>
      </c>
      <c r="E93" t="s">
        <v>3772</v>
      </c>
      <c r="F93" t="s">
        <v>3773</v>
      </c>
      <c r="G93" t="s">
        <v>3774</v>
      </c>
      <c r="H93" t="s">
        <v>3557</v>
      </c>
      <c r="I93" t="s">
        <v>1673</v>
      </c>
      <c r="J93" t="s">
        <v>3558</v>
      </c>
      <c r="K93" t="s">
        <v>3559</v>
      </c>
      <c r="L93" t="s">
        <v>3560</v>
      </c>
      <c r="M93" t="s">
        <v>164</v>
      </c>
      <c r="N93" t="s">
        <v>3561</v>
      </c>
      <c r="O93" t="s">
        <v>1180</v>
      </c>
      <c r="P93" t="s">
        <v>1181</v>
      </c>
      <c r="Q93" s="51" t="str">
        <f t="shared" si="2"/>
        <v>3</v>
      </c>
      <c r="R93" s="51" t="str">
        <f>IF(M93="","",IF(AND(M93&lt;&gt;'Tabelas auxiliares'!$B$236,M93&lt;&gt;'Tabelas auxiliares'!$B$237,M93&lt;&gt;'Tabelas auxiliares'!$C$236,M93&lt;&gt;'Tabelas auxiliares'!$C$237,M93&lt;&gt;'Tabelas auxiliares'!$D$236),"FOLHA DE PESSOAL",IF(Q93='Tabelas auxiliares'!$A$237,"CUSTEIO",IF(Q93='Tabelas auxiliares'!$A$236,"INVESTIMENTO","ERRO - VERIFICAR"))))</f>
        <v>CUSTEIO</v>
      </c>
      <c r="S93" s="64">
        <f t="shared" si="3"/>
        <v>9241</v>
      </c>
      <c r="X93" s="44">
        <v>9241</v>
      </c>
    </row>
    <row r="94" spans="1:24" x14ac:dyDescent="0.25">
      <c r="A94" t="s">
        <v>3555</v>
      </c>
      <c r="B94" t="s">
        <v>3556</v>
      </c>
      <c r="C94" t="s">
        <v>1103</v>
      </c>
      <c r="D94" t="s">
        <v>3775</v>
      </c>
      <c r="E94" t="s">
        <v>3776</v>
      </c>
      <c r="F94" t="s">
        <v>3777</v>
      </c>
      <c r="G94" t="s">
        <v>3778</v>
      </c>
      <c r="H94" t="s">
        <v>3557</v>
      </c>
      <c r="I94" t="s">
        <v>1673</v>
      </c>
      <c r="J94" t="s">
        <v>3558</v>
      </c>
      <c r="K94" t="s">
        <v>3559</v>
      </c>
      <c r="L94" t="s">
        <v>3560</v>
      </c>
      <c r="M94" t="s">
        <v>164</v>
      </c>
      <c r="N94" t="s">
        <v>3561</v>
      </c>
      <c r="O94" t="s">
        <v>1180</v>
      </c>
      <c r="P94" t="s">
        <v>1181</v>
      </c>
      <c r="Q94" s="51" t="str">
        <f t="shared" si="2"/>
        <v>3</v>
      </c>
      <c r="R94" s="51" t="str">
        <f>IF(M94="","",IF(AND(M94&lt;&gt;'Tabelas auxiliares'!$B$236,M94&lt;&gt;'Tabelas auxiliares'!$B$237,M94&lt;&gt;'Tabelas auxiliares'!$C$236,M94&lt;&gt;'Tabelas auxiliares'!$C$237,M94&lt;&gt;'Tabelas auxiliares'!$D$236),"FOLHA DE PESSOAL",IF(Q94='Tabelas auxiliares'!$A$237,"CUSTEIO",IF(Q94='Tabelas auxiliares'!$A$236,"INVESTIMENTO","ERRO - VERIFICAR"))))</f>
        <v>CUSTEIO</v>
      </c>
      <c r="S94" s="64">
        <f t="shared" si="3"/>
        <v>1550</v>
      </c>
      <c r="X94" s="44">
        <v>1550</v>
      </c>
    </row>
    <row r="95" spans="1:24" x14ac:dyDescent="0.25">
      <c r="A95" t="s">
        <v>3555</v>
      </c>
      <c r="B95" t="s">
        <v>3556</v>
      </c>
      <c r="C95" t="s">
        <v>1110</v>
      </c>
      <c r="D95" t="s">
        <v>3779</v>
      </c>
      <c r="E95" t="s">
        <v>3780</v>
      </c>
      <c r="F95" t="s">
        <v>3781</v>
      </c>
      <c r="G95" t="s">
        <v>165</v>
      </c>
      <c r="H95" t="s">
        <v>3557</v>
      </c>
      <c r="I95" t="s">
        <v>1673</v>
      </c>
      <c r="J95" t="s">
        <v>3558</v>
      </c>
      <c r="K95" t="s">
        <v>3559</v>
      </c>
      <c r="L95" t="s">
        <v>3560</v>
      </c>
      <c r="M95" t="s">
        <v>164</v>
      </c>
      <c r="N95" t="s">
        <v>3561</v>
      </c>
      <c r="O95" t="s">
        <v>1180</v>
      </c>
      <c r="P95" t="s">
        <v>1181</v>
      </c>
      <c r="Q95" s="51" t="str">
        <f t="shared" si="2"/>
        <v>3</v>
      </c>
      <c r="R95" s="51" t="str">
        <f>IF(M95="","",IF(AND(M95&lt;&gt;'Tabelas auxiliares'!$B$236,M95&lt;&gt;'Tabelas auxiliares'!$B$237,M95&lt;&gt;'Tabelas auxiliares'!$C$236,M95&lt;&gt;'Tabelas auxiliares'!$C$237,M95&lt;&gt;'Tabelas auxiliares'!$D$236),"FOLHA DE PESSOAL",IF(Q95='Tabelas auxiliares'!$A$237,"CUSTEIO",IF(Q95='Tabelas auxiliares'!$A$236,"INVESTIMENTO","ERRO - VERIFICAR"))))</f>
        <v>CUSTEIO</v>
      </c>
      <c r="S95" s="64">
        <f t="shared" si="3"/>
        <v>720</v>
      </c>
      <c r="X95" s="44">
        <v>720</v>
      </c>
    </row>
    <row r="96" spans="1:24" x14ac:dyDescent="0.25">
      <c r="A96" t="s">
        <v>3555</v>
      </c>
      <c r="B96" t="s">
        <v>3556</v>
      </c>
      <c r="C96" t="s">
        <v>855</v>
      </c>
      <c r="D96" t="s">
        <v>3782</v>
      </c>
      <c r="E96" t="s">
        <v>3783</v>
      </c>
      <c r="F96" t="s">
        <v>3784</v>
      </c>
      <c r="G96" t="s">
        <v>165</v>
      </c>
      <c r="H96" t="s">
        <v>3557</v>
      </c>
      <c r="I96" t="s">
        <v>1673</v>
      </c>
      <c r="J96" t="s">
        <v>3558</v>
      </c>
      <c r="K96" t="s">
        <v>3559</v>
      </c>
      <c r="L96" t="s">
        <v>3560</v>
      </c>
      <c r="M96" t="s">
        <v>164</v>
      </c>
      <c r="N96" t="s">
        <v>3561</v>
      </c>
      <c r="O96" t="s">
        <v>1180</v>
      </c>
      <c r="P96" t="s">
        <v>1181</v>
      </c>
      <c r="Q96" s="51" t="str">
        <f t="shared" si="2"/>
        <v>3</v>
      </c>
      <c r="R96" s="51" t="str">
        <f>IF(M96="","",IF(AND(M96&lt;&gt;'Tabelas auxiliares'!$B$236,M96&lt;&gt;'Tabelas auxiliares'!$B$237,M96&lt;&gt;'Tabelas auxiliares'!$C$236,M96&lt;&gt;'Tabelas auxiliares'!$C$237,M96&lt;&gt;'Tabelas auxiliares'!$D$236),"FOLHA DE PESSOAL",IF(Q96='Tabelas auxiliares'!$A$237,"CUSTEIO",IF(Q96='Tabelas auxiliares'!$A$236,"INVESTIMENTO","ERRO - VERIFICAR"))))</f>
        <v>CUSTEIO</v>
      </c>
      <c r="S96" s="64">
        <f t="shared" si="3"/>
        <v>6180</v>
      </c>
      <c r="V96" s="44">
        <v>3150</v>
      </c>
      <c r="X96" s="44">
        <v>3030</v>
      </c>
    </row>
    <row r="97" spans="1:24" x14ac:dyDescent="0.25">
      <c r="A97" t="s">
        <v>3555</v>
      </c>
      <c r="B97" t="s">
        <v>3556</v>
      </c>
      <c r="C97" t="s">
        <v>855</v>
      </c>
      <c r="D97" t="s">
        <v>3785</v>
      </c>
      <c r="E97" t="s">
        <v>3786</v>
      </c>
      <c r="F97" t="s">
        <v>3787</v>
      </c>
      <c r="G97" t="s">
        <v>3788</v>
      </c>
      <c r="H97" t="s">
        <v>3557</v>
      </c>
      <c r="I97" t="s">
        <v>1673</v>
      </c>
      <c r="J97" t="s">
        <v>3558</v>
      </c>
      <c r="K97" t="s">
        <v>3559</v>
      </c>
      <c r="L97" t="s">
        <v>3560</v>
      </c>
      <c r="M97" t="s">
        <v>164</v>
      </c>
      <c r="N97" t="s">
        <v>3561</v>
      </c>
      <c r="O97" t="s">
        <v>1180</v>
      </c>
      <c r="P97" t="s">
        <v>1181</v>
      </c>
      <c r="Q97" s="51" t="str">
        <f t="shared" si="2"/>
        <v>3</v>
      </c>
      <c r="R97" s="51" t="str">
        <f>IF(M97="","",IF(AND(M97&lt;&gt;'Tabelas auxiliares'!$B$236,M97&lt;&gt;'Tabelas auxiliares'!$B$237,M97&lt;&gt;'Tabelas auxiliares'!$C$236,M97&lt;&gt;'Tabelas auxiliares'!$C$237,M97&lt;&gt;'Tabelas auxiliares'!$D$236),"FOLHA DE PESSOAL",IF(Q97='Tabelas auxiliares'!$A$237,"CUSTEIO",IF(Q97='Tabelas auxiliares'!$A$236,"INVESTIMENTO","ERRO - VERIFICAR"))))</f>
        <v>CUSTEIO</v>
      </c>
      <c r="S97" s="64">
        <f t="shared" si="3"/>
        <v>5800</v>
      </c>
      <c r="X97" s="44">
        <v>5800</v>
      </c>
    </row>
    <row r="98" spans="1:24" x14ac:dyDescent="0.25">
      <c r="A98" t="s">
        <v>3555</v>
      </c>
      <c r="B98" t="s">
        <v>3556</v>
      </c>
      <c r="C98" t="s">
        <v>877</v>
      </c>
      <c r="D98" t="s">
        <v>3789</v>
      </c>
      <c r="E98" t="s">
        <v>3790</v>
      </c>
      <c r="F98" t="s">
        <v>3791</v>
      </c>
      <c r="G98" t="s">
        <v>3792</v>
      </c>
      <c r="H98" t="s">
        <v>3557</v>
      </c>
      <c r="I98" t="s">
        <v>1673</v>
      </c>
      <c r="J98" t="s">
        <v>3558</v>
      </c>
      <c r="K98" t="s">
        <v>3559</v>
      </c>
      <c r="L98" t="s">
        <v>3560</v>
      </c>
      <c r="M98" t="s">
        <v>164</v>
      </c>
      <c r="N98" t="s">
        <v>3561</v>
      </c>
      <c r="O98" t="s">
        <v>1798</v>
      </c>
      <c r="P98" t="s">
        <v>1799</v>
      </c>
      <c r="Q98" s="51" t="str">
        <f t="shared" si="2"/>
        <v>3</v>
      </c>
      <c r="R98" s="51" t="str">
        <f>IF(M98="","",IF(AND(M98&lt;&gt;'Tabelas auxiliares'!$B$236,M98&lt;&gt;'Tabelas auxiliares'!$B$237,M98&lt;&gt;'Tabelas auxiliares'!$C$236,M98&lt;&gt;'Tabelas auxiliares'!$C$237,M98&lt;&gt;'Tabelas auxiliares'!$D$236),"FOLHA DE PESSOAL",IF(Q98='Tabelas auxiliares'!$A$237,"CUSTEIO",IF(Q98='Tabelas auxiliares'!$A$236,"INVESTIMENTO","ERRO - VERIFICAR"))))</f>
        <v>CUSTEIO</v>
      </c>
      <c r="S98" s="64">
        <f t="shared" si="3"/>
        <v>3903.44</v>
      </c>
      <c r="X98" s="44">
        <v>3903.44</v>
      </c>
    </row>
    <row r="99" spans="1:24" x14ac:dyDescent="0.25">
      <c r="A99" t="s">
        <v>3555</v>
      </c>
      <c r="B99" t="s">
        <v>3556</v>
      </c>
      <c r="C99" t="s">
        <v>877</v>
      </c>
      <c r="D99" t="s">
        <v>3793</v>
      </c>
      <c r="E99" t="s">
        <v>3794</v>
      </c>
      <c r="F99" t="s">
        <v>3795</v>
      </c>
      <c r="G99" t="s">
        <v>3608</v>
      </c>
      <c r="H99" t="s">
        <v>3557</v>
      </c>
      <c r="I99" t="s">
        <v>1673</v>
      </c>
      <c r="J99" t="s">
        <v>3558</v>
      </c>
      <c r="K99" t="s">
        <v>3559</v>
      </c>
      <c r="L99" t="s">
        <v>3560</v>
      </c>
      <c r="M99" t="s">
        <v>164</v>
      </c>
      <c r="N99" t="s">
        <v>3561</v>
      </c>
      <c r="O99" t="s">
        <v>1180</v>
      </c>
      <c r="P99" t="s">
        <v>1181</v>
      </c>
      <c r="Q99" s="51" t="str">
        <f t="shared" si="2"/>
        <v>3</v>
      </c>
      <c r="R99" s="51" t="str">
        <f>IF(M99="","",IF(AND(M99&lt;&gt;'Tabelas auxiliares'!$B$236,M99&lt;&gt;'Tabelas auxiliares'!$B$237,M99&lt;&gt;'Tabelas auxiliares'!$C$236,M99&lt;&gt;'Tabelas auxiliares'!$C$237,M99&lt;&gt;'Tabelas auxiliares'!$D$236),"FOLHA DE PESSOAL",IF(Q99='Tabelas auxiliares'!$A$237,"CUSTEIO",IF(Q99='Tabelas auxiliares'!$A$236,"INVESTIMENTO","ERRO - VERIFICAR"))))</f>
        <v>CUSTEIO</v>
      </c>
      <c r="S99" s="64">
        <f t="shared" si="3"/>
        <v>880</v>
      </c>
      <c r="X99" s="44">
        <v>880</v>
      </c>
    </row>
    <row r="100" spans="1:24" x14ac:dyDescent="0.25">
      <c r="A100" t="s">
        <v>3555</v>
      </c>
      <c r="B100" t="s">
        <v>3556</v>
      </c>
      <c r="C100" t="s">
        <v>877</v>
      </c>
      <c r="D100" t="s">
        <v>3796</v>
      </c>
      <c r="E100" t="s">
        <v>3797</v>
      </c>
      <c r="F100" t="s">
        <v>3798</v>
      </c>
      <c r="G100" t="s">
        <v>3799</v>
      </c>
      <c r="H100" t="s">
        <v>3557</v>
      </c>
      <c r="I100" t="s">
        <v>1673</v>
      </c>
      <c r="J100" t="s">
        <v>3558</v>
      </c>
      <c r="K100" t="s">
        <v>3559</v>
      </c>
      <c r="L100" t="s">
        <v>3560</v>
      </c>
      <c r="M100" t="s">
        <v>164</v>
      </c>
      <c r="N100" t="s">
        <v>3561</v>
      </c>
      <c r="O100" t="s">
        <v>1180</v>
      </c>
      <c r="P100" t="s">
        <v>1181</v>
      </c>
      <c r="Q100" s="51" t="str">
        <f t="shared" si="2"/>
        <v>3</v>
      </c>
      <c r="R100" s="51" t="str">
        <f>IF(M100="","",IF(AND(M100&lt;&gt;'Tabelas auxiliares'!$B$236,M100&lt;&gt;'Tabelas auxiliares'!$B$237,M100&lt;&gt;'Tabelas auxiliares'!$C$236,M100&lt;&gt;'Tabelas auxiliares'!$C$237,M100&lt;&gt;'Tabelas auxiliares'!$D$236),"FOLHA DE PESSOAL",IF(Q100='Tabelas auxiliares'!$A$237,"CUSTEIO",IF(Q100='Tabelas auxiliares'!$A$236,"INVESTIMENTO","ERRO - VERIFICAR"))))</f>
        <v>CUSTEIO</v>
      </c>
      <c r="S100" s="64">
        <f t="shared" si="3"/>
        <v>7871.84</v>
      </c>
      <c r="X100" s="44">
        <v>7871.84</v>
      </c>
    </row>
    <row r="101" spans="1:24" x14ac:dyDescent="0.25">
      <c r="A101" t="s">
        <v>3555</v>
      </c>
      <c r="B101" t="s">
        <v>3556</v>
      </c>
      <c r="C101" t="s">
        <v>877</v>
      </c>
      <c r="D101" t="s">
        <v>3800</v>
      </c>
      <c r="E101" t="s">
        <v>3801</v>
      </c>
      <c r="F101" t="s">
        <v>3802</v>
      </c>
      <c r="G101" t="s">
        <v>3803</v>
      </c>
      <c r="H101" t="s">
        <v>3557</v>
      </c>
      <c r="I101" t="s">
        <v>1673</v>
      </c>
      <c r="J101" t="s">
        <v>3558</v>
      </c>
      <c r="K101" t="s">
        <v>3559</v>
      </c>
      <c r="L101" t="s">
        <v>3560</v>
      </c>
      <c r="M101" t="s">
        <v>164</v>
      </c>
      <c r="N101" t="s">
        <v>3561</v>
      </c>
      <c r="O101" t="s">
        <v>1180</v>
      </c>
      <c r="P101" t="s">
        <v>1181</v>
      </c>
      <c r="Q101" s="51" t="str">
        <f t="shared" si="2"/>
        <v>3</v>
      </c>
      <c r="R101" s="51" t="str">
        <f>IF(M101="","",IF(AND(M101&lt;&gt;'Tabelas auxiliares'!$B$236,M101&lt;&gt;'Tabelas auxiliares'!$B$237,M101&lt;&gt;'Tabelas auxiliares'!$C$236,M101&lt;&gt;'Tabelas auxiliares'!$C$237,M101&lt;&gt;'Tabelas auxiliares'!$D$236),"FOLHA DE PESSOAL",IF(Q101='Tabelas auxiliares'!$A$237,"CUSTEIO",IF(Q101='Tabelas auxiliares'!$A$236,"INVESTIMENTO","ERRO - VERIFICAR"))))</f>
        <v>CUSTEIO</v>
      </c>
      <c r="S101" s="64">
        <f t="shared" si="3"/>
        <v>980</v>
      </c>
      <c r="X101" s="44">
        <v>980</v>
      </c>
    </row>
    <row r="102" spans="1:24" x14ac:dyDescent="0.25">
      <c r="A102" t="s">
        <v>3555</v>
      </c>
      <c r="B102" t="s">
        <v>3556</v>
      </c>
      <c r="C102" t="s">
        <v>877</v>
      </c>
      <c r="D102" t="s">
        <v>3804</v>
      </c>
      <c r="E102" t="s">
        <v>3805</v>
      </c>
      <c r="F102" t="s">
        <v>3806</v>
      </c>
      <c r="G102" t="s">
        <v>3807</v>
      </c>
      <c r="H102" t="s">
        <v>3557</v>
      </c>
      <c r="I102" t="s">
        <v>1673</v>
      </c>
      <c r="J102" t="s">
        <v>3558</v>
      </c>
      <c r="K102" t="s">
        <v>3559</v>
      </c>
      <c r="L102" t="s">
        <v>3560</v>
      </c>
      <c r="M102" t="s">
        <v>164</v>
      </c>
      <c r="N102" t="s">
        <v>3561</v>
      </c>
      <c r="O102" t="s">
        <v>1180</v>
      </c>
      <c r="P102" t="s">
        <v>1181</v>
      </c>
      <c r="Q102" s="51" t="str">
        <f t="shared" si="2"/>
        <v>3</v>
      </c>
      <c r="R102" s="51" t="str">
        <f>IF(M102="","",IF(AND(M102&lt;&gt;'Tabelas auxiliares'!$B$236,M102&lt;&gt;'Tabelas auxiliares'!$B$237,M102&lt;&gt;'Tabelas auxiliares'!$C$236,M102&lt;&gt;'Tabelas auxiliares'!$C$237,M102&lt;&gt;'Tabelas auxiliares'!$D$236),"FOLHA DE PESSOAL",IF(Q102='Tabelas auxiliares'!$A$237,"CUSTEIO",IF(Q102='Tabelas auxiliares'!$A$236,"INVESTIMENTO","ERRO - VERIFICAR"))))</f>
        <v>CUSTEIO</v>
      </c>
      <c r="S102" s="64">
        <f t="shared" si="3"/>
        <v>1960</v>
      </c>
      <c r="X102" s="44">
        <v>1960</v>
      </c>
    </row>
    <row r="103" spans="1:24" x14ac:dyDescent="0.25">
      <c r="A103" t="s">
        <v>3555</v>
      </c>
      <c r="B103" t="s">
        <v>3556</v>
      </c>
      <c r="C103" t="s">
        <v>877</v>
      </c>
      <c r="D103" t="s">
        <v>3808</v>
      </c>
      <c r="E103" t="s">
        <v>3809</v>
      </c>
      <c r="F103" t="s">
        <v>3810</v>
      </c>
      <c r="G103" t="s">
        <v>3811</v>
      </c>
      <c r="H103" t="s">
        <v>3557</v>
      </c>
      <c r="I103" t="s">
        <v>1673</v>
      </c>
      <c r="J103" t="s">
        <v>3558</v>
      </c>
      <c r="K103" t="s">
        <v>3559</v>
      </c>
      <c r="L103" t="s">
        <v>3560</v>
      </c>
      <c r="M103" t="s">
        <v>164</v>
      </c>
      <c r="N103" t="s">
        <v>3561</v>
      </c>
      <c r="O103" t="s">
        <v>1180</v>
      </c>
      <c r="P103" t="s">
        <v>1181</v>
      </c>
      <c r="Q103" s="51" t="str">
        <f t="shared" si="2"/>
        <v>3</v>
      </c>
      <c r="R103" s="51" t="str">
        <f>IF(M103="","",IF(AND(M103&lt;&gt;'Tabelas auxiliares'!$B$236,M103&lt;&gt;'Tabelas auxiliares'!$B$237,M103&lt;&gt;'Tabelas auxiliares'!$C$236,M103&lt;&gt;'Tabelas auxiliares'!$C$237,M103&lt;&gt;'Tabelas auxiliares'!$D$236),"FOLHA DE PESSOAL",IF(Q103='Tabelas auxiliares'!$A$237,"CUSTEIO",IF(Q103='Tabelas auxiliares'!$A$236,"INVESTIMENTO","ERRO - VERIFICAR"))))</f>
        <v>CUSTEIO</v>
      </c>
      <c r="S103" s="64">
        <f t="shared" si="3"/>
        <v>2870</v>
      </c>
      <c r="X103" s="44">
        <v>2870</v>
      </c>
    </row>
    <row r="104" spans="1:24" x14ac:dyDescent="0.25">
      <c r="A104" t="s">
        <v>3555</v>
      </c>
      <c r="B104" t="s">
        <v>3556</v>
      </c>
      <c r="C104" t="s">
        <v>877</v>
      </c>
      <c r="D104" t="s">
        <v>3812</v>
      </c>
      <c r="E104" t="s">
        <v>3813</v>
      </c>
      <c r="F104" t="s">
        <v>3814</v>
      </c>
      <c r="G104" t="s">
        <v>3581</v>
      </c>
      <c r="H104" t="s">
        <v>3557</v>
      </c>
      <c r="I104" t="s">
        <v>1673</v>
      </c>
      <c r="J104" t="s">
        <v>3558</v>
      </c>
      <c r="K104" t="s">
        <v>3559</v>
      </c>
      <c r="L104" t="s">
        <v>3560</v>
      </c>
      <c r="M104" t="s">
        <v>164</v>
      </c>
      <c r="N104" t="s">
        <v>3561</v>
      </c>
      <c r="O104" t="s">
        <v>1180</v>
      </c>
      <c r="P104" t="s">
        <v>1181</v>
      </c>
      <c r="Q104" s="51" t="str">
        <f t="shared" si="2"/>
        <v>3</v>
      </c>
      <c r="R104" s="51" t="str">
        <f>IF(M104="","",IF(AND(M104&lt;&gt;'Tabelas auxiliares'!$B$236,M104&lt;&gt;'Tabelas auxiliares'!$B$237,M104&lt;&gt;'Tabelas auxiliares'!$C$236,M104&lt;&gt;'Tabelas auxiliares'!$C$237,M104&lt;&gt;'Tabelas auxiliares'!$D$236),"FOLHA DE PESSOAL",IF(Q104='Tabelas auxiliares'!$A$237,"CUSTEIO",IF(Q104='Tabelas auxiliares'!$A$236,"INVESTIMENTO","ERRO - VERIFICAR"))))</f>
        <v>CUSTEIO</v>
      </c>
      <c r="S104" s="64">
        <f t="shared" si="3"/>
        <v>6000</v>
      </c>
      <c r="X104" s="44">
        <v>6000</v>
      </c>
    </row>
    <row r="105" spans="1:24" x14ac:dyDescent="0.25">
      <c r="A105" t="s">
        <v>3555</v>
      </c>
      <c r="B105" t="s">
        <v>3556</v>
      </c>
      <c r="C105" t="s">
        <v>877</v>
      </c>
      <c r="D105" t="s">
        <v>3815</v>
      </c>
      <c r="E105" t="s">
        <v>3816</v>
      </c>
      <c r="F105" t="s">
        <v>3817</v>
      </c>
      <c r="G105" t="s">
        <v>3818</v>
      </c>
      <c r="H105" t="s">
        <v>3557</v>
      </c>
      <c r="I105" t="s">
        <v>1673</v>
      </c>
      <c r="J105" t="s">
        <v>3558</v>
      </c>
      <c r="K105" t="s">
        <v>3559</v>
      </c>
      <c r="L105" t="s">
        <v>3560</v>
      </c>
      <c r="M105" t="s">
        <v>164</v>
      </c>
      <c r="N105" t="s">
        <v>3561</v>
      </c>
      <c r="O105" t="s">
        <v>1180</v>
      </c>
      <c r="P105" t="s">
        <v>1181</v>
      </c>
      <c r="Q105" s="51" t="str">
        <f t="shared" si="2"/>
        <v>3</v>
      </c>
      <c r="R105" s="51" t="str">
        <f>IF(M105="","",IF(AND(M105&lt;&gt;'Tabelas auxiliares'!$B$236,M105&lt;&gt;'Tabelas auxiliares'!$B$237,M105&lt;&gt;'Tabelas auxiliares'!$C$236,M105&lt;&gt;'Tabelas auxiliares'!$C$237,M105&lt;&gt;'Tabelas auxiliares'!$D$236),"FOLHA DE PESSOAL",IF(Q105='Tabelas auxiliares'!$A$237,"CUSTEIO",IF(Q105='Tabelas auxiliares'!$A$236,"INVESTIMENTO","ERRO - VERIFICAR"))))</f>
        <v>CUSTEIO</v>
      </c>
      <c r="S105" s="64">
        <f t="shared" si="3"/>
        <v>3030</v>
      </c>
      <c r="V105" s="44">
        <v>445.91</v>
      </c>
      <c r="X105" s="44">
        <v>2584.09</v>
      </c>
    </row>
    <row r="106" spans="1:24" x14ac:dyDescent="0.25">
      <c r="A106" t="s">
        <v>3555</v>
      </c>
      <c r="B106" t="s">
        <v>3556</v>
      </c>
      <c r="C106" t="s">
        <v>1455</v>
      </c>
      <c r="D106" t="s">
        <v>3819</v>
      </c>
      <c r="E106" t="s">
        <v>3820</v>
      </c>
      <c r="F106" t="s">
        <v>3821</v>
      </c>
      <c r="G106" t="s">
        <v>3822</v>
      </c>
      <c r="H106" t="s">
        <v>3557</v>
      </c>
      <c r="I106" t="s">
        <v>1673</v>
      </c>
      <c r="J106" t="s">
        <v>3558</v>
      </c>
      <c r="K106" t="s">
        <v>3559</v>
      </c>
      <c r="L106" t="s">
        <v>3560</v>
      </c>
      <c r="M106" t="s">
        <v>164</v>
      </c>
      <c r="N106" t="s">
        <v>3561</v>
      </c>
      <c r="O106" t="s">
        <v>1798</v>
      </c>
      <c r="P106" t="s">
        <v>1799</v>
      </c>
      <c r="Q106" s="51" t="str">
        <f t="shared" si="2"/>
        <v>3</v>
      </c>
      <c r="R106" s="51" t="str">
        <f>IF(M106="","",IF(AND(M106&lt;&gt;'Tabelas auxiliares'!$B$236,M106&lt;&gt;'Tabelas auxiliares'!$B$237,M106&lt;&gt;'Tabelas auxiliares'!$C$236,M106&lt;&gt;'Tabelas auxiliares'!$C$237,M106&lt;&gt;'Tabelas auxiliares'!$D$236),"FOLHA DE PESSOAL",IF(Q106='Tabelas auxiliares'!$A$237,"CUSTEIO",IF(Q106='Tabelas auxiliares'!$A$236,"INVESTIMENTO","ERRO - VERIFICAR"))))</f>
        <v>CUSTEIO</v>
      </c>
      <c r="S106" s="64">
        <f t="shared" si="3"/>
        <v>1000</v>
      </c>
      <c r="X106" s="44">
        <v>1000</v>
      </c>
    </row>
    <row r="107" spans="1:24" x14ac:dyDescent="0.25">
      <c r="A107" t="s">
        <v>3555</v>
      </c>
      <c r="B107" t="s">
        <v>3556</v>
      </c>
      <c r="C107" t="s">
        <v>1455</v>
      </c>
      <c r="D107" t="s">
        <v>3823</v>
      </c>
      <c r="E107" t="s">
        <v>3824</v>
      </c>
      <c r="F107" t="s">
        <v>3825</v>
      </c>
      <c r="G107" t="s">
        <v>3826</v>
      </c>
      <c r="H107" t="s">
        <v>3557</v>
      </c>
      <c r="I107" t="s">
        <v>1673</v>
      </c>
      <c r="J107" t="s">
        <v>3558</v>
      </c>
      <c r="K107" t="s">
        <v>3559</v>
      </c>
      <c r="L107" t="s">
        <v>3560</v>
      </c>
      <c r="M107" t="s">
        <v>164</v>
      </c>
      <c r="N107" t="s">
        <v>3561</v>
      </c>
      <c r="O107" t="s">
        <v>1798</v>
      </c>
      <c r="P107" t="s">
        <v>1799</v>
      </c>
      <c r="Q107" s="51" t="str">
        <f t="shared" si="2"/>
        <v>3</v>
      </c>
      <c r="R107" s="51" t="str">
        <f>IF(M107="","",IF(AND(M107&lt;&gt;'Tabelas auxiliares'!$B$236,M107&lt;&gt;'Tabelas auxiliares'!$B$237,M107&lt;&gt;'Tabelas auxiliares'!$C$236,M107&lt;&gt;'Tabelas auxiliares'!$C$237,M107&lt;&gt;'Tabelas auxiliares'!$D$236),"FOLHA DE PESSOAL",IF(Q107='Tabelas auxiliares'!$A$237,"CUSTEIO",IF(Q107='Tabelas auxiliares'!$A$236,"INVESTIMENTO","ERRO - VERIFICAR"))))</f>
        <v>CUSTEIO</v>
      </c>
      <c r="S107" s="64">
        <f t="shared" si="3"/>
        <v>633.47</v>
      </c>
      <c r="X107" s="44">
        <v>633.47</v>
      </c>
    </row>
    <row r="108" spans="1:24" x14ac:dyDescent="0.25">
      <c r="A108" t="s">
        <v>3555</v>
      </c>
      <c r="B108" t="s">
        <v>3556</v>
      </c>
      <c r="C108" t="s">
        <v>1455</v>
      </c>
      <c r="D108" t="s">
        <v>3827</v>
      </c>
      <c r="E108" t="s">
        <v>3828</v>
      </c>
      <c r="F108" t="s">
        <v>3829</v>
      </c>
      <c r="G108" t="s">
        <v>3830</v>
      </c>
      <c r="H108" t="s">
        <v>3557</v>
      </c>
      <c r="I108" t="s">
        <v>1673</v>
      </c>
      <c r="J108" t="s">
        <v>3558</v>
      </c>
      <c r="K108" t="s">
        <v>3559</v>
      </c>
      <c r="L108" t="s">
        <v>3560</v>
      </c>
      <c r="M108" t="s">
        <v>164</v>
      </c>
      <c r="N108" t="s">
        <v>3561</v>
      </c>
      <c r="O108" t="s">
        <v>1180</v>
      </c>
      <c r="P108" t="s">
        <v>1181</v>
      </c>
      <c r="Q108" s="51" t="str">
        <f t="shared" si="2"/>
        <v>3</v>
      </c>
      <c r="R108" s="51" t="str">
        <f>IF(M108="","",IF(AND(M108&lt;&gt;'Tabelas auxiliares'!$B$236,M108&lt;&gt;'Tabelas auxiliares'!$B$237,M108&lt;&gt;'Tabelas auxiliares'!$C$236,M108&lt;&gt;'Tabelas auxiliares'!$C$237,M108&lt;&gt;'Tabelas auxiliares'!$D$236),"FOLHA DE PESSOAL",IF(Q108='Tabelas auxiliares'!$A$237,"CUSTEIO",IF(Q108='Tabelas auxiliares'!$A$236,"INVESTIMENTO","ERRO - VERIFICAR"))))</f>
        <v>CUSTEIO</v>
      </c>
      <c r="S108" s="64">
        <f t="shared" si="3"/>
        <v>1040</v>
      </c>
      <c r="X108" s="44">
        <v>1040</v>
      </c>
    </row>
    <row r="109" spans="1:24" x14ac:dyDescent="0.25">
      <c r="A109" t="s">
        <v>3555</v>
      </c>
      <c r="B109" t="s">
        <v>3556</v>
      </c>
      <c r="C109" t="s">
        <v>1455</v>
      </c>
      <c r="D109" t="s">
        <v>3831</v>
      </c>
      <c r="E109" t="s">
        <v>3832</v>
      </c>
      <c r="F109" t="s">
        <v>3833</v>
      </c>
      <c r="G109" t="s">
        <v>165</v>
      </c>
      <c r="H109" t="s">
        <v>3557</v>
      </c>
      <c r="I109" t="s">
        <v>1673</v>
      </c>
      <c r="J109" t="s">
        <v>3558</v>
      </c>
      <c r="K109" t="s">
        <v>3559</v>
      </c>
      <c r="L109" t="s">
        <v>3560</v>
      </c>
      <c r="M109" t="s">
        <v>164</v>
      </c>
      <c r="N109" t="s">
        <v>3561</v>
      </c>
      <c r="O109" t="s">
        <v>1180</v>
      </c>
      <c r="P109" t="s">
        <v>1181</v>
      </c>
      <c r="Q109" s="51" t="str">
        <f t="shared" si="2"/>
        <v>3</v>
      </c>
      <c r="R109" s="51" t="str">
        <f>IF(M109="","",IF(AND(M109&lt;&gt;'Tabelas auxiliares'!$B$236,M109&lt;&gt;'Tabelas auxiliares'!$B$237,M109&lt;&gt;'Tabelas auxiliares'!$C$236,M109&lt;&gt;'Tabelas auxiliares'!$C$237,M109&lt;&gt;'Tabelas auxiliares'!$D$236),"FOLHA DE PESSOAL",IF(Q109='Tabelas auxiliares'!$A$237,"CUSTEIO",IF(Q109='Tabelas auxiliares'!$A$236,"INVESTIMENTO","ERRO - VERIFICAR"))))</f>
        <v>CUSTEIO</v>
      </c>
      <c r="S109" s="64">
        <f t="shared" si="3"/>
        <v>7160</v>
      </c>
      <c r="X109" s="44">
        <v>7160</v>
      </c>
    </row>
    <row r="110" spans="1:24" x14ac:dyDescent="0.25">
      <c r="A110" t="s">
        <v>3555</v>
      </c>
      <c r="B110" t="s">
        <v>3556</v>
      </c>
      <c r="C110" t="s">
        <v>1455</v>
      </c>
      <c r="D110" t="s">
        <v>3834</v>
      </c>
      <c r="E110" t="s">
        <v>3835</v>
      </c>
      <c r="F110" t="s">
        <v>3836</v>
      </c>
      <c r="G110" t="s">
        <v>3837</v>
      </c>
      <c r="H110" t="s">
        <v>3557</v>
      </c>
      <c r="I110" t="s">
        <v>1673</v>
      </c>
      <c r="J110" t="s">
        <v>3558</v>
      </c>
      <c r="K110" t="s">
        <v>3559</v>
      </c>
      <c r="L110" t="s">
        <v>3560</v>
      </c>
      <c r="M110" t="s">
        <v>164</v>
      </c>
      <c r="N110" t="s">
        <v>3561</v>
      </c>
      <c r="O110" t="s">
        <v>1180</v>
      </c>
      <c r="P110" t="s">
        <v>1181</v>
      </c>
      <c r="Q110" s="51" t="str">
        <f t="shared" si="2"/>
        <v>3</v>
      </c>
      <c r="R110" s="51" t="str">
        <f>IF(M110="","",IF(AND(M110&lt;&gt;'Tabelas auxiliares'!$B$236,M110&lt;&gt;'Tabelas auxiliares'!$B$237,M110&lt;&gt;'Tabelas auxiliares'!$C$236,M110&lt;&gt;'Tabelas auxiliares'!$C$237,M110&lt;&gt;'Tabelas auxiliares'!$D$236),"FOLHA DE PESSOAL",IF(Q110='Tabelas auxiliares'!$A$237,"CUSTEIO",IF(Q110='Tabelas auxiliares'!$A$236,"INVESTIMENTO","ERRO - VERIFICAR"))))</f>
        <v>CUSTEIO</v>
      </c>
      <c r="S110" s="64">
        <f t="shared" si="3"/>
        <v>1670</v>
      </c>
      <c r="X110" s="44">
        <v>1670</v>
      </c>
    </row>
    <row r="111" spans="1:24" x14ac:dyDescent="0.25">
      <c r="A111" t="s">
        <v>3555</v>
      </c>
      <c r="B111" t="s">
        <v>3556</v>
      </c>
      <c r="C111" t="s">
        <v>1649</v>
      </c>
      <c r="D111" t="s">
        <v>3838</v>
      </c>
      <c r="E111" t="s">
        <v>3839</v>
      </c>
      <c r="F111" t="s">
        <v>3840</v>
      </c>
      <c r="G111" t="s">
        <v>3841</v>
      </c>
      <c r="H111" t="s">
        <v>3557</v>
      </c>
      <c r="I111" t="s">
        <v>1673</v>
      </c>
      <c r="J111" t="s">
        <v>3558</v>
      </c>
      <c r="K111" t="s">
        <v>3559</v>
      </c>
      <c r="L111" t="s">
        <v>3560</v>
      </c>
      <c r="M111" t="s">
        <v>164</v>
      </c>
      <c r="N111" t="s">
        <v>3561</v>
      </c>
      <c r="O111" t="s">
        <v>1180</v>
      </c>
      <c r="P111" t="s">
        <v>1181</v>
      </c>
      <c r="Q111" s="51" t="str">
        <f t="shared" si="2"/>
        <v>3</v>
      </c>
      <c r="R111" s="51" t="str">
        <f>IF(M111="","",IF(AND(M111&lt;&gt;'Tabelas auxiliares'!$B$236,M111&lt;&gt;'Tabelas auxiliares'!$B$237,M111&lt;&gt;'Tabelas auxiliares'!$C$236,M111&lt;&gt;'Tabelas auxiliares'!$C$237,M111&lt;&gt;'Tabelas auxiliares'!$D$236),"FOLHA DE PESSOAL",IF(Q111='Tabelas auxiliares'!$A$237,"CUSTEIO",IF(Q111='Tabelas auxiliares'!$A$236,"INVESTIMENTO","ERRO - VERIFICAR"))))</f>
        <v>CUSTEIO</v>
      </c>
      <c r="S111" s="64">
        <f t="shared" si="3"/>
        <v>550</v>
      </c>
      <c r="X111" s="44">
        <v>550</v>
      </c>
    </row>
    <row r="112" spans="1:24" x14ac:dyDescent="0.25">
      <c r="A112" t="s">
        <v>3555</v>
      </c>
      <c r="B112" t="s">
        <v>3556</v>
      </c>
      <c r="C112" t="s">
        <v>1649</v>
      </c>
      <c r="D112" t="s">
        <v>3842</v>
      </c>
      <c r="E112" t="s">
        <v>3843</v>
      </c>
      <c r="F112" t="s">
        <v>3844</v>
      </c>
      <c r="G112" t="s">
        <v>165</v>
      </c>
      <c r="H112" t="s">
        <v>3557</v>
      </c>
      <c r="I112" t="s">
        <v>1673</v>
      </c>
      <c r="J112" t="s">
        <v>3558</v>
      </c>
      <c r="K112" t="s">
        <v>3559</v>
      </c>
      <c r="L112" t="s">
        <v>3560</v>
      </c>
      <c r="M112" t="s">
        <v>164</v>
      </c>
      <c r="N112" t="s">
        <v>3561</v>
      </c>
      <c r="O112" t="s">
        <v>1180</v>
      </c>
      <c r="P112" t="s">
        <v>1181</v>
      </c>
      <c r="Q112" s="51" t="str">
        <f t="shared" si="2"/>
        <v>3</v>
      </c>
      <c r="R112" s="51" t="str">
        <f>IF(M112="","",IF(AND(M112&lt;&gt;'Tabelas auxiliares'!$B$236,M112&lt;&gt;'Tabelas auxiliares'!$B$237,M112&lt;&gt;'Tabelas auxiliares'!$C$236,M112&lt;&gt;'Tabelas auxiliares'!$C$237,M112&lt;&gt;'Tabelas auxiliares'!$D$236),"FOLHA DE PESSOAL",IF(Q112='Tabelas auxiliares'!$A$237,"CUSTEIO",IF(Q112='Tabelas auxiliares'!$A$236,"INVESTIMENTO","ERRO - VERIFICAR"))))</f>
        <v>CUSTEIO</v>
      </c>
      <c r="S112" s="64">
        <f t="shared" si="3"/>
        <v>2520</v>
      </c>
      <c r="V112" s="44">
        <v>1260</v>
      </c>
      <c r="X112" s="44">
        <v>1260</v>
      </c>
    </row>
    <row r="113" spans="1:24" x14ac:dyDescent="0.25">
      <c r="A113" t="s">
        <v>3555</v>
      </c>
      <c r="B113" t="s">
        <v>3556</v>
      </c>
      <c r="C113" t="s">
        <v>1649</v>
      </c>
      <c r="D113" t="s">
        <v>3845</v>
      </c>
      <c r="E113" t="s">
        <v>3846</v>
      </c>
      <c r="F113" t="s">
        <v>3847</v>
      </c>
      <c r="G113" t="s">
        <v>3848</v>
      </c>
      <c r="H113" t="s">
        <v>3557</v>
      </c>
      <c r="I113" t="s">
        <v>1673</v>
      </c>
      <c r="J113" t="s">
        <v>3558</v>
      </c>
      <c r="K113" t="s">
        <v>3559</v>
      </c>
      <c r="L113" t="s">
        <v>3560</v>
      </c>
      <c r="M113" t="s">
        <v>164</v>
      </c>
      <c r="N113" t="s">
        <v>3561</v>
      </c>
      <c r="O113" t="s">
        <v>1180</v>
      </c>
      <c r="P113" t="s">
        <v>1181</v>
      </c>
      <c r="Q113" s="51" t="str">
        <f t="shared" si="2"/>
        <v>3</v>
      </c>
      <c r="R113" s="51" t="str">
        <f>IF(M113="","",IF(AND(M113&lt;&gt;'Tabelas auxiliares'!$B$236,M113&lt;&gt;'Tabelas auxiliares'!$B$237,M113&lt;&gt;'Tabelas auxiliares'!$C$236,M113&lt;&gt;'Tabelas auxiliares'!$C$237,M113&lt;&gt;'Tabelas auxiliares'!$D$236),"FOLHA DE PESSOAL",IF(Q113='Tabelas auxiliares'!$A$237,"CUSTEIO",IF(Q113='Tabelas auxiliares'!$A$236,"INVESTIMENTO","ERRO - VERIFICAR"))))</f>
        <v>CUSTEIO</v>
      </c>
      <c r="S113" s="64">
        <f t="shared" si="3"/>
        <v>6111.72</v>
      </c>
      <c r="X113" s="44">
        <v>6111.72</v>
      </c>
    </row>
    <row r="114" spans="1:24" x14ac:dyDescent="0.25">
      <c r="A114" t="s">
        <v>3555</v>
      </c>
      <c r="B114" t="s">
        <v>3556</v>
      </c>
      <c r="C114" t="s">
        <v>1649</v>
      </c>
      <c r="D114" t="s">
        <v>3849</v>
      </c>
      <c r="E114" t="s">
        <v>3850</v>
      </c>
      <c r="F114" t="s">
        <v>3851</v>
      </c>
      <c r="G114" t="s">
        <v>3624</v>
      </c>
      <c r="H114" t="s">
        <v>3557</v>
      </c>
      <c r="I114" t="s">
        <v>1673</v>
      </c>
      <c r="J114" t="s">
        <v>3558</v>
      </c>
      <c r="K114" t="s">
        <v>3559</v>
      </c>
      <c r="L114" t="s">
        <v>3560</v>
      </c>
      <c r="M114" t="s">
        <v>164</v>
      </c>
      <c r="N114" t="s">
        <v>3561</v>
      </c>
      <c r="O114" t="s">
        <v>1180</v>
      </c>
      <c r="P114" t="s">
        <v>1181</v>
      </c>
      <c r="Q114" s="51" t="str">
        <f t="shared" si="2"/>
        <v>3</v>
      </c>
      <c r="R114" s="51" t="str">
        <f>IF(M114="","",IF(AND(M114&lt;&gt;'Tabelas auxiliares'!$B$236,M114&lt;&gt;'Tabelas auxiliares'!$B$237,M114&lt;&gt;'Tabelas auxiliares'!$C$236,M114&lt;&gt;'Tabelas auxiliares'!$C$237,M114&lt;&gt;'Tabelas auxiliares'!$D$236),"FOLHA DE PESSOAL",IF(Q114='Tabelas auxiliares'!$A$237,"CUSTEIO",IF(Q114='Tabelas auxiliares'!$A$236,"INVESTIMENTO","ERRO - VERIFICAR"))))</f>
        <v>CUSTEIO</v>
      </c>
      <c r="S114" s="64">
        <f t="shared" si="3"/>
        <v>450</v>
      </c>
      <c r="X114" s="44">
        <v>450</v>
      </c>
    </row>
    <row r="115" spans="1:24" x14ac:dyDescent="0.25">
      <c r="A115" t="s">
        <v>3555</v>
      </c>
      <c r="B115" t="s">
        <v>3556</v>
      </c>
      <c r="C115" t="s">
        <v>1649</v>
      </c>
      <c r="D115" t="s">
        <v>3852</v>
      </c>
      <c r="E115" t="s">
        <v>3853</v>
      </c>
      <c r="F115" t="s">
        <v>3854</v>
      </c>
      <c r="G115" t="s">
        <v>3855</v>
      </c>
      <c r="H115" t="s">
        <v>3557</v>
      </c>
      <c r="I115" t="s">
        <v>1673</v>
      </c>
      <c r="J115" t="s">
        <v>3558</v>
      </c>
      <c r="K115" t="s">
        <v>3559</v>
      </c>
      <c r="L115" t="s">
        <v>3560</v>
      </c>
      <c r="M115" t="s">
        <v>164</v>
      </c>
      <c r="N115" t="s">
        <v>3561</v>
      </c>
      <c r="O115" t="s">
        <v>1180</v>
      </c>
      <c r="P115" t="s">
        <v>1181</v>
      </c>
      <c r="Q115" s="51" t="str">
        <f t="shared" si="2"/>
        <v>3</v>
      </c>
      <c r="R115" s="51" t="str">
        <f>IF(M115="","",IF(AND(M115&lt;&gt;'Tabelas auxiliares'!$B$236,M115&lt;&gt;'Tabelas auxiliares'!$B$237,M115&lt;&gt;'Tabelas auxiliares'!$C$236,M115&lt;&gt;'Tabelas auxiliares'!$C$237,M115&lt;&gt;'Tabelas auxiliares'!$D$236),"FOLHA DE PESSOAL",IF(Q115='Tabelas auxiliares'!$A$237,"CUSTEIO",IF(Q115='Tabelas auxiliares'!$A$236,"INVESTIMENTO","ERRO - VERIFICAR"))))</f>
        <v>CUSTEIO</v>
      </c>
      <c r="S115" s="64">
        <f t="shared" si="3"/>
        <v>6505</v>
      </c>
      <c r="X115" s="44">
        <v>6505</v>
      </c>
    </row>
    <row r="116" spans="1:24" x14ac:dyDescent="0.25">
      <c r="A116" t="s">
        <v>3555</v>
      </c>
      <c r="B116" t="s">
        <v>3556</v>
      </c>
      <c r="C116" t="s">
        <v>1462</v>
      </c>
      <c r="D116" t="s">
        <v>3856</v>
      </c>
      <c r="E116" t="s">
        <v>3857</v>
      </c>
      <c r="F116" t="s">
        <v>3858</v>
      </c>
      <c r="G116" t="s">
        <v>3859</v>
      </c>
      <c r="H116" t="s">
        <v>3557</v>
      </c>
      <c r="I116" t="s">
        <v>1673</v>
      </c>
      <c r="J116" t="s">
        <v>3558</v>
      </c>
      <c r="K116" t="s">
        <v>3559</v>
      </c>
      <c r="L116" t="s">
        <v>3560</v>
      </c>
      <c r="M116" t="s">
        <v>164</v>
      </c>
      <c r="N116" t="s">
        <v>3561</v>
      </c>
      <c r="O116" t="s">
        <v>1180</v>
      </c>
      <c r="P116" t="s">
        <v>1181</v>
      </c>
      <c r="Q116" s="51" t="str">
        <f t="shared" si="2"/>
        <v>3</v>
      </c>
      <c r="R116" s="51" t="str">
        <f>IF(M116="","",IF(AND(M116&lt;&gt;'Tabelas auxiliares'!$B$236,M116&lt;&gt;'Tabelas auxiliares'!$B$237,M116&lt;&gt;'Tabelas auxiliares'!$C$236,M116&lt;&gt;'Tabelas auxiliares'!$C$237,M116&lt;&gt;'Tabelas auxiliares'!$D$236),"FOLHA DE PESSOAL",IF(Q116='Tabelas auxiliares'!$A$237,"CUSTEIO",IF(Q116='Tabelas auxiliares'!$A$236,"INVESTIMENTO","ERRO - VERIFICAR"))))</f>
        <v>CUSTEIO</v>
      </c>
      <c r="S116" s="64">
        <f t="shared" si="3"/>
        <v>2715.7200000000003</v>
      </c>
      <c r="V116" s="44">
        <v>58.26</v>
      </c>
      <c r="X116" s="44">
        <v>2657.46</v>
      </c>
    </row>
    <row r="117" spans="1:24" x14ac:dyDescent="0.25">
      <c r="A117" t="s">
        <v>3555</v>
      </c>
      <c r="B117" t="s">
        <v>3556</v>
      </c>
      <c r="C117" t="s">
        <v>1462</v>
      </c>
      <c r="D117" t="s">
        <v>3860</v>
      </c>
      <c r="E117" t="s">
        <v>3861</v>
      </c>
      <c r="F117" t="s">
        <v>3862</v>
      </c>
      <c r="G117" t="s">
        <v>3863</v>
      </c>
      <c r="H117" t="s">
        <v>3557</v>
      </c>
      <c r="I117" t="s">
        <v>1673</v>
      </c>
      <c r="J117" t="s">
        <v>3558</v>
      </c>
      <c r="K117" t="s">
        <v>3559</v>
      </c>
      <c r="L117" t="s">
        <v>3560</v>
      </c>
      <c r="M117" t="s">
        <v>164</v>
      </c>
      <c r="N117" t="s">
        <v>3561</v>
      </c>
      <c r="O117" t="s">
        <v>1180</v>
      </c>
      <c r="P117" t="s">
        <v>1181</v>
      </c>
      <c r="Q117" s="51" t="str">
        <f t="shared" si="2"/>
        <v>3</v>
      </c>
      <c r="R117" s="51" t="str">
        <f>IF(M117="","",IF(AND(M117&lt;&gt;'Tabelas auxiliares'!$B$236,M117&lt;&gt;'Tabelas auxiliares'!$B$237,M117&lt;&gt;'Tabelas auxiliares'!$C$236,M117&lt;&gt;'Tabelas auxiliares'!$C$237,M117&lt;&gt;'Tabelas auxiliares'!$D$236),"FOLHA DE PESSOAL",IF(Q117='Tabelas auxiliares'!$A$237,"CUSTEIO",IF(Q117='Tabelas auxiliares'!$A$236,"INVESTIMENTO","ERRO - VERIFICAR"))))</f>
        <v>CUSTEIO</v>
      </c>
      <c r="S117" s="64">
        <f t="shared" si="3"/>
        <v>3000</v>
      </c>
      <c r="X117" s="44">
        <v>3000</v>
      </c>
    </row>
    <row r="118" spans="1:24" x14ac:dyDescent="0.25">
      <c r="A118" t="s">
        <v>3555</v>
      </c>
      <c r="B118" t="s">
        <v>3556</v>
      </c>
      <c r="C118" t="s">
        <v>1462</v>
      </c>
      <c r="D118" t="s">
        <v>3864</v>
      </c>
      <c r="E118" t="s">
        <v>3865</v>
      </c>
      <c r="F118" t="s">
        <v>3866</v>
      </c>
      <c r="G118" t="s">
        <v>3762</v>
      </c>
      <c r="H118" t="s">
        <v>3557</v>
      </c>
      <c r="I118" t="s">
        <v>1673</v>
      </c>
      <c r="J118" t="s">
        <v>3558</v>
      </c>
      <c r="K118" t="s">
        <v>3559</v>
      </c>
      <c r="L118" t="s">
        <v>3560</v>
      </c>
      <c r="M118" t="s">
        <v>164</v>
      </c>
      <c r="N118" t="s">
        <v>3561</v>
      </c>
      <c r="O118" t="s">
        <v>1180</v>
      </c>
      <c r="P118" t="s">
        <v>1181</v>
      </c>
      <c r="Q118" s="51" t="str">
        <f t="shared" si="2"/>
        <v>3</v>
      </c>
      <c r="R118" s="51" t="str">
        <f>IF(M118="","",IF(AND(M118&lt;&gt;'Tabelas auxiliares'!$B$236,M118&lt;&gt;'Tabelas auxiliares'!$B$237,M118&lt;&gt;'Tabelas auxiliares'!$C$236,M118&lt;&gt;'Tabelas auxiliares'!$C$237,M118&lt;&gt;'Tabelas auxiliares'!$D$236),"FOLHA DE PESSOAL",IF(Q118='Tabelas auxiliares'!$A$237,"CUSTEIO",IF(Q118='Tabelas auxiliares'!$A$236,"INVESTIMENTO","ERRO - VERIFICAR"))))</f>
        <v>CUSTEIO</v>
      </c>
      <c r="S118" s="64">
        <f t="shared" si="3"/>
        <v>1560</v>
      </c>
      <c r="X118" s="44">
        <v>1560</v>
      </c>
    </row>
    <row r="119" spans="1:24" x14ac:dyDescent="0.25">
      <c r="A119" t="s">
        <v>3555</v>
      </c>
      <c r="B119" t="s">
        <v>3556</v>
      </c>
      <c r="C119" t="s">
        <v>1462</v>
      </c>
      <c r="D119" t="s">
        <v>3867</v>
      </c>
      <c r="E119" t="s">
        <v>3868</v>
      </c>
      <c r="F119" t="s">
        <v>3869</v>
      </c>
      <c r="G119" t="s">
        <v>165</v>
      </c>
      <c r="H119" t="s">
        <v>3557</v>
      </c>
      <c r="I119" t="s">
        <v>1673</v>
      </c>
      <c r="J119" t="s">
        <v>3558</v>
      </c>
      <c r="K119" t="s">
        <v>3559</v>
      </c>
      <c r="L119" t="s">
        <v>3560</v>
      </c>
      <c r="M119" t="s">
        <v>164</v>
      </c>
      <c r="N119" t="s">
        <v>3561</v>
      </c>
      <c r="O119" t="s">
        <v>1180</v>
      </c>
      <c r="P119" t="s">
        <v>1181</v>
      </c>
      <c r="Q119" s="51" t="str">
        <f t="shared" si="2"/>
        <v>3</v>
      </c>
      <c r="R119" s="51" t="str">
        <f>IF(M119="","",IF(AND(M119&lt;&gt;'Tabelas auxiliares'!$B$236,M119&lt;&gt;'Tabelas auxiliares'!$B$237,M119&lt;&gt;'Tabelas auxiliares'!$C$236,M119&lt;&gt;'Tabelas auxiliares'!$C$237,M119&lt;&gt;'Tabelas auxiliares'!$D$236),"FOLHA DE PESSOAL",IF(Q119='Tabelas auxiliares'!$A$237,"CUSTEIO",IF(Q119='Tabelas auxiliares'!$A$236,"INVESTIMENTO","ERRO - VERIFICAR"))))</f>
        <v>CUSTEIO</v>
      </c>
      <c r="S119" s="64">
        <f t="shared" si="3"/>
        <v>12000</v>
      </c>
      <c r="X119" s="44">
        <v>12000</v>
      </c>
    </row>
    <row r="120" spans="1:24" x14ac:dyDescent="0.25">
      <c r="A120" t="s">
        <v>3555</v>
      </c>
      <c r="B120" t="s">
        <v>3556</v>
      </c>
      <c r="C120" t="s">
        <v>1462</v>
      </c>
      <c r="D120" t="s">
        <v>3870</v>
      </c>
      <c r="E120" t="s">
        <v>3871</v>
      </c>
      <c r="F120" t="s">
        <v>3872</v>
      </c>
      <c r="G120" t="s">
        <v>3873</v>
      </c>
      <c r="H120" t="s">
        <v>3557</v>
      </c>
      <c r="I120" t="s">
        <v>1673</v>
      </c>
      <c r="J120" t="s">
        <v>3558</v>
      </c>
      <c r="K120" t="s">
        <v>3559</v>
      </c>
      <c r="L120" t="s">
        <v>3560</v>
      </c>
      <c r="M120" t="s">
        <v>164</v>
      </c>
      <c r="N120" t="s">
        <v>3561</v>
      </c>
      <c r="O120" t="s">
        <v>1180</v>
      </c>
      <c r="P120" t="s">
        <v>1181</v>
      </c>
      <c r="Q120" s="51" t="str">
        <f t="shared" si="2"/>
        <v>3</v>
      </c>
      <c r="R120" s="51" t="str">
        <f>IF(M120="","",IF(AND(M120&lt;&gt;'Tabelas auxiliares'!$B$236,M120&lt;&gt;'Tabelas auxiliares'!$B$237,M120&lt;&gt;'Tabelas auxiliares'!$C$236,M120&lt;&gt;'Tabelas auxiliares'!$C$237,M120&lt;&gt;'Tabelas auxiliares'!$D$236),"FOLHA DE PESSOAL",IF(Q120='Tabelas auxiliares'!$A$237,"CUSTEIO",IF(Q120='Tabelas auxiliares'!$A$236,"INVESTIMENTO","ERRO - VERIFICAR"))))</f>
        <v>CUSTEIO</v>
      </c>
      <c r="S120" s="64">
        <f t="shared" si="3"/>
        <v>485.71</v>
      </c>
      <c r="X120" s="44">
        <v>485.71</v>
      </c>
    </row>
    <row r="121" spans="1:24" x14ac:dyDescent="0.25">
      <c r="A121" t="s">
        <v>3555</v>
      </c>
      <c r="B121" t="s">
        <v>3556</v>
      </c>
      <c r="C121" t="s">
        <v>1462</v>
      </c>
      <c r="D121" t="s">
        <v>3874</v>
      </c>
      <c r="E121" t="s">
        <v>3875</v>
      </c>
      <c r="F121" t="s">
        <v>3876</v>
      </c>
      <c r="G121" t="s">
        <v>3877</v>
      </c>
      <c r="H121" t="s">
        <v>3557</v>
      </c>
      <c r="I121" t="s">
        <v>1673</v>
      </c>
      <c r="J121" t="s">
        <v>3558</v>
      </c>
      <c r="K121" t="s">
        <v>3559</v>
      </c>
      <c r="L121" t="s">
        <v>3560</v>
      </c>
      <c r="M121" t="s">
        <v>164</v>
      </c>
      <c r="N121" t="s">
        <v>3561</v>
      </c>
      <c r="O121" t="s">
        <v>1798</v>
      </c>
      <c r="P121" t="s">
        <v>1799</v>
      </c>
      <c r="Q121" s="51" t="str">
        <f t="shared" si="2"/>
        <v>3</v>
      </c>
      <c r="R121" s="51" t="str">
        <f>IF(M121="","",IF(AND(M121&lt;&gt;'Tabelas auxiliares'!$B$236,M121&lt;&gt;'Tabelas auxiliares'!$B$237,M121&lt;&gt;'Tabelas auxiliares'!$C$236,M121&lt;&gt;'Tabelas auxiliares'!$C$237,M121&lt;&gt;'Tabelas auxiliares'!$D$236),"FOLHA DE PESSOAL",IF(Q121='Tabelas auxiliares'!$A$237,"CUSTEIO",IF(Q121='Tabelas auxiliares'!$A$236,"INVESTIMENTO","ERRO - VERIFICAR"))))</f>
        <v>CUSTEIO</v>
      </c>
      <c r="S121" s="64">
        <f t="shared" si="3"/>
        <v>2293.73</v>
      </c>
      <c r="X121" s="44">
        <v>2293.73</v>
      </c>
    </row>
    <row r="122" spans="1:24" x14ac:dyDescent="0.25">
      <c r="A122" t="s">
        <v>3555</v>
      </c>
      <c r="B122" t="s">
        <v>3556</v>
      </c>
      <c r="C122" t="s">
        <v>3268</v>
      </c>
      <c r="D122" t="s">
        <v>3878</v>
      </c>
      <c r="E122" t="s">
        <v>3879</v>
      </c>
      <c r="F122" t="s">
        <v>3880</v>
      </c>
      <c r="G122" t="s">
        <v>3881</v>
      </c>
      <c r="H122" t="s">
        <v>3557</v>
      </c>
      <c r="I122" t="s">
        <v>1673</v>
      </c>
      <c r="J122" t="s">
        <v>3558</v>
      </c>
      <c r="K122" t="s">
        <v>3559</v>
      </c>
      <c r="L122" t="s">
        <v>3560</v>
      </c>
      <c r="M122" t="s">
        <v>164</v>
      </c>
      <c r="N122" t="s">
        <v>3561</v>
      </c>
      <c r="O122" t="s">
        <v>1798</v>
      </c>
      <c r="P122" t="s">
        <v>1799</v>
      </c>
      <c r="Q122" s="51" t="str">
        <f t="shared" si="2"/>
        <v>3</v>
      </c>
      <c r="R122" s="51" t="str">
        <f>IF(M122="","",IF(AND(M122&lt;&gt;'Tabelas auxiliares'!$B$236,M122&lt;&gt;'Tabelas auxiliares'!$B$237,M122&lt;&gt;'Tabelas auxiliares'!$C$236,M122&lt;&gt;'Tabelas auxiliares'!$C$237,M122&lt;&gt;'Tabelas auxiliares'!$D$236),"FOLHA DE PESSOAL",IF(Q122='Tabelas auxiliares'!$A$237,"CUSTEIO",IF(Q122='Tabelas auxiliares'!$A$236,"INVESTIMENTO","ERRO - VERIFICAR"))))</f>
        <v>CUSTEIO</v>
      </c>
      <c r="S122" s="64">
        <f t="shared" si="3"/>
        <v>352</v>
      </c>
      <c r="X122" s="44">
        <v>352</v>
      </c>
    </row>
    <row r="123" spans="1:24" x14ac:dyDescent="0.25">
      <c r="A123" t="s">
        <v>3555</v>
      </c>
      <c r="B123" t="s">
        <v>3556</v>
      </c>
      <c r="C123" t="s">
        <v>3268</v>
      </c>
      <c r="D123" t="s">
        <v>3882</v>
      </c>
      <c r="E123" t="s">
        <v>3883</v>
      </c>
      <c r="F123" t="s">
        <v>3884</v>
      </c>
      <c r="G123" t="s">
        <v>165</v>
      </c>
      <c r="H123" t="s">
        <v>3557</v>
      </c>
      <c r="I123" t="s">
        <v>1673</v>
      </c>
      <c r="J123" t="s">
        <v>3558</v>
      </c>
      <c r="K123" t="s">
        <v>3559</v>
      </c>
      <c r="L123" t="s">
        <v>3560</v>
      </c>
      <c r="M123" t="s">
        <v>164</v>
      </c>
      <c r="N123" t="s">
        <v>3561</v>
      </c>
      <c r="O123" t="s">
        <v>1180</v>
      </c>
      <c r="P123" t="s">
        <v>1181</v>
      </c>
      <c r="Q123" s="51" t="str">
        <f t="shared" si="2"/>
        <v>3</v>
      </c>
      <c r="R123" s="51" t="str">
        <f>IF(M123="","",IF(AND(M123&lt;&gt;'Tabelas auxiliares'!$B$236,M123&lt;&gt;'Tabelas auxiliares'!$B$237,M123&lt;&gt;'Tabelas auxiliares'!$C$236,M123&lt;&gt;'Tabelas auxiliares'!$C$237,M123&lt;&gt;'Tabelas auxiliares'!$D$236),"FOLHA DE PESSOAL",IF(Q123='Tabelas auxiliares'!$A$237,"CUSTEIO",IF(Q123='Tabelas auxiliares'!$A$236,"INVESTIMENTO","ERRO - VERIFICAR"))))</f>
        <v>CUSTEIO</v>
      </c>
      <c r="S123" s="64">
        <f t="shared" si="3"/>
        <v>9090</v>
      </c>
      <c r="V123" s="44">
        <v>3030</v>
      </c>
      <c r="X123" s="44">
        <v>6060</v>
      </c>
    </row>
    <row r="124" spans="1:24" x14ac:dyDescent="0.25">
      <c r="A124" t="s">
        <v>3555</v>
      </c>
      <c r="B124" t="s">
        <v>3556</v>
      </c>
      <c r="C124" t="s">
        <v>3268</v>
      </c>
      <c r="D124" t="s">
        <v>3885</v>
      </c>
      <c r="E124" t="s">
        <v>3886</v>
      </c>
      <c r="F124" t="s">
        <v>3887</v>
      </c>
      <c r="G124" t="s">
        <v>3888</v>
      </c>
      <c r="H124" t="s">
        <v>3557</v>
      </c>
      <c r="I124" t="s">
        <v>1673</v>
      </c>
      <c r="J124" t="s">
        <v>3558</v>
      </c>
      <c r="K124" t="s">
        <v>3559</v>
      </c>
      <c r="L124" t="s">
        <v>3560</v>
      </c>
      <c r="M124" t="s">
        <v>164</v>
      </c>
      <c r="N124" t="s">
        <v>3561</v>
      </c>
      <c r="O124" t="s">
        <v>1180</v>
      </c>
      <c r="P124" t="s">
        <v>1181</v>
      </c>
      <c r="Q124" s="51" t="str">
        <f t="shared" si="2"/>
        <v>3</v>
      </c>
      <c r="R124" s="51" t="str">
        <f>IF(M124="","",IF(AND(M124&lt;&gt;'Tabelas auxiliares'!$B$236,M124&lt;&gt;'Tabelas auxiliares'!$B$237,M124&lt;&gt;'Tabelas auxiliares'!$C$236,M124&lt;&gt;'Tabelas auxiliares'!$C$237,M124&lt;&gt;'Tabelas auxiliares'!$D$236),"FOLHA DE PESSOAL",IF(Q124='Tabelas auxiliares'!$A$237,"CUSTEIO",IF(Q124='Tabelas auxiliares'!$A$236,"INVESTIMENTO","ERRO - VERIFICAR"))))</f>
        <v>CUSTEIO</v>
      </c>
      <c r="S124" s="64">
        <f t="shared" si="3"/>
        <v>512</v>
      </c>
      <c r="X124" s="44">
        <v>512</v>
      </c>
    </row>
    <row r="125" spans="1:24" x14ac:dyDescent="0.25">
      <c r="A125" t="s">
        <v>3555</v>
      </c>
      <c r="B125" t="s">
        <v>3556</v>
      </c>
      <c r="C125" t="s">
        <v>3268</v>
      </c>
      <c r="D125" t="s">
        <v>3889</v>
      </c>
      <c r="E125" t="s">
        <v>3890</v>
      </c>
      <c r="F125" t="s">
        <v>3891</v>
      </c>
      <c r="G125" t="s">
        <v>165</v>
      </c>
      <c r="H125" t="s">
        <v>3557</v>
      </c>
      <c r="I125" t="s">
        <v>1673</v>
      </c>
      <c r="J125" t="s">
        <v>3558</v>
      </c>
      <c r="K125" t="s">
        <v>3559</v>
      </c>
      <c r="L125" t="s">
        <v>3560</v>
      </c>
      <c r="M125" t="s">
        <v>164</v>
      </c>
      <c r="N125" t="s">
        <v>3561</v>
      </c>
      <c r="O125" t="s">
        <v>1180</v>
      </c>
      <c r="P125" t="s">
        <v>1181</v>
      </c>
      <c r="Q125" s="51" t="str">
        <f t="shared" si="2"/>
        <v>3</v>
      </c>
      <c r="R125" s="51" t="str">
        <f>IF(M125="","",IF(AND(M125&lt;&gt;'Tabelas auxiliares'!$B$236,M125&lt;&gt;'Tabelas auxiliares'!$B$237,M125&lt;&gt;'Tabelas auxiliares'!$C$236,M125&lt;&gt;'Tabelas auxiliares'!$C$237,M125&lt;&gt;'Tabelas auxiliares'!$D$236),"FOLHA DE PESSOAL",IF(Q125='Tabelas auxiliares'!$A$237,"CUSTEIO",IF(Q125='Tabelas auxiliares'!$A$236,"INVESTIMENTO","ERRO - VERIFICAR"))))</f>
        <v>CUSTEIO</v>
      </c>
      <c r="S125" s="64">
        <f t="shared" si="3"/>
        <v>1723.27</v>
      </c>
      <c r="X125" s="44">
        <v>1723.27</v>
      </c>
    </row>
    <row r="126" spans="1:24" x14ac:dyDescent="0.25">
      <c r="A126" t="s">
        <v>3555</v>
      </c>
      <c r="B126" t="s">
        <v>3556</v>
      </c>
      <c r="C126" t="s">
        <v>622</v>
      </c>
      <c r="D126" t="s">
        <v>3892</v>
      </c>
      <c r="E126" t="s">
        <v>3893</v>
      </c>
      <c r="F126" t="s">
        <v>3894</v>
      </c>
      <c r="G126" t="s">
        <v>3895</v>
      </c>
      <c r="H126" t="s">
        <v>3557</v>
      </c>
      <c r="I126" t="s">
        <v>1673</v>
      </c>
      <c r="J126" t="s">
        <v>3558</v>
      </c>
      <c r="K126" t="s">
        <v>3559</v>
      </c>
      <c r="L126" t="s">
        <v>3560</v>
      </c>
      <c r="M126" t="s">
        <v>164</v>
      </c>
      <c r="N126" t="s">
        <v>3561</v>
      </c>
      <c r="O126" t="s">
        <v>1180</v>
      </c>
      <c r="P126" t="s">
        <v>1181</v>
      </c>
      <c r="Q126" s="51" t="str">
        <f t="shared" si="2"/>
        <v>3</v>
      </c>
      <c r="R126" s="51" t="str">
        <f>IF(M126="","",IF(AND(M126&lt;&gt;'Tabelas auxiliares'!$B$236,M126&lt;&gt;'Tabelas auxiliares'!$B$237,M126&lt;&gt;'Tabelas auxiliares'!$C$236,M126&lt;&gt;'Tabelas auxiliares'!$C$237,M126&lt;&gt;'Tabelas auxiliares'!$D$236),"FOLHA DE PESSOAL",IF(Q126='Tabelas auxiliares'!$A$237,"CUSTEIO",IF(Q126='Tabelas auxiliares'!$A$236,"INVESTIMENTO","ERRO - VERIFICAR"))))</f>
        <v>CUSTEIO</v>
      </c>
      <c r="S126" s="64">
        <f t="shared" si="3"/>
        <v>2014.16</v>
      </c>
      <c r="X126" s="44">
        <v>2014.16</v>
      </c>
    </row>
    <row r="127" spans="1:24" x14ac:dyDescent="0.25">
      <c r="A127" t="s">
        <v>3555</v>
      </c>
      <c r="B127" t="s">
        <v>3556</v>
      </c>
      <c r="C127" t="s">
        <v>1198</v>
      </c>
      <c r="D127" t="s">
        <v>3896</v>
      </c>
      <c r="E127" t="s">
        <v>3897</v>
      </c>
      <c r="F127" t="s">
        <v>3898</v>
      </c>
      <c r="G127" t="s">
        <v>165</v>
      </c>
      <c r="H127" t="s">
        <v>3557</v>
      </c>
      <c r="I127" t="s">
        <v>1673</v>
      </c>
      <c r="J127" t="s">
        <v>3558</v>
      </c>
      <c r="K127" t="s">
        <v>3559</v>
      </c>
      <c r="L127" t="s">
        <v>3560</v>
      </c>
      <c r="M127" t="s">
        <v>164</v>
      </c>
      <c r="N127" t="s">
        <v>3561</v>
      </c>
      <c r="O127" t="s">
        <v>1180</v>
      </c>
      <c r="P127" t="s">
        <v>1181</v>
      </c>
      <c r="Q127" s="51" t="str">
        <f t="shared" si="2"/>
        <v>3</v>
      </c>
      <c r="R127" s="51" t="str">
        <f>IF(M127="","",IF(AND(M127&lt;&gt;'Tabelas auxiliares'!$B$236,M127&lt;&gt;'Tabelas auxiliares'!$B$237,M127&lt;&gt;'Tabelas auxiliares'!$C$236,M127&lt;&gt;'Tabelas auxiliares'!$C$237,M127&lt;&gt;'Tabelas auxiliares'!$D$236),"FOLHA DE PESSOAL",IF(Q127='Tabelas auxiliares'!$A$237,"CUSTEIO",IF(Q127='Tabelas auxiliares'!$A$236,"INVESTIMENTO","ERRO - VERIFICAR"))))</f>
        <v>CUSTEIO</v>
      </c>
      <c r="S127" s="64">
        <f t="shared" si="3"/>
        <v>12600</v>
      </c>
      <c r="V127" s="44">
        <v>130</v>
      </c>
      <c r="X127" s="44">
        <v>12470</v>
      </c>
    </row>
    <row r="128" spans="1:24" x14ac:dyDescent="0.25">
      <c r="A128" t="s">
        <v>3555</v>
      </c>
      <c r="B128" t="s">
        <v>3556</v>
      </c>
      <c r="C128" t="s">
        <v>1198</v>
      </c>
      <c r="D128" t="s">
        <v>3899</v>
      </c>
      <c r="E128" t="s">
        <v>3900</v>
      </c>
      <c r="F128" t="s">
        <v>3901</v>
      </c>
      <c r="G128" t="s">
        <v>3600</v>
      </c>
      <c r="H128" t="s">
        <v>3557</v>
      </c>
      <c r="I128" t="s">
        <v>1673</v>
      </c>
      <c r="J128" t="s">
        <v>3558</v>
      </c>
      <c r="K128" t="s">
        <v>3559</v>
      </c>
      <c r="L128" t="s">
        <v>3560</v>
      </c>
      <c r="M128" t="s">
        <v>164</v>
      </c>
      <c r="N128" t="s">
        <v>3561</v>
      </c>
      <c r="O128" t="s">
        <v>1798</v>
      </c>
      <c r="P128" t="s">
        <v>1799</v>
      </c>
      <c r="Q128" s="51" t="str">
        <f t="shared" si="2"/>
        <v>3</v>
      </c>
      <c r="R128" s="51" t="str">
        <f>IF(M128="","",IF(AND(M128&lt;&gt;'Tabelas auxiliares'!$B$236,M128&lt;&gt;'Tabelas auxiliares'!$B$237,M128&lt;&gt;'Tabelas auxiliares'!$C$236,M128&lt;&gt;'Tabelas auxiliares'!$C$237,M128&lt;&gt;'Tabelas auxiliares'!$D$236),"FOLHA DE PESSOAL",IF(Q128='Tabelas auxiliares'!$A$237,"CUSTEIO",IF(Q128='Tabelas auxiliares'!$A$236,"INVESTIMENTO","ERRO - VERIFICAR"))))</f>
        <v>CUSTEIO</v>
      </c>
      <c r="S128" s="64">
        <f t="shared" si="3"/>
        <v>100</v>
      </c>
      <c r="X128" s="44">
        <v>100</v>
      </c>
    </row>
    <row r="129" spans="1:24" x14ac:dyDescent="0.25">
      <c r="A129" t="s">
        <v>3555</v>
      </c>
      <c r="B129" t="s">
        <v>3556</v>
      </c>
      <c r="C129" t="s">
        <v>1198</v>
      </c>
      <c r="D129" t="s">
        <v>3902</v>
      </c>
      <c r="E129" t="s">
        <v>3903</v>
      </c>
      <c r="F129" t="s">
        <v>3904</v>
      </c>
      <c r="G129" t="s">
        <v>3905</v>
      </c>
      <c r="H129" t="s">
        <v>3557</v>
      </c>
      <c r="I129" t="s">
        <v>1673</v>
      </c>
      <c r="J129" t="s">
        <v>3558</v>
      </c>
      <c r="K129" t="s">
        <v>3559</v>
      </c>
      <c r="L129" t="s">
        <v>3560</v>
      </c>
      <c r="M129" t="s">
        <v>164</v>
      </c>
      <c r="N129" t="s">
        <v>3561</v>
      </c>
      <c r="O129" t="s">
        <v>1180</v>
      </c>
      <c r="P129" t="s">
        <v>1181</v>
      </c>
      <c r="Q129" s="51" t="str">
        <f t="shared" si="2"/>
        <v>3</v>
      </c>
      <c r="R129" s="51" t="str">
        <f>IF(M129="","",IF(AND(M129&lt;&gt;'Tabelas auxiliares'!$B$236,M129&lt;&gt;'Tabelas auxiliares'!$B$237,M129&lt;&gt;'Tabelas auxiliares'!$C$236,M129&lt;&gt;'Tabelas auxiliares'!$C$237,M129&lt;&gt;'Tabelas auxiliares'!$D$236),"FOLHA DE PESSOAL",IF(Q129='Tabelas auxiliares'!$A$237,"CUSTEIO",IF(Q129='Tabelas auxiliares'!$A$236,"INVESTIMENTO","ERRO - VERIFICAR"))))</f>
        <v>CUSTEIO</v>
      </c>
      <c r="S129" s="64">
        <f t="shared" si="3"/>
        <v>1750</v>
      </c>
      <c r="X129" s="44">
        <v>1750</v>
      </c>
    </row>
    <row r="130" spans="1:24" x14ac:dyDescent="0.25">
      <c r="A130" t="s">
        <v>3555</v>
      </c>
      <c r="B130" t="s">
        <v>3556</v>
      </c>
      <c r="C130" t="s">
        <v>1198</v>
      </c>
      <c r="D130" t="s">
        <v>3906</v>
      </c>
      <c r="E130" t="s">
        <v>3907</v>
      </c>
      <c r="F130" t="s">
        <v>3908</v>
      </c>
      <c r="G130" t="s">
        <v>3909</v>
      </c>
      <c r="H130" t="s">
        <v>3557</v>
      </c>
      <c r="I130" t="s">
        <v>1673</v>
      </c>
      <c r="J130" t="s">
        <v>3558</v>
      </c>
      <c r="K130" t="s">
        <v>3559</v>
      </c>
      <c r="L130" t="s">
        <v>3560</v>
      </c>
      <c r="M130" t="s">
        <v>164</v>
      </c>
      <c r="N130" t="s">
        <v>3561</v>
      </c>
      <c r="O130" t="s">
        <v>1180</v>
      </c>
      <c r="P130" t="s">
        <v>1181</v>
      </c>
      <c r="Q130" s="51" t="str">
        <f t="shared" si="2"/>
        <v>3</v>
      </c>
      <c r="R130" s="51" t="str">
        <f>IF(M130="","",IF(AND(M130&lt;&gt;'Tabelas auxiliares'!$B$236,M130&lt;&gt;'Tabelas auxiliares'!$B$237,M130&lt;&gt;'Tabelas auxiliares'!$C$236,M130&lt;&gt;'Tabelas auxiliares'!$C$237,M130&lt;&gt;'Tabelas auxiliares'!$D$236),"FOLHA DE PESSOAL",IF(Q130='Tabelas auxiliares'!$A$237,"CUSTEIO",IF(Q130='Tabelas auxiliares'!$A$236,"INVESTIMENTO","ERRO - VERIFICAR"))))</f>
        <v>CUSTEIO</v>
      </c>
      <c r="S130" s="64">
        <f t="shared" si="3"/>
        <v>1450</v>
      </c>
      <c r="X130" s="44">
        <v>1450</v>
      </c>
    </row>
    <row r="131" spans="1:24" x14ac:dyDescent="0.25">
      <c r="A131" t="s">
        <v>3555</v>
      </c>
      <c r="B131" t="s">
        <v>3556</v>
      </c>
      <c r="C131" t="s">
        <v>1198</v>
      </c>
      <c r="D131" t="s">
        <v>3910</v>
      </c>
      <c r="E131" t="s">
        <v>3911</v>
      </c>
      <c r="F131" t="s">
        <v>3912</v>
      </c>
      <c r="G131" t="s">
        <v>3913</v>
      </c>
      <c r="H131" t="s">
        <v>3557</v>
      </c>
      <c r="I131" t="s">
        <v>1673</v>
      </c>
      <c r="J131" t="s">
        <v>3558</v>
      </c>
      <c r="K131" t="s">
        <v>3559</v>
      </c>
      <c r="L131" t="s">
        <v>3560</v>
      </c>
      <c r="M131" t="s">
        <v>164</v>
      </c>
      <c r="N131" t="s">
        <v>3561</v>
      </c>
      <c r="O131" t="s">
        <v>1180</v>
      </c>
      <c r="P131" t="s">
        <v>1181</v>
      </c>
      <c r="Q131" s="51" t="str">
        <f t="shared" si="2"/>
        <v>3</v>
      </c>
      <c r="R131" s="51" t="str">
        <f>IF(M131="","",IF(AND(M131&lt;&gt;'Tabelas auxiliares'!$B$236,M131&lt;&gt;'Tabelas auxiliares'!$B$237,M131&lt;&gt;'Tabelas auxiliares'!$C$236,M131&lt;&gt;'Tabelas auxiliares'!$C$237,M131&lt;&gt;'Tabelas auxiliares'!$D$236),"FOLHA DE PESSOAL",IF(Q131='Tabelas auxiliares'!$A$237,"CUSTEIO",IF(Q131='Tabelas auxiliares'!$A$236,"INVESTIMENTO","ERRO - VERIFICAR"))))</f>
        <v>CUSTEIO</v>
      </c>
      <c r="S131" s="64">
        <f t="shared" si="3"/>
        <v>850</v>
      </c>
      <c r="X131" s="44">
        <v>850</v>
      </c>
    </row>
    <row r="132" spans="1:24" x14ac:dyDescent="0.25">
      <c r="A132" t="s">
        <v>3555</v>
      </c>
      <c r="B132" t="s">
        <v>3556</v>
      </c>
      <c r="C132" t="s">
        <v>617</v>
      </c>
      <c r="D132" t="s">
        <v>3914</v>
      </c>
      <c r="E132" t="s">
        <v>3915</v>
      </c>
      <c r="F132" t="s">
        <v>3916</v>
      </c>
      <c r="G132" t="s">
        <v>165</v>
      </c>
      <c r="H132" t="s">
        <v>3557</v>
      </c>
      <c r="I132" t="s">
        <v>1673</v>
      </c>
      <c r="J132" t="s">
        <v>3558</v>
      </c>
      <c r="K132" t="s">
        <v>3559</v>
      </c>
      <c r="L132" t="s">
        <v>3560</v>
      </c>
      <c r="M132" t="s">
        <v>164</v>
      </c>
      <c r="N132" t="s">
        <v>3561</v>
      </c>
      <c r="O132" t="s">
        <v>1180</v>
      </c>
      <c r="P132" t="s">
        <v>1181</v>
      </c>
      <c r="Q132" s="51" t="str">
        <f t="shared" ref="Q132:Q195" si="4">LEFT(O132,1)</f>
        <v>3</v>
      </c>
      <c r="R132" s="51" t="str">
        <f>IF(M132="","",IF(AND(M132&lt;&gt;'Tabelas auxiliares'!$B$236,M132&lt;&gt;'Tabelas auxiliares'!$B$237,M132&lt;&gt;'Tabelas auxiliares'!$C$236,M132&lt;&gt;'Tabelas auxiliares'!$C$237,M132&lt;&gt;'Tabelas auxiliares'!$D$236),"FOLHA DE PESSOAL",IF(Q132='Tabelas auxiliares'!$A$237,"CUSTEIO",IF(Q132='Tabelas auxiliares'!$A$236,"INVESTIMENTO","ERRO - VERIFICAR"))))</f>
        <v>CUSTEIO</v>
      </c>
      <c r="S132" s="64">
        <f t="shared" si="3"/>
        <v>1935</v>
      </c>
      <c r="X132" s="44">
        <v>1935</v>
      </c>
    </row>
    <row r="133" spans="1:24" x14ac:dyDescent="0.25">
      <c r="A133" t="s">
        <v>3555</v>
      </c>
      <c r="B133" t="s">
        <v>3556</v>
      </c>
      <c r="C133" t="s">
        <v>1046</v>
      </c>
      <c r="D133" t="s">
        <v>3917</v>
      </c>
      <c r="E133" t="s">
        <v>3918</v>
      </c>
      <c r="F133" t="s">
        <v>3919</v>
      </c>
      <c r="G133" t="s">
        <v>165</v>
      </c>
      <c r="H133" t="s">
        <v>3557</v>
      </c>
      <c r="I133" t="s">
        <v>1673</v>
      </c>
      <c r="J133" t="s">
        <v>3558</v>
      </c>
      <c r="K133" t="s">
        <v>3559</v>
      </c>
      <c r="L133" t="s">
        <v>3560</v>
      </c>
      <c r="M133" t="s">
        <v>164</v>
      </c>
      <c r="N133" t="s">
        <v>3561</v>
      </c>
      <c r="O133" t="s">
        <v>1180</v>
      </c>
      <c r="P133" t="s">
        <v>1181</v>
      </c>
      <c r="Q133" s="51" t="str">
        <f t="shared" si="4"/>
        <v>3</v>
      </c>
      <c r="R133" s="51" t="str">
        <f>IF(M133="","",IF(AND(M133&lt;&gt;'Tabelas auxiliares'!$B$236,M133&lt;&gt;'Tabelas auxiliares'!$B$237,M133&lt;&gt;'Tabelas auxiliares'!$C$236,M133&lt;&gt;'Tabelas auxiliares'!$C$237,M133&lt;&gt;'Tabelas auxiliares'!$D$236),"FOLHA DE PESSOAL",IF(Q133='Tabelas auxiliares'!$A$237,"CUSTEIO",IF(Q133='Tabelas auxiliares'!$A$236,"INVESTIMENTO","ERRO - VERIFICAR"))))</f>
        <v>CUSTEIO</v>
      </c>
      <c r="S133" s="64">
        <f t="shared" ref="S133:S196" si="5">IF(SUM(T133:X133)=0,"",SUM(T133:X133))</f>
        <v>18000</v>
      </c>
      <c r="X133" s="44">
        <v>18000</v>
      </c>
    </row>
    <row r="134" spans="1:24" x14ac:dyDescent="0.25">
      <c r="A134" t="s">
        <v>3555</v>
      </c>
      <c r="B134" t="s">
        <v>3556</v>
      </c>
      <c r="C134" t="s">
        <v>1046</v>
      </c>
      <c r="D134" t="s">
        <v>3920</v>
      </c>
      <c r="E134" t="s">
        <v>3921</v>
      </c>
      <c r="F134" t="s">
        <v>3922</v>
      </c>
      <c r="G134" t="s">
        <v>165</v>
      </c>
      <c r="H134" t="s">
        <v>3557</v>
      </c>
      <c r="I134" t="s">
        <v>1673</v>
      </c>
      <c r="J134" t="s">
        <v>3558</v>
      </c>
      <c r="K134" t="s">
        <v>3559</v>
      </c>
      <c r="L134" t="s">
        <v>3560</v>
      </c>
      <c r="M134" t="s">
        <v>164</v>
      </c>
      <c r="N134" t="s">
        <v>3561</v>
      </c>
      <c r="O134" t="s">
        <v>1180</v>
      </c>
      <c r="P134" t="s">
        <v>1181</v>
      </c>
      <c r="Q134" s="51" t="str">
        <f t="shared" si="4"/>
        <v>3</v>
      </c>
      <c r="R134" s="51" t="str">
        <f>IF(M134="","",IF(AND(M134&lt;&gt;'Tabelas auxiliares'!$B$236,M134&lt;&gt;'Tabelas auxiliares'!$B$237,M134&lt;&gt;'Tabelas auxiliares'!$C$236,M134&lt;&gt;'Tabelas auxiliares'!$C$237,M134&lt;&gt;'Tabelas auxiliares'!$D$236),"FOLHA DE PESSOAL",IF(Q134='Tabelas auxiliares'!$A$237,"CUSTEIO",IF(Q134='Tabelas auxiliares'!$A$236,"INVESTIMENTO","ERRO - VERIFICAR"))))</f>
        <v>CUSTEIO</v>
      </c>
      <c r="S134" s="64">
        <f t="shared" si="5"/>
        <v>3440</v>
      </c>
      <c r="X134" s="44">
        <v>3440</v>
      </c>
    </row>
    <row r="135" spans="1:24" x14ac:dyDescent="0.25">
      <c r="A135" t="s">
        <v>3555</v>
      </c>
      <c r="B135" t="s">
        <v>3556</v>
      </c>
      <c r="C135" t="s">
        <v>1046</v>
      </c>
      <c r="D135" t="s">
        <v>3923</v>
      </c>
      <c r="E135" t="s">
        <v>3924</v>
      </c>
      <c r="F135" t="s">
        <v>3925</v>
      </c>
      <c r="G135" t="s">
        <v>3926</v>
      </c>
      <c r="H135" t="s">
        <v>3557</v>
      </c>
      <c r="I135" t="s">
        <v>1673</v>
      </c>
      <c r="J135" t="s">
        <v>3558</v>
      </c>
      <c r="K135" t="s">
        <v>3559</v>
      </c>
      <c r="L135" t="s">
        <v>3560</v>
      </c>
      <c r="M135" t="s">
        <v>164</v>
      </c>
      <c r="N135" t="s">
        <v>3561</v>
      </c>
      <c r="O135" t="s">
        <v>1180</v>
      </c>
      <c r="P135" t="s">
        <v>1181</v>
      </c>
      <c r="Q135" s="51" t="str">
        <f t="shared" si="4"/>
        <v>3</v>
      </c>
      <c r="R135" s="51" t="str">
        <f>IF(M135="","",IF(AND(M135&lt;&gt;'Tabelas auxiliares'!$B$236,M135&lt;&gt;'Tabelas auxiliares'!$B$237,M135&lt;&gt;'Tabelas auxiliares'!$C$236,M135&lt;&gt;'Tabelas auxiliares'!$C$237,M135&lt;&gt;'Tabelas auxiliares'!$D$236),"FOLHA DE PESSOAL",IF(Q135='Tabelas auxiliares'!$A$237,"CUSTEIO",IF(Q135='Tabelas auxiliares'!$A$236,"INVESTIMENTO","ERRO - VERIFICAR"))))</f>
        <v>CUSTEIO</v>
      </c>
      <c r="S135" s="64">
        <f t="shared" si="5"/>
        <v>880</v>
      </c>
      <c r="X135" s="44">
        <v>880</v>
      </c>
    </row>
    <row r="136" spans="1:24" x14ac:dyDescent="0.25">
      <c r="A136" t="s">
        <v>3555</v>
      </c>
      <c r="B136" t="s">
        <v>3556</v>
      </c>
      <c r="C136" t="s">
        <v>1046</v>
      </c>
      <c r="D136" t="s">
        <v>3927</v>
      </c>
      <c r="E136" t="s">
        <v>3928</v>
      </c>
      <c r="F136" t="s">
        <v>3929</v>
      </c>
      <c r="G136" t="s">
        <v>3930</v>
      </c>
      <c r="H136" t="s">
        <v>3557</v>
      </c>
      <c r="I136" t="s">
        <v>1673</v>
      </c>
      <c r="J136" t="s">
        <v>3558</v>
      </c>
      <c r="K136" t="s">
        <v>3559</v>
      </c>
      <c r="L136" t="s">
        <v>3560</v>
      </c>
      <c r="M136" t="s">
        <v>164</v>
      </c>
      <c r="N136" t="s">
        <v>3561</v>
      </c>
      <c r="O136" t="s">
        <v>1798</v>
      </c>
      <c r="P136" t="s">
        <v>1799</v>
      </c>
      <c r="Q136" s="51" t="str">
        <f t="shared" si="4"/>
        <v>3</v>
      </c>
      <c r="R136" s="51" t="str">
        <f>IF(M136="","",IF(AND(M136&lt;&gt;'Tabelas auxiliares'!$B$236,M136&lt;&gt;'Tabelas auxiliares'!$B$237,M136&lt;&gt;'Tabelas auxiliares'!$C$236,M136&lt;&gt;'Tabelas auxiliares'!$C$237,M136&lt;&gt;'Tabelas auxiliares'!$D$236),"FOLHA DE PESSOAL",IF(Q136='Tabelas auxiliares'!$A$237,"CUSTEIO",IF(Q136='Tabelas auxiliares'!$A$236,"INVESTIMENTO","ERRO - VERIFICAR"))))</f>
        <v>CUSTEIO</v>
      </c>
      <c r="S136" s="64">
        <f t="shared" si="5"/>
        <v>3532.85</v>
      </c>
      <c r="X136" s="44">
        <v>3532.85</v>
      </c>
    </row>
    <row r="137" spans="1:24" x14ac:dyDescent="0.25">
      <c r="A137" t="s">
        <v>3555</v>
      </c>
      <c r="B137" t="s">
        <v>3556</v>
      </c>
      <c r="C137" t="s">
        <v>1046</v>
      </c>
      <c r="D137" t="s">
        <v>3931</v>
      </c>
      <c r="E137" t="s">
        <v>3932</v>
      </c>
      <c r="F137" t="s">
        <v>3933</v>
      </c>
      <c r="G137" t="s">
        <v>3934</v>
      </c>
      <c r="H137" t="s">
        <v>3557</v>
      </c>
      <c r="I137" t="s">
        <v>1673</v>
      </c>
      <c r="J137" t="s">
        <v>3558</v>
      </c>
      <c r="K137" t="s">
        <v>3559</v>
      </c>
      <c r="L137" t="s">
        <v>3560</v>
      </c>
      <c r="M137" t="s">
        <v>164</v>
      </c>
      <c r="N137" t="s">
        <v>3561</v>
      </c>
      <c r="O137" t="s">
        <v>1798</v>
      </c>
      <c r="P137" t="s">
        <v>1799</v>
      </c>
      <c r="Q137" s="51" t="str">
        <f t="shared" si="4"/>
        <v>3</v>
      </c>
      <c r="R137" s="51" t="str">
        <f>IF(M137="","",IF(AND(M137&lt;&gt;'Tabelas auxiliares'!$B$236,M137&lt;&gt;'Tabelas auxiliares'!$B$237,M137&lt;&gt;'Tabelas auxiliares'!$C$236,M137&lt;&gt;'Tabelas auxiliares'!$C$237,M137&lt;&gt;'Tabelas auxiliares'!$D$236),"FOLHA DE PESSOAL",IF(Q137='Tabelas auxiliares'!$A$237,"CUSTEIO",IF(Q137='Tabelas auxiliares'!$A$236,"INVESTIMENTO","ERRO - VERIFICAR"))))</f>
        <v>CUSTEIO</v>
      </c>
      <c r="S137" s="64">
        <f t="shared" si="5"/>
        <v>580</v>
      </c>
      <c r="X137" s="44">
        <v>580</v>
      </c>
    </row>
    <row r="138" spans="1:24" x14ac:dyDescent="0.25">
      <c r="A138" t="s">
        <v>3555</v>
      </c>
      <c r="B138" t="s">
        <v>3556</v>
      </c>
      <c r="C138" t="s">
        <v>1046</v>
      </c>
      <c r="D138" t="s">
        <v>3935</v>
      </c>
      <c r="E138" t="s">
        <v>3936</v>
      </c>
      <c r="F138" t="s">
        <v>3937</v>
      </c>
      <c r="G138" t="s">
        <v>3877</v>
      </c>
      <c r="H138" t="s">
        <v>3557</v>
      </c>
      <c r="I138" t="s">
        <v>1673</v>
      </c>
      <c r="J138" t="s">
        <v>3558</v>
      </c>
      <c r="K138" t="s">
        <v>3559</v>
      </c>
      <c r="L138" t="s">
        <v>3560</v>
      </c>
      <c r="M138" t="s">
        <v>164</v>
      </c>
      <c r="N138" t="s">
        <v>3561</v>
      </c>
      <c r="O138" t="s">
        <v>1798</v>
      </c>
      <c r="P138" t="s">
        <v>1799</v>
      </c>
      <c r="Q138" s="51" t="str">
        <f t="shared" si="4"/>
        <v>3</v>
      </c>
      <c r="R138" s="51" t="str">
        <f>IF(M138="","",IF(AND(M138&lt;&gt;'Tabelas auxiliares'!$B$236,M138&lt;&gt;'Tabelas auxiliares'!$B$237,M138&lt;&gt;'Tabelas auxiliares'!$C$236,M138&lt;&gt;'Tabelas auxiliares'!$C$237,M138&lt;&gt;'Tabelas auxiliares'!$D$236),"FOLHA DE PESSOAL",IF(Q138='Tabelas auxiliares'!$A$237,"CUSTEIO",IF(Q138='Tabelas auxiliares'!$A$236,"INVESTIMENTO","ERRO - VERIFICAR"))))</f>
        <v>CUSTEIO</v>
      </c>
      <c r="S138" s="64">
        <f t="shared" si="5"/>
        <v>301</v>
      </c>
      <c r="X138" s="44">
        <v>301</v>
      </c>
    </row>
    <row r="139" spans="1:24" x14ac:dyDescent="0.25">
      <c r="A139" t="s">
        <v>3555</v>
      </c>
      <c r="B139" t="s">
        <v>3556</v>
      </c>
      <c r="C139" t="s">
        <v>885</v>
      </c>
      <c r="D139" t="s">
        <v>3938</v>
      </c>
      <c r="E139" t="s">
        <v>3939</v>
      </c>
      <c r="F139" t="s">
        <v>3940</v>
      </c>
      <c r="G139" t="s">
        <v>3941</v>
      </c>
      <c r="H139" t="s">
        <v>3557</v>
      </c>
      <c r="I139" t="s">
        <v>1673</v>
      </c>
      <c r="J139" t="s">
        <v>3558</v>
      </c>
      <c r="K139" t="s">
        <v>3559</v>
      </c>
      <c r="L139" t="s">
        <v>3560</v>
      </c>
      <c r="M139" t="s">
        <v>164</v>
      </c>
      <c r="N139" t="s">
        <v>3561</v>
      </c>
      <c r="O139" t="s">
        <v>1180</v>
      </c>
      <c r="P139" t="s">
        <v>1181</v>
      </c>
      <c r="Q139" s="51" t="str">
        <f t="shared" si="4"/>
        <v>3</v>
      </c>
      <c r="R139" s="51" t="str">
        <f>IF(M139="","",IF(AND(M139&lt;&gt;'Tabelas auxiliares'!$B$236,M139&lt;&gt;'Tabelas auxiliares'!$B$237,M139&lt;&gt;'Tabelas auxiliares'!$C$236,M139&lt;&gt;'Tabelas auxiliares'!$C$237,M139&lt;&gt;'Tabelas auxiliares'!$D$236),"FOLHA DE PESSOAL",IF(Q139='Tabelas auxiliares'!$A$237,"CUSTEIO",IF(Q139='Tabelas auxiliares'!$A$236,"INVESTIMENTO","ERRO - VERIFICAR"))))</f>
        <v>CUSTEIO</v>
      </c>
      <c r="S139" s="64">
        <f t="shared" si="5"/>
        <v>2149</v>
      </c>
      <c r="X139" s="44">
        <v>2149</v>
      </c>
    </row>
    <row r="140" spans="1:24" x14ac:dyDescent="0.25">
      <c r="A140" t="s">
        <v>3555</v>
      </c>
      <c r="B140" t="s">
        <v>3556</v>
      </c>
      <c r="C140" t="s">
        <v>885</v>
      </c>
      <c r="D140" t="s">
        <v>3942</v>
      </c>
      <c r="E140" t="s">
        <v>3943</v>
      </c>
      <c r="F140" t="s">
        <v>3944</v>
      </c>
      <c r="G140" t="s">
        <v>3945</v>
      </c>
      <c r="H140" t="s">
        <v>3557</v>
      </c>
      <c r="I140" t="s">
        <v>1673</v>
      </c>
      <c r="J140" t="s">
        <v>3558</v>
      </c>
      <c r="K140" t="s">
        <v>3559</v>
      </c>
      <c r="L140" t="s">
        <v>3560</v>
      </c>
      <c r="M140" t="s">
        <v>164</v>
      </c>
      <c r="N140" t="s">
        <v>3561</v>
      </c>
      <c r="O140" t="s">
        <v>1180</v>
      </c>
      <c r="P140" t="s">
        <v>1181</v>
      </c>
      <c r="Q140" s="51" t="str">
        <f t="shared" si="4"/>
        <v>3</v>
      </c>
      <c r="R140" s="51" t="str">
        <f>IF(M140="","",IF(AND(M140&lt;&gt;'Tabelas auxiliares'!$B$236,M140&lt;&gt;'Tabelas auxiliares'!$B$237,M140&lt;&gt;'Tabelas auxiliares'!$C$236,M140&lt;&gt;'Tabelas auxiliares'!$C$237,M140&lt;&gt;'Tabelas auxiliares'!$D$236),"FOLHA DE PESSOAL",IF(Q140='Tabelas auxiliares'!$A$237,"CUSTEIO",IF(Q140='Tabelas auxiliares'!$A$236,"INVESTIMENTO","ERRO - VERIFICAR"))))</f>
        <v>CUSTEIO</v>
      </c>
      <c r="S140" s="64">
        <f t="shared" si="5"/>
        <v>1920</v>
      </c>
      <c r="X140" s="44">
        <v>1920</v>
      </c>
    </row>
    <row r="141" spans="1:24" x14ac:dyDescent="0.25">
      <c r="A141" t="s">
        <v>3555</v>
      </c>
      <c r="B141" t="s">
        <v>3556</v>
      </c>
      <c r="C141" t="s">
        <v>885</v>
      </c>
      <c r="D141" t="s">
        <v>3946</v>
      </c>
      <c r="E141" t="s">
        <v>3947</v>
      </c>
      <c r="F141" t="s">
        <v>3948</v>
      </c>
      <c r="G141" t="s">
        <v>3949</v>
      </c>
      <c r="H141" t="s">
        <v>3557</v>
      </c>
      <c r="I141" t="s">
        <v>1673</v>
      </c>
      <c r="J141" t="s">
        <v>3558</v>
      </c>
      <c r="K141" t="s">
        <v>3559</v>
      </c>
      <c r="L141" t="s">
        <v>3560</v>
      </c>
      <c r="M141" t="s">
        <v>164</v>
      </c>
      <c r="N141" t="s">
        <v>3561</v>
      </c>
      <c r="O141" t="s">
        <v>1798</v>
      </c>
      <c r="P141" t="s">
        <v>1799</v>
      </c>
      <c r="Q141" s="51" t="str">
        <f t="shared" si="4"/>
        <v>3</v>
      </c>
      <c r="R141" s="51" t="str">
        <f>IF(M141="","",IF(AND(M141&lt;&gt;'Tabelas auxiliares'!$B$236,M141&lt;&gt;'Tabelas auxiliares'!$B$237,M141&lt;&gt;'Tabelas auxiliares'!$C$236,M141&lt;&gt;'Tabelas auxiliares'!$C$237,M141&lt;&gt;'Tabelas auxiliares'!$D$236),"FOLHA DE PESSOAL",IF(Q141='Tabelas auxiliares'!$A$237,"CUSTEIO",IF(Q141='Tabelas auxiliares'!$A$236,"INVESTIMENTO","ERRO - VERIFICAR"))))</f>
        <v>CUSTEIO</v>
      </c>
      <c r="S141" s="64">
        <f t="shared" si="5"/>
        <v>1050</v>
      </c>
      <c r="V141" s="44">
        <v>1050</v>
      </c>
    </row>
    <row r="142" spans="1:24" x14ac:dyDescent="0.25">
      <c r="A142" t="s">
        <v>3555</v>
      </c>
      <c r="B142" t="s">
        <v>3556</v>
      </c>
      <c r="C142" t="s">
        <v>1143</v>
      </c>
      <c r="D142" t="s">
        <v>3950</v>
      </c>
      <c r="E142" t="s">
        <v>3951</v>
      </c>
      <c r="F142" t="s">
        <v>3952</v>
      </c>
      <c r="G142" t="s">
        <v>3953</v>
      </c>
      <c r="H142" t="s">
        <v>3557</v>
      </c>
      <c r="I142" t="s">
        <v>1673</v>
      </c>
      <c r="J142" t="s">
        <v>3558</v>
      </c>
      <c r="K142" t="s">
        <v>3559</v>
      </c>
      <c r="L142" t="s">
        <v>3560</v>
      </c>
      <c r="M142" t="s">
        <v>164</v>
      </c>
      <c r="N142" t="s">
        <v>3561</v>
      </c>
      <c r="O142" t="s">
        <v>1180</v>
      </c>
      <c r="P142" t="s">
        <v>1181</v>
      </c>
      <c r="Q142" s="51" t="str">
        <f t="shared" si="4"/>
        <v>3</v>
      </c>
      <c r="R142" s="51" t="str">
        <f>IF(M142="","",IF(AND(M142&lt;&gt;'Tabelas auxiliares'!$B$236,M142&lt;&gt;'Tabelas auxiliares'!$B$237,M142&lt;&gt;'Tabelas auxiliares'!$C$236,M142&lt;&gt;'Tabelas auxiliares'!$C$237,M142&lt;&gt;'Tabelas auxiliares'!$D$236),"FOLHA DE PESSOAL",IF(Q142='Tabelas auxiliares'!$A$237,"CUSTEIO",IF(Q142='Tabelas auxiliares'!$A$236,"INVESTIMENTO","ERRO - VERIFICAR"))))</f>
        <v>CUSTEIO</v>
      </c>
      <c r="S142" s="64">
        <f t="shared" si="5"/>
        <v>652.70000000000005</v>
      </c>
      <c r="X142" s="44">
        <v>652.70000000000005</v>
      </c>
    </row>
    <row r="143" spans="1:24" x14ac:dyDescent="0.25">
      <c r="A143" t="s">
        <v>3555</v>
      </c>
      <c r="B143" t="s">
        <v>3556</v>
      </c>
      <c r="C143" t="s">
        <v>1143</v>
      </c>
      <c r="D143" t="s">
        <v>3954</v>
      </c>
      <c r="E143" t="s">
        <v>3955</v>
      </c>
      <c r="F143" t="s">
        <v>3956</v>
      </c>
      <c r="G143" t="s">
        <v>3957</v>
      </c>
      <c r="H143" t="s">
        <v>3557</v>
      </c>
      <c r="I143" t="s">
        <v>1673</v>
      </c>
      <c r="J143" t="s">
        <v>3558</v>
      </c>
      <c r="K143" t="s">
        <v>3559</v>
      </c>
      <c r="L143" t="s">
        <v>3560</v>
      </c>
      <c r="M143" t="s">
        <v>164</v>
      </c>
      <c r="N143" t="s">
        <v>3561</v>
      </c>
      <c r="O143" t="s">
        <v>1180</v>
      </c>
      <c r="P143" t="s">
        <v>1181</v>
      </c>
      <c r="Q143" s="51" t="str">
        <f t="shared" si="4"/>
        <v>3</v>
      </c>
      <c r="R143" s="51" t="str">
        <f>IF(M143="","",IF(AND(M143&lt;&gt;'Tabelas auxiliares'!$B$236,M143&lt;&gt;'Tabelas auxiliares'!$B$237,M143&lt;&gt;'Tabelas auxiliares'!$C$236,M143&lt;&gt;'Tabelas auxiliares'!$C$237,M143&lt;&gt;'Tabelas auxiliares'!$D$236),"FOLHA DE PESSOAL",IF(Q143='Tabelas auxiliares'!$A$237,"CUSTEIO",IF(Q143='Tabelas auxiliares'!$A$236,"INVESTIMENTO","ERRO - VERIFICAR"))))</f>
        <v>CUSTEIO</v>
      </c>
      <c r="S143" s="64">
        <f t="shared" si="5"/>
        <v>5000</v>
      </c>
      <c r="X143" s="44">
        <v>5000</v>
      </c>
    </row>
    <row r="144" spans="1:24" x14ac:dyDescent="0.25">
      <c r="A144" t="s">
        <v>3555</v>
      </c>
      <c r="B144" t="s">
        <v>3556</v>
      </c>
      <c r="C144" t="s">
        <v>1143</v>
      </c>
      <c r="D144" t="s">
        <v>3958</v>
      </c>
      <c r="E144" t="s">
        <v>3959</v>
      </c>
      <c r="F144" t="s">
        <v>3960</v>
      </c>
      <c r="G144" t="s">
        <v>3961</v>
      </c>
      <c r="H144" t="s">
        <v>3557</v>
      </c>
      <c r="I144" t="s">
        <v>1673</v>
      </c>
      <c r="J144" t="s">
        <v>3558</v>
      </c>
      <c r="K144" t="s">
        <v>3559</v>
      </c>
      <c r="L144" t="s">
        <v>3560</v>
      </c>
      <c r="M144" t="s">
        <v>164</v>
      </c>
      <c r="N144" t="s">
        <v>3561</v>
      </c>
      <c r="O144" t="s">
        <v>1180</v>
      </c>
      <c r="P144" t="s">
        <v>1181</v>
      </c>
      <c r="Q144" s="51" t="str">
        <f t="shared" si="4"/>
        <v>3</v>
      </c>
      <c r="R144" s="51" t="str">
        <f>IF(M144="","",IF(AND(M144&lt;&gt;'Tabelas auxiliares'!$B$236,M144&lt;&gt;'Tabelas auxiliares'!$B$237,M144&lt;&gt;'Tabelas auxiliares'!$C$236,M144&lt;&gt;'Tabelas auxiliares'!$C$237,M144&lt;&gt;'Tabelas auxiliares'!$D$236),"FOLHA DE PESSOAL",IF(Q144='Tabelas auxiliares'!$A$237,"CUSTEIO",IF(Q144='Tabelas auxiliares'!$A$236,"INVESTIMENTO","ERRO - VERIFICAR"))))</f>
        <v>CUSTEIO</v>
      </c>
      <c r="S144" s="64">
        <f t="shared" si="5"/>
        <v>5000</v>
      </c>
      <c r="X144" s="44">
        <v>5000</v>
      </c>
    </row>
    <row r="145" spans="1:24" x14ac:dyDescent="0.25">
      <c r="A145" t="s">
        <v>3555</v>
      </c>
      <c r="B145" t="s">
        <v>3556</v>
      </c>
      <c r="C145" t="s">
        <v>1309</v>
      </c>
      <c r="D145" t="s">
        <v>3962</v>
      </c>
      <c r="E145" t="s">
        <v>3963</v>
      </c>
      <c r="F145" t="s">
        <v>3964</v>
      </c>
      <c r="G145" t="s">
        <v>3965</v>
      </c>
      <c r="H145" t="s">
        <v>3557</v>
      </c>
      <c r="I145" t="s">
        <v>1673</v>
      </c>
      <c r="J145" t="s">
        <v>3558</v>
      </c>
      <c r="K145" t="s">
        <v>3559</v>
      </c>
      <c r="L145" t="s">
        <v>3560</v>
      </c>
      <c r="M145" t="s">
        <v>164</v>
      </c>
      <c r="N145" t="s">
        <v>3561</v>
      </c>
      <c r="O145" t="s">
        <v>1798</v>
      </c>
      <c r="P145" t="s">
        <v>1799</v>
      </c>
      <c r="Q145" s="51" t="str">
        <f t="shared" si="4"/>
        <v>3</v>
      </c>
      <c r="R145" s="51" t="str">
        <f>IF(M145="","",IF(AND(M145&lt;&gt;'Tabelas auxiliares'!$B$236,M145&lt;&gt;'Tabelas auxiliares'!$B$237,M145&lt;&gt;'Tabelas auxiliares'!$C$236,M145&lt;&gt;'Tabelas auxiliares'!$C$237,M145&lt;&gt;'Tabelas auxiliares'!$D$236),"FOLHA DE PESSOAL",IF(Q145='Tabelas auxiliares'!$A$237,"CUSTEIO",IF(Q145='Tabelas auxiliares'!$A$236,"INVESTIMENTO","ERRO - VERIFICAR"))))</f>
        <v>CUSTEIO</v>
      </c>
      <c r="S145" s="64">
        <f t="shared" si="5"/>
        <v>165</v>
      </c>
      <c r="X145" s="44">
        <v>165</v>
      </c>
    </row>
    <row r="146" spans="1:24" x14ac:dyDescent="0.25">
      <c r="A146" t="s">
        <v>3555</v>
      </c>
      <c r="B146" t="s">
        <v>3556</v>
      </c>
      <c r="C146" t="s">
        <v>1309</v>
      </c>
      <c r="D146" t="s">
        <v>3966</v>
      </c>
      <c r="E146" t="s">
        <v>3967</v>
      </c>
      <c r="F146" t="s">
        <v>3968</v>
      </c>
      <c r="G146" t="s">
        <v>3969</v>
      </c>
      <c r="H146" t="s">
        <v>3557</v>
      </c>
      <c r="I146" t="s">
        <v>1673</v>
      </c>
      <c r="J146" t="s">
        <v>3558</v>
      </c>
      <c r="K146" t="s">
        <v>3559</v>
      </c>
      <c r="L146" t="s">
        <v>3560</v>
      </c>
      <c r="M146" t="s">
        <v>164</v>
      </c>
      <c r="N146" t="s">
        <v>3561</v>
      </c>
      <c r="O146" t="s">
        <v>1180</v>
      </c>
      <c r="P146" t="s">
        <v>1181</v>
      </c>
      <c r="Q146" s="51" t="str">
        <f t="shared" si="4"/>
        <v>3</v>
      </c>
      <c r="R146" s="51" t="str">
        <f>IF(M146="","",IF(AND(M146&lt;&gt;'Tabelas auxiliares'!$B$236,M146&lt;&gt;'Tabelas auxiliares'!$B$237,M146&lt;&gt;'Tabelas auxiliares'!$C$236,M146&lt;&gt;'Tabelas auxiliares'!$C$237,M146&lt;&gt;'Tabelas auxiliares'!$D$236),"FOLHA DE PESSOAL",IF(Q146='Tabelas auxiliares'!$A$237,"CUSTEIO",IF(Q146='Tabelas auxiliares'!$A$236,"INVESTIMENTO","ERRO - VERIFICAR"))))</f>
        <v>CUSTEIO</v>
      </c>
      <c r="S146" s="64">
        <f t="shared" si="5"/>
        <v>2110</v>
      </c>
      <c r="X146" s="44">
        <v>2110</v>
      </c>
    </row>
    <row r="147" spans="1:24" x14ac:dyDescent="0.25">
      <c r="A147" t="s">
        <v>3555</v>
      </c>
      <c r="B147" t="s">
        <v>3556</v>
      </c>
      <c r="C147" t="s">
        <v>873</v>
      </c>
      <c r="D147" t="s">
        <v>3970</v>
      </c>
      <c r="E147" t="s">
        <v>3971</v>
      </c>
      <c r="F147" t="s">
        <v>3972</v>
      </c>
      <c r="G147" t="s">
        <v>3973</v>
      </c>
      <c r="H147" t="s">
        <v>3557</v>
      </c>
      <c r="I147" t="s">
        <v>1673</v>
      </c>
      <c r="J147" t="s">
        <v>3558</v>
      </c>
      <c r="K147" t="s">
        <v>3559</v>
      </c>
      <c r="L147" t="s">
        <v>3560</v>
      </c>
      <c r="M147" t="s">
        <v>164</v>
      </c>
      <c r="N147" t="s">
        <v>3561</v>
      </c>
      <c r="O147" t="s">
        <v>1798</v>
      </c>
      <c r="P147" t="s">
        <v>1799</v>
      </c>
      <c r="Q147" s="51" t="str">
        <f t="shared" si="4"/>
        <v>3</v>
      </c>
      <c r="R147" s="51" t="str">
        <f>IF(M147="","",IF(AND(M147&lt;&gt;'Tabelas auxiliares'!$B$236,M147&lt;&gt;'Tabelas auxiliares'!$B$237,M147&lt;&gt;'Tabelas auxiliares'!$C$236,M147&lt;&gt;'Tabelas auxiliares'!$C$237,M147&lt;&gt;'Tabelas auxiliares'!$D$236),"FOLHA DE PESSOAL",IF(Q147='Tabelas auxiliares'!$A$237,"CUSTEIO",IF(Q147='Tabelas auxiliares'!$A$236,"INVESTIMENTO","ERRO - VERIFICAR"))))</f>
        <v>CUSTEIO</v>
      </c>
      <c r="S147" s="64">
        <f t="shared" si="5"/>
        <v>500</v>
      </c>
      <c r="X147" s="44">
        <v>500</v>
      </c>
    </row>
    <row r="148" spans="1:24" x14ac:dyDescent="0.25">
      <c r="A148" t="s">
        <v>3555</v>
      </c>
      <c r="B148" t="s">
        <v>3556</v>
      </c>
      <c r="C148" t="s">
        <v>873</v>
      </c>
      <c r="D148" t="s">
        <v>3974</v>
      </c>
      <c r="E148" t="s">
        <v>3975</v>
      </c>
      <c r="F148" t="s">
        <v>3976</v>
      </c>
      <c r="G148" t="s">
        <v>165</v>
      </c>
      <c r="H148" t="s">
        <v>3557</v>
      </c>
      <c r="I148" t="s">
        <v>1673</v>
      </c>
      <c r="J148" t="s">
        <v>3558</v>
      </c>
      <c r="K148" t="s">
        <v>3559</v>
      </c>
      <c r="L148" t="s">
        <v>3560</v>
      </c>
      <c r="M148" t="s">
        <v>164</v>
      </c>
      <c r="N148" t="s">
        <v>3561</v>
      </c>
      <c r="O148" t="s">
        <v>1180</v>
      </c>
      <c r="P148" t="s">
        <v>1181</v>
      </c>
      <c r="Q148" s="51" t="str">
        <f t="shared" si="4"/>
        <v>3</v>
      </c>
      <c r="R148" s="51" t="str">
        <f>IF(M148="","",IF(AND(M148&lt;&gt;'Tabelas auxiliares'!$B$236,M148&lt;&gt;'Tabelas auxiliares'!$B$237,M148&lt;&gt;'Tabelas auxiliares'!$C$236,M148&lt;&gt;'Tabelas auxiliares'!$C$237,M148&lt;&gt;'Tabelas auxiliares'!$D$236),"FOLHA DE PESSOAL",IF(Q148='Tabelas auxiliares'!$A$237,"CUSTEIO",IF(Q148='Tabelas auxiliares'!$A$236,"INVESTIMENTO","ERRO - VERIFICAR"))))</f>
        <v>CUSTEIO</v>
      </c>
      <c r="S148" s="64">
        <f t="shared" si="5"/>
        <v>3617</v>
      </c>
      <c r="X148" s="44">
        <v>3617</v>
      </c>
    </row>
    <row r="149" spans="1:24" x14ac:dyDescent="0.25">
      <c r="A149" t="s">
        <v>3555</v>
      </c>
      <c r="B149" t="s">
        <v>3556</v>
      </c>
      <c r="C149" t="s">
        <v>873</v>
      </c>
      <c r="D149" t="s">
        <v>3977</v>
      </c>
      <c r="E149" t="s">
        <v>3978</v>
      </c>
      <c r="F149" t="s">
        <v>3979</v>
      </c>
      <c r="G149" t="s">
        <v>3980</v>
      </c>
      <c r="H149" t="s">
        <v>3557</v>
      </c>
      <c r="I149" t="s">
        <v>1673</v>
      </c>
      <c r="J149" t="s">
        <v>3558</v>
      </c>
      <c r="K149" t="s">
        <v>3559</v>
      </c>
      <c r="L149" t="s">
        <v>3560</v>
      </c>
      <c r="M149" t="s">
        <v>164</v>
      </c>
      <c r="N149" t="s">
        <v>3561</v>
      </c>
      <c r="O149" t="s">
        <v>1180</v>
      </c>
      <c r="P149" t="s">
        <v>1181</v>
      </c>
      <c r="Q149" s="51" t="str">
        <f t="shared" si="4"/>
        <v>3</v>
      </c>
      <c r="R149" s="51" t="str">
        <f>IF(M149="","",IF(AND(M149&lt;&gt;'Tabelas auxiliares'!$B$236,M149&lt;&gt;'Tabelas auxiliares'!$B$237,M149&lt;&gt;'Tabelas auxiliares'!$C$236,M149&lt;&gt;'Tabelas auxiliares'!$C$237,M149&lt;&gt;'Tabelas auxiliares'!$D$236),"FOLHA DE PESSOAL",IF(Q149='Tabelas auxiliares'!$A$237,"CUSTEIO",IF(Q149='Tabelas auxiliares'!$A$236,"INVESTIMENTO","ERRO - VERIFICAR"))))</f>
        <v>CUSTEIO</v>
      </c>
      <c r="S149" s="64">
        <f t="shared" si="5"/>
        <v>2110</v>
      </c>
      <c r="X149" s="44">
        <v>2110</v>
      </c>
    </row>
    <row r="150" spans="1:24" x14ac:dyDescent="0.25">
      <c r="A150" t="s">
        <v>3555</v>
      </c>
      <c r="B150" t="s">
        <v>3556</v>
      </c>
      <c r="C150" t="s">
        <v>873</v>
      </c>
      <c r="D150" t="s">
        <v>3981</v>
      </c>
      <c r="E150" t="s">
        <v>3982</v>
      </c>
      <c r="F150" t="s">
        <v>3983</v>
      </c>
      <c r="G150" t="s">
        <v>3984</v>
      </c>
      <c r="H150" t="s">
        <v>3557</v>
      </c>
      <c r="I150" t="s">
        <v>1673</v>
      </c>
      <c r="J150" t="s">
        <v>3558</v>
      </c>
      <c r="K150" t="s">
        <v>3559</v>
      </c>
      <c r="L150" t="s">
        <v>3560</v>
      </c>
      <c r="M150" t="s">
        <v>164</v>
      </c>
      <c r="N150" t="s">
        <v>3561</v>
      </c>
      <c r="O150" t="s">
        <v>1180</v>
      </c>
      <c r="P150" t="s">
        <v>1181</v>
      </c>
      <c r="Q150" s="51" t="str">
        <f t="shared" si="4"/>
        <v>3</v>
      </c>
      <c r="R150" s="51" t="str">
        <f>IF(M150="","",IF(AND(M150&lt;&gt;'Tabelas auxiliares'!$B$236,M150&lt;&gt;'Tabelas auxiliares'!$B$237,M150&lt;&gt;'Tabelas auxiliares'!$C$236,M150&lt;&gt;'Tabelas auxiliares'!$C$237,M150&lt;&gt;'Tabelas auxiliares'!$D$236),"FOLHA DE PESSOAL",IF(Q150='Tabelas auxiliares'!$A$237,"CUSTEIO",IF(Q150='Tabelas auxiliares'!$A$236,"INVESTIMENTO","ERRO - VERIFICAR"))))</f>
        <v>CUSTEIO</v>
      </c>
      <c r="S150" s="64">
        <f t="shared" si="5"/>
        <v>2712.5</v>
      </c>
      <c r="V150" s="44">
        <v>2712.5</v>
      </c>
    </row>
    <row r="151" spans="1:24" x14ac:dyDescent="0.25">
      <c r="A151" t="s">
        <v>3555</v>
      </c>
      <c r="B151" t="s">
        <v>3556</v>
      </c>
      <c r="C151" t="s">
        <v>603</v>
      </c>
      <c r="D151" t="s">
        <v>3985</v>
      </c>
      <c r="E151" t="s">
        <v>3986</v>
      </c>
      <c r="F151" t="s">
        <v>3987</v>
      </c>
      <c r="G151" t="s">
        <v>165</v>
      </c>
      <c r="H151" t="s">
        <v>3557</v>
      </c>
      <c r="I151" t="s">
        <v>1673</v>
      </c>
      <c r="J151" t="s">
        <v>3558</v>
      </c>
      <c r="K151" t="s">
        <v>3559</v>
      </c>
      <c r="L151" t="s">
        <v>3560</v>
      </c>
      <c r="M151" t="s">
        <v>164</v>
      </c>
      <c r="N151" t="s">
        <v>3561</v>
      </c>
      <c r="O151" t="s">
        <v>1180</v>
      </c>
      <c r="P151" t="s">
        <v>1181</v>
      </c>
      <c r="Q151" s="51" t="str">
        <f t="shared" si="4"/>
        <v>3</v>
      </c>
      <c r="R151" s="51" t="str">
        <f>IF(M151="","",IF(AND(M151&lt;&gt;'Tabelas auxiliares'!$B$236,M151&lt;&gt;'Tabelas auxiliares'!$B$237,M151&lt;&gt;'Tabelas auxiliares'!$C$236,M151&lt;&gt;'Tabelas auxiliares'!$C$237,M151&lt;&gt;'Tabelas auxiliares'!$D$236),"FOLHA DE PESSOAL",IF(Q151='Tabelas auxiliares'!$A$237,"CUSTEIO",IF(Q151='Tabelas auxiliares'!$A$236,"INVESTIMENTO","ERRO - VERIFICAR"))))</f>
        <v>CUSTEIO</v>
      </c>
      <c r="S151" s="64">
        <f t="shared" si="5"/>
        <v>2700</v>
      </c>
      <c r="V151" s="44">
        <v>35.81</v>
      </c>
      <c r="X151" s="44">
        <v>2664.19</v>
      </c>
    </row>
    <row r="152" spans="1:24" x14ac:dyDescent="0.25">
      <c r="A152" t="s">
        <v>3555</v>
      </c>
      <c r="B152" t="s">
        <v>3556</v>
      </c>
      <c r="C152" t="s">
        <v>603</v>
      </c>
      <c r="D152" t="s">
        <v>3988</v>
      </c>
      <c r="E152" t="s">
        <v>3989</v>
      </c>
      <c r="F152" t="s">
        <v>3990</v>
      </c>
      <c r="G152" t="s">
        <v>165</v>
      </c>
      <c r="H152" t="s">
        <v>3557</v>
      </c>
      <c r="I152" t="s">
        <v>1673</v>
      </c>
      <c r="J152" t="s">
        <v>3558</v>
      </c>
      <c r="K152" t="s">
        <v>3559</v>
      </c>
      <c r="L152" t="s">
        <v>3560</v>
      </c>
      <c r="M152" t="s">
        <v>164</v>
      </c>
      <c r="N152" t="s">
        <v>3561</v>
      </c>
      <c r="O152" t="s">
        <v>1180</v>
      </c>
      <c r="P152" t="s">
        <v>1181</v>
      </c>
      <c r="Q152" s="51" t="str">
        <f t="shared" si="4"/>
        <v>3</v>
      </c>
      <c r="R152" s="51" t="str">
        <f>IF(M152="","",IF(AND(M152&lt;&gt;'Tabelas auxiliares'!$B$236,M152&lt;&gt;'Tabelas auxiliares'!$B$237,M152&lt;&gt;'Tabelas auxiliares'!$C$236,M152&lt;&gt;'Tabelas auxiliares'!$C$237,M152&lt;&gt;'Tabelas auxiliares'!$D$236),"FOLHA DE PESSOAL",IF(Q152='Tabelas auxiliares'!$A$237,"CUSTEIO",IF(Q152='Tabelas auxiliares'!$A$236,"INVESTIMENTO","ERRO - VERIFICAR"))))</f>
        <v>CUSTEIO</v>
      </c>
      <c r="S152" s="64">
        <f t="shared" si="5"/>
        <v>1126</v>
      </c>
      <c r="V152" s="44">
        <v>24</v>
      </c>
      <c r="X152" s="44">
        <v>1102</v>
      </c>
    </row>
    <row r="153" spans="1:24" x14ac:dyDescent="0.25">
      <c r="A153" t="s">
        <v>3555</v>
      </c>
      <c r="B153" t="s">
        <v>3556</v>
      </c>
      <c r="C153" t="s">
        <v>603</v>
      </c>
      <c r="D153" t="s">
        <v>3991</v>
      </c>
      <c r="E153" t="s">
        <v>3992</v>
      </c>
      <c r="F153" t="s">
        <v>3993</v>
      </c>
      <c r="G153" t="s">
        <v>3994</v>
      </c>
      <c r="H153" t="s">
        <v>3557</v>
      </c>
      <c r="I153" t="s">
        <v>1673</v>
      </c>
      <c r="J153" t="s">
        <v>3558</v>
      </c>
      <c r="K153" t="s">
        <v>3559</v>
      </c>
      <c r="L153" t="s">
        <v>3560</v>
      </c>
      <c r="M153" t="s">
        <v>164</v>
      </c>
      <c r="N153" t="s">
        <v>3561</v>
      </c>
      <c r="O153" t="s">
        <v>1798</v>
      </c>
      <c r="P153" t="s">
        <v>1799</v>
      </c>
      <c r="Q153" s="51" t="str">
        <f t="shared" si="4"/>
        <v>3</v>
      </c>
      <c r="R153" s="51" t="str">
        <f>IF(M153="","",IF(AND(M153&lt;&gt;'Tabelas auxiliares'!$B$236,M153&lt;&gt;'Tabelas auxiliares'!$B$237,M153&lt;&gt;'Tabelas auxiliares'!$C$236,M153&lt;&gt;'Tabelas auxiliares'!$C$237,M153&lt;&gt;'Tabelas auxiliares'!$D$236),"FOLHA DE PESSOAL",IF(Q153='Tabelas auxiliares'!$A$237,"CUSTEIO",IF(Q153='Tabelas auxiliares'!$A$236,"INVESTIMENTO","ERRO - VERIFICAR"))))</f>
        <v>CUSTEIO</v>
      </c>
      <c r="S153" s="64">
        <f t="shared" si="5"/>
        <v>3842.56</v>
      </c>
      <c r="X153" s="44">
        <v>3842.56</v>
      </c>
    </row>
    <row r="154" spans="1:24" x14ac:dyDescent="0.25">
      <c r="A154" t="s">
        <v>3555</v>
      </c>
      <c r="B154" t="s">
        <v>3556</v>
      </c>
      <c r="C154" t="s">
        <v>788</v>
      </c>
      <c r="D154" t="s">
        <v>3995</v>
      </c>
      <c r="E154" t="s">
        <v>3996</v>
      </c>
      <c r="F154" t="s">
        <v>3997</v>
      </c>
      <c r="G154" t="s">
        <v>3998</v>
      </c>
      <c r="H154" t="s">
        <v>3557</v>
      </c>
      <c r="I154" t="s">
        <v>1673</v>
      </c>
      <c r="J154" t="s">
        <v>3558</v>
      </c>
      <c r="K154" t="s">
        <v>3559</v>
      </c>
      <c r="L154" t="s">
        <v>3560</v>
      </c>
      <c r="M154" t="s">
        <v>164</v>
      </c>
      <c r="N154" t="s">
        <v>3561</v>
      </c>
      <c r="O154" t="s">
        <v>1798</v>
      </c>
      <c r="P154" t="s">
        <v>1799</v>
      </c>
      <c r="Q154" s="51" t="str">
        <f t="shared" si="4"/>
        <v>3</v>
      </c>
      <c r="R154" s="51" t="str">
        <f>IF(M154="","",IF(AND(M154&lt;&gt;'Tabelas auxiliares'!$B$236,M154&lt;&gt;'Tabelas auxiliares'!$B$237,M154&lt;&gt;'Tabelas auxiliares'!$C$236,M154&lt;&gt;'Tabelas auxiliares'!$C$237,M154&lt;&gt;'Tabelas auxiliares'!$D$236),"FOLHA DE PESSOAL",IF(Q154='Tabelas auxiliares'!$A$237,"CUSTEIO",IF(Q154='Tabelas auxiliares'!$A$236,"INVESTIMENTO","ERRO - VERIFICAR"))))</f>
        <v>CUSTEIO</v>
      </c>
      <c r="S154" s="64">
        <f t="shared" si="5"/>
        <v>120</v>
      </c>
      <c r="X154" s="44">
        <v>120</v>
      </c>
    </row>
    <row r="155" spans="1:24" x14ac:dyDescent="0.25">
      <c r="A155" t="s">
        <v>3555</v>
      </c>
      <c r="B155" t="s">
        <v>3556</v>
      </c>
      <c r="C155" t="s">
        <v>788</v>
      </c>
      <c r="D155" t="s">
        <v>3999</v>
      </c>
      <c r="E155" t="s">
        <v>4000</v>
      </c>
      <c r="F155" t="s">
        <v>4001</v>
      </c>
      <c r="G155" t="s">
        <v>165</v>
      </c>
      <c r="H155" t="s">
        <v>3557</v>
      </c>
      <c r="I155" t="s">
        <v>1673</v>
      </c>
      <c r="J155" t="s">
        <v>3558</v>
      </c>
      <c r="K155" t="s">
        <v>3559</v>
      </c>
      <c r="L155" t="s">
        <v>3560</v>
      </c>
      <c r="M155" t="s">
        <v>164</v>
      </c>
      <c r="N155" t="s">
        <v>3561</v>
      </c>
      <c r="O155" t="s">
        <v>1180</v>
      </c>
      <c r="P155" t="s">
        <v>1181</v>
      </c>
      <c r="Q155" s="51" t="str">
        <f t="shared" si="4"/>
        <v>3</v>
      </c>
      <c r="R155" s="51" t="str">
        <f>IF(M155="","",IF(AND(M155&lt;&gt;'Tabelas auxiliares'!$B$236,M155&lt;&gt;'Tabelas auxiliares'!$B$237,M155&lt;&gt;'Tabelas auxiliares'!$C$236,M155&lt;&gt;'Tabelas auxiliares'!$C$237,M155&lt;&gt;'Tabelas auxiliares'!$D$236),"FOLHA DE PESSOAL",IF(Q155='Tabelas auxiliares'!$A$237,"CUSTEIO",IF(Q155='Tabelas auxiliares'!$A$236,"INVESTIMENTO","ERRO - VERIFICAR"))))</f>
        <v>CUSTEIO</v>
      </c>
      <c r="S155" s="64">
        <f t="shared" si="5"/>
        <v>3930</v>
      </c>
      <c r="X155" s="44">
        <v>3930</v>
      </c>
    </row>
    <row r="156" spans="1:24" x14ac:dyDescent="0.25">
      <c r="A156" t="s">
        <v>3555</v>
      </c>
      <c r="B156" t="s">
        <v>3556</v>
      </c>
      <c r="C156" t="s">
        <v>2733</v>
      </c>
      <c r="D156" t="s">
        <v>4002</v>
      </c>
      <c r="E156" t="s">
        <v>4003</v>
      </c>
      <c r="F156" t="s">
        <v>4004</v>
      </c>
      <c r="G156" t="s">
        <v>165</v>
      </c>
      <c r="H156" t="s">
        <v>3557</v>
      </c>
      <c r="I156" t="s">
        <v>1673</v>
      </c>
      <c r="J156" t="s">
        <v>3558</v>
      </c>
      <c r="K156" t="s">
        <v>3559</v>
      </c>
      <c r="L156" t="s">
        <v>3560</v>
      </c>
      <c r="M156" t="s">
        <v>164</v>
      </c>
      <c r="N156" t="s">
        <v>3561</v>
      </c>
      <c r="O156" t="s">
        <v>1180</v>
      </c>
      <c r="P156" t="s">
        <v>1181</v>
      </c>
      <c r="Q156" s="51" t="str">
        <f t="shared" si="4"/>
        <v>3</v>
      </c>
      <c r="R156" s="51" t="str">
        <f>IF(M156="","",IF(AND(M156&lt;&gt;'Tabelas auxiliares'!$B$236,M156&lt;&gt;'Tabelas auxiliares'!$B$237,M156&lt;&gt;'Tabelas auxiliares'!$C$236,M156&lt;&gt;'Tabelas auxiliares'!$C$237,M156&lt;&gt;'Tabelas auxiliares'!$D$236),"FOLHA DE PESSOAL",IF(Q156='Tabelas auxiliares'!$A$237,"CUSTEIO",IF(Q156='Tabelas auxiliares'!$A$236,"INVESTIMENTO","ERRO - VERIFICAR"))))</f>
        <v>CUSTEIO</v>
      </c>
      <c r="S156" s="64">
        <f t="shared" si="5"/>
        <v>3300</v>
      </c>
      <c r="X156" s="44">
        <v>3300</v>
      </c>
    </row>
    <row r="157" spans="1:24" x14ac:dyDescent="0.25">
      <c r="A157" t="s">
        <v>3555</v>
      </c>
      <c r="B157" t="s">
        <v>3556</v>
      </c>
      <c r="C157" t="s">
        <v>2198</v>
      </c>
      <c r="D157" t="s">
        <v>4005</v>
      </c>
      <c r="E157" t="s">
        <v>4006</v>
      </c>
      <c r="F157" t="s">
        <v>4007</v>
      </c>
      <c r="G157" t="s">
        <v>4008</v>
      </c>
      <c r="H157" t="s">
        <v>3557</v>
      </c>
      <c r="I157" t="s">
        <v>1673</v>
      </c>
      <c r="J157" t="s">
        <v>3558</v>
      </c>
      <c r="K157" t="s">
        <v>3559</v>
      </c>
      <c r="L157" t="s">
        <v>3560</v>
      </c>
      <c r="M157" t="s">
        <v>164</v>
      </c>
      <c r="N157" t="s">
        <v>3561</v>
      </c>
      <c r="O157" t="s">
        <v>1798</v>
      </c>
      <c r="P157" t="s">
        <v>1799</v>
      </c>
      <c r="Q157" s="51" t="str">
        <f t="shared" si="4"/>
        <v>3</v>
      </c>
      <c r="R157" s="51" t="str">
        <f>IF(M157="","",IF(AND(M157&lt;&gt;'Tabelas auxiliares'!$B$236,M157&lt;&gt;'Tabelas auxiliares'!$B$237,M157&lt;&gt;'Tabelas auxiliares'!$C$236,M157&lt;&gt;'Tabelas auxiliares'!$C$237,M157&lt;&gt;'Tabelas auxiliares'!$D$236),"FOLHA DE PESSOAL",IF(Q157='Tabelas auxiliares'!$A$237,"CUSTEIO",IF(Q157='Tabelas auxiliares'!$A$236,"INVESTIMENTO","ERRO - VERIFICAR"))))</f>
        <v>CUSTEIO</v>
      </c>
      <c r="S157" s="64">
        <f t="shared" si="5"/>
        <v>352</v>
      </c>
      <c r="X157" s="44">
        <v>352</v>
      </c>
    </row>
    <row r="158" spans="1:24" x14ac:dyDescent="0.25">
      <c r="A158" t="s">
        <v>3555</v>
      </c>
      <c r="B158" t="s">
        <v>3556</v>
      </c>
      <c r="C158" t="s">
        <v>868</v>
      </c>
      <c r="D158" t="s">
        <v>4009</v>
      </c>
      <c r="E158" t="s">
        <v>4010</v>
      </c>
      <c r="F158" t="s">
        <v>4011</v>
      </c>
      <c r="G158" t="s">
        <v>4012</v>
      </c>
      <c r="H158" t="s">
        <v>3557</v>
      </c>
      <c r="I158" t="s">
        <v>1673</v>
      </c>
      <c r="J158" t="s">
        <v>3558</v>
      </c>
      <c r="K158" t="s">
        <v>3559</v>
      </c>
      <c r="L158" t="s">
        <v>3560</v>
      </c>
      <c r="M158" t="s">
        <v>164</v>
      </c>
      <c r="N158" t="s">
        <v>3561</v>
      </c>
      <c r="O158" t="s">
        <v>1180</v>
      </c>
      <c r="P158" t="s">
        <v>1181</v>
      </c>
      <c r="Q158" s="51" t="str">
        <f t="shared" si="4"/>
        <v>3</v>
      </c>
      <c r="R158" s="51" t="str">
        <f>IF(M158="","",IF(AND(M158&lt;&gt;'Tabelas auxiliares'!$B$236,M158&lt;&gt;'Tabelas auxiliares'!$B$237,M158&lt;&gt;'Tabelas auxiliares'!$C$236,M158&lt;&gt;'Tabelas auxiliares'!$C$237,M158&lt;&gt;'Tabelas auxiliares'!$D$236),"FOLHA DE PESSOAL",IF(Q158='Tabelas auxiliares'!$A$237,"CUSTEIO",IF(Q158='Tabelas auxiliares'!$A$236,"INVESTIMENTO","ERRO - VERIFICAR"))))</f>
        <v>CUSTEIO</v>
      </c>
      <c r="S158" s="64">
        <f t="shared" si="5"/>
        <v>750</v>
      </c>
      <c r="X158" s="44">
        <v>750</v>
      </c>
    </row>
    <row r="159" spans="1:24" x14ac:dyDescent="0.25">
      <c r="A159" t="s">
        <v>3555</v>
      </c>
      <c r="B159" t="s">
        <v>3556</v>
      </c>
      <c r="C159" t="s">
        <v>868</v>
      </c>
      <c r="D159" t="s">
        <v>4013</v>
      </c>
      <c r="E159" t="s">
        <v>4014</v>
      </c>
      <c r="F159" t="s">
        <v>4015</v>
      </c>
      <c r="G159" t="s">
        <v>4016</v>
      </c>
      <c r="H159" t="s">
        <v>3557</v>
      </c>
      <c r="I159" t="s">
        <v>1673</v>
      </c>
      <c r="J159" t="s">
        <v>3558</v>
      </c>
      <c r="K159" t="s">
        <v>3559</v>
      </c>
      <c r="L159" t="s">
        <v>3560</v>
      </c>
      <c r="M159" t="s">
        <v>164</v>
      </c>
      <c r="N159" t="s">
        <v>3561</v>
      </c>
      <c r="O159" t="s">
        <v>1798</v>
      </c>
      <c r="P159" t="s">
        <v>1799</v>
      </c>
      <c r="Q159" s="51" t="str">
        <f t="shared" si="4"/>
        <v>3</v>
      </c>
      <c r="R159" s="51" t="str">
        <f>IF(M159="","",IF(AND(M159&lt;&gt;'Tabelas auxiliares'!$B$236,M159&lt;&gt;'Tabelas auxiliares'!$B$237,M159&lt;&gt;'Tabelas auxiliares'!$C$236,M159&lt;&gt;'Tabelas auxiliares'!$C$237,M159&lt;&gt;'Tabelas auxiliares'!$D$236),"FOLHA DE PESSOAL",IF(Q159='Tabelas auxiliares'!$A$237,"CUSTEIO",IF(Q159='Tabelas auxiliares'!$A$236,"INVESTIMENTO","ERRO - VERIFICAR"))))</f>
        <v>CUSTEIO</v>
      </c>
      <c r="S159" s="64">
        <f t="shared" si="5"/>
        <v>1050</v>
      </c>
      <c r="V159" s="44">
        <v>150</v>
      </c>
      <c r="X159" s="44">
        <v>900</v>
      </c>
    </row>
    <row r="160" spans="1:24" x14ac:dyDescent="0.25">
      <c r="A160" t="s">
        <v>3555</v>
      </c>
      <c r="B160" t="s">
        <v>3556</v>
      </c>
      <c r="C160" t="s">
        <v>1015</v>
      </c>
      <c r="D160" t="s">
        <v>4017</v>
      </c>
      <c r="E160" t="s">
        <v>4018</v>
      </c>
      <c r="F160" t="s">
        <v>4019</v>
      </c>
      <c r="G160" t="s">
        <v>4020</v>
      </c>
      <c r="H160" t="s">
        <v>3557</v>
      </c>
      <c r="I160" t="s">
        <v>1673</v>
      </c>
      <c r="J160" t="s">
        <v>3558</v>
      </c>
      <c r="K160" t="s">
        <v>3559</v>
      </c>
      <c r="L160" t="s">
        <v>3560</v>
      </c>
      <c r="M160" t="s">
        <v>164</v>
      </c>
      <c r="N160" t="s">
        <v>3561</v>
      </c>
      <c r="O160" t="s">
        <v>1180</v>
      </c>
      <c r="P160" t="s">
        <v>1181</v>
      </c>
      <c r="Q160" s="51" t="str">
        <f t="shared" si="4"/>
        <v>3</v>
      </c>
      <c r="R160" s="51" t="str">
        <f>IF(M160="","",IF(AND(M160&lt;&gt;'Tabelas auxiliares'!$B$236,M160&lt;&gt;'Tabelas auxiliares'!$B$237,M160&lt;&gt;'Tabelas auxiliares'!$C$236,M160&lt;&gt;'Tabelas auxiliares'!$C$237,M160&lt;&gt;'Tabelas auxiliares'!$D$236),"FOLHA DE PESSOAL",IF(Q160='Tabelas auxiliares'!$A$237,"CUSTEIO",IF(Q160='Tabelas auxiliares'!$A$236,"INVESTIMENTO","ERRO - VERIFICAR"))))</f>
        <v>CUSTEIO</v>
      </c>
      <c r="S160" s="64">
        <f t="shared" si="5"/>
        <v>1700</v>
      </c>
      <c r="V160" s="44">
        <v>155.97</v>
      </c>
      <c r="X160" s="44">
        <v>1544.03</v>
      </c>
    </row>
    <row r="161" spans="1:24" x14ac:dyDescent="0.25">
      <c r="A161" t="s">
        <v>3555</v>
      </c>
      <c r="B161" t="s">
        <v>3556</v>
      </c>
      <c r="C161" t="s">
        <v>1015</v>
      </c>
      <c r="D161" t="s">
        <v>4021</v>
      </c>
      <c r="E161" t="s">
        <v>4022</v>
      </c>
      <c r="F161" t="s">
        <v>4023</v>
      </c>
      <c r="G161" t="s">
        <v>4024</v>
      </c>
      <c r="H161" t="s">
        <v>3557</v>
      </c>
      <c r="I161" t="s">
        <v>1673</v>
      </c>
      <c r="J161" t="s">
        <v>3558</v>
      </c>
      <c r="K161" t="s">
        <v>3559</v>
      </c>
      <c r="L161" t="s">
        <v>3560</v>
      </c>
      <c r="M161" t="s">
        <v>164</v>
      </c>
      <c r="N161" t="s">
        <v>3561</v>
      </c>
      <c r="O161" t="s">
        <v>1180</v>
      </c>
      <c r="P161" t="s">
        <v>1181</v>
      </c>
      <c r="Q161" s="51" t="str">
        <f t="shared" si="4"/>
        <v>3</v>
      </c>
      <c r="R161" s="51" t="str">
        <f>IF(M161="","",IF(AND(M161&lt;&gt;'Tabelas auxiliares'!$B$236,M161&lt;&gt;'Tabelas auxiliares'!$B$237,M161&lt;&gt;'Tabelas auxiliares'!$C$236,M161&lt;&gt;'Tabelas auxiliares'!$C$237,M161&lt;&gt;'Tabelas auxiliares'!$D$236),"FOLHA DE PESSOAL",IF(Q161='Tabelas auxiliares'!$A$237,"CUSTEIO",IF(Q161='Tabelas auxiliares'!$A$236,"INVESTIMENTO","ERRO - VERIFICAR"))))</f>
        <v>CUSTEIO</v>
      </c>
      <c r="S161" s="64">
        <f t="shared" si="5"/>
        <v>2590</v>
      </c>
      <c r="X161" s="44">
        <v>2590</v>
      </c>
    </row>
    <row r="162" spans="1:24" x14ac:dyDescent="0.25">
      <c r="A162" t="s">
        <v>3555</v>
      </c>
      <c r="B162" t="s">
        <v>3556</v>
      </c>
      <c r="C162" t="s">
        <v>1015</v>
      </c>
      <c r="D162" t="s">
        <v>4025</v>
      </c>
      <c r="E162" t="s">
        <v>4026</v>
      </c>
      <c r="F162" t="s">
        <v>4027</v>
      </c>
      <c r="G162" t="s">
        <v>4028</v>
      </c>
      <c r="H162" t="s">
        <v>3557</v>
      </c>
      <c r="I162" t="s">
        <v>1673</v>
      </c>
      <c r="J162" t="s">
        <v>3558</v>
      </c>
      <c r="K162" t="s">
        <v>3559</v>
      </c>
      <c r="L162" t="s">
        <v>3560</v>
      </c>
      <c r="M162" t="s">
        <v>164</v>
      </c>
      <c r="N162" t="s">
        <v>3561</v>
      </c>
      <c r="O162" t="s">
        <v>1180</v>
      </c>
      <c r="P162" t="s">
        <v>1181</v>
      </c>
      <c r="Q162" s="51" t="str">
        <f t="shared" si="4"/>
        <v>3</v>
      </c>
      <c r="R162" s="51" t="str">
        <f>IF(M162="","",IF(AND(M162&lt;&gt;'Tabelas auxiliares'!$B$236,M162&lt;&gt;'Tabelas auxiliares'!$B$237,M162&lt;&gt;'Tabelas auxiliares'!$C$236,M162&lt;&gt;'Tabelas auxiliares'!$C$237,M162&lt;&gt;'Tabelas auxiliares'!$D$236),"FOLHA DE PESSOAL",IF(Q162='Tabelas auxiliares'!$A$237,"CUSTEIO",IF(Q162='Tabelas auxiliares'!$A$236,"INVESTIMENTO","ERRO - VERIFICAR"))))</f>
        <v>CUSTEIO</v>
      </c>
      <c r="S162" s="64">
        <f t="shared" si="5"/>
        <v>900</v>
      </c>
      <c r="X162" s="44">
        <v>900</v>
      </c>
    </row>
    <row r="163" spans="1:24" x14ac:dyDescent="0.25">
      <c r="A163" t="s">
        <v>3555</v>
      </c>
      <c r="B163" t="s">
        <v>3556</v>
      </c>
      <c r="C163" t="s">
        <v>1011</v>
      </c>
      <c r="D163" t="s">
        <v>4029</v>
      </c>
      <c r="E163" t="s">
        <v>4030</v>
      </c>
      <c r="F163" t="s">
        <v>4031</v>
      </c>
      <c r="G163" t="s">
        <v>165</v>
      </c>
      <c r="H163" t="s">
        <v>3557</v>
      </c>
      <c r="I163" t="s">
        <v>1673</v>
      </c>
      <c r="J163" t="s">
        <v>3558</v>
      </c>
      <c r="K163" t="s">
        <v>3559</v>
      </c>
      <c r="L163" t="s">
        <v>3560</v>
      </c>
      <c r="M163" t="s">
        <v>164</v>
      </c>
      <c r="N163" t="s">
        <v>3561</v>
      </c>
      <c r="O163" t="s">
        <v>1180</v>
      </c>
      <c r="P163" t="s">
        <v>1181</v>
      </c>
      <c r="Q163" s="51" t="str">
        <f t="shared" si="4"/>
        <v>3</v>
      </c>
      <c r="R163" s="51" t="str">
        <f>IF(M163="","",IF(AND(M163&lt;&gt;'Tabelas auxiliares'!$B$236,M163&lt;&gt;'Tabelas auxiliares'!$B$237,M163&lt;&gt;'Tabelas auxiliares'!$C$236,M163&lt;&gt;'Tabelas auxiliares'!$C$237,M163&lt;&gt;'Tabelas auxiliares'!$D$236),"FOLHA DE PESSOAL",IF(Q163='Tabelas auxiliares'!$A$237,"CUSTEIO",IF(Q163='Tabelas auxiliares'!$A$236,"INVESTIMENTO","ERRO - VERIFICAR"))))</f>
        <v>CUSTEIO</v>
      </c>
      <c r="S163" s="64">
        <f t="shared" si="5"/>
        <v>4560</v>
      </c>
      <c r="X163" s="44">
        <v>4560</v>
      </c>
    </row>
    <row r="164" spans="1:24" x14ac:dyDescent="0.25">
      <c r="A164" t="s">
        <v>3555</v>
      </c>
      <c r="B164" t="s">
        <v>3556</v>
      </c>
      <c r="C164" t="s">
        <v>1011</v>
      </c>
      <c r="D164" t="s">
        <v>4032</v>
      </c>
      <c r="E164" t="s">
        <v>4033</v>
      </c>
      <c r="F164" t="s">
        <v>4034</v>
      </c>
      <c r="G164" t="s">
        <v>4035</v>
      </c>
      <c r="H164" t="s">
        <v>3557</v>
      </c>
      <c r="I164" t="s">
        <v>1673</v>
      </c>
      <c r="J164" t="s">
        <v>3558</v>
      </c>
      <c r="K164" t="s">
        <v>3559</v>
      </c>
      <c r="L164" t="s">
        <v>3560</v>
      </c>
      <c r="M164" t="s">
        <v>164</v>
      </c>
      <c r="N164" t="s">
        <v>3561</v>
      </c>
      <c r="O164" t="s">
        <v>1798</v>
      </c>
      <c r="P164" t="s">
        <v>1799</v>
      </c>
      <c r="Q164" s="51" t="str">
        <f t="shared" si="4"/>
        <v>3</v>
      </c>
      <c r="R164" s="51" t="str">
        <f>IF(M164="","",IF(AND(M164&lt;&gt;'Tabelas auxiliares'!$B$236,M164&lt;&gt;'Tabelas auxiliares'!$B$237,M164&lt;&gt;'Tabelas auxiliares'!$C$236,M164&lt;&gt;'Tabelas auxiliares'!$C$237,M164&lt;&gt;'Tabelas auxiliares'!$D$236),"FOLHA DE PESSOAL",IF(Q164='Tabelas auxiliares'!$A$237,"CUSTEIO",IF(Q164='Tabelas auxiliares'!$A$236,"INVESTIMENTO","ERRO - VERIFICAR"))))</f>
        <v>CUSTEIO</v>
      </c>
      <c r="S164" s="64">
        <f t="shared" si="5"/>
        <v>405</v>
      </c>
      <c r="X164" s="44">
        <v>405</v>
      </c>
    </row>
    <row r="165" spans="1:24" x14ac:dyDescent="0.25">
      <c r="A165" t="s">
        <v>3555</v>
      </c>
      <c r="B165" t="s">
        <v>3556</v>
      </c>
      <c r="C165" t="s">
        <v>1011</v>
      </c>
      <c r="D165" t="s">
        <v>4036</v>
      </c>
      <c r="E165" t="s">
        <v>4037</v>
      </c>
      <c r="F165" t="s">
        <v>4038</v>
      </c>
      <c r="G165" t="s">
        <v>4039</v>
      </c>
      <c r="H165" t="s">
        <v>3557</v>
      </c>
      <c r="I165" t="s">
        <v>1673</v>
      </c>
      <c r="J165" t="s">
        <v>3558</v>
      </c>
      <c r="K165" t="s">
        <v>3559</v>
      </c>
      <c r="L165" t="s">
        <v>3560</v>
      </c>
      <c r="M165" t="s">
        <v>164</v>
      </c>
      <c r="N165" t="s">
        <v>3561</v>
      </c>
      <c r="O165" t="s">
        <v>1180</v>
      </c>
      <c r="P165" t="s">
        <v>1181</v>
      </c>
      <c r="Q165" s="51" t="str">
        <f t="shared" si="4"/>
        <v>3</v>
      </c>
      <c r="R165" s="51" t="str">
        <f>IF(M165="","",IF(AND(M165&lt;&gt;'Tabelas auxiliares'!$B$236,M165&lt;&gt;'Tabelas auxiliares'!$B$237,M165&lt;&gt;'Tabelas auxiliares'!$C$236,M165&lt;&gt;'Tabelas auxiliares'!$C$237,M165&lt;&gt;'Tabelas auxiliares'!$D$236),"FOLHA DE PESSOAL",IF(Q165='Tabelas auxiliares'!$A$237,"CUSTEIO",IF(Q165='Tabelas auxiliares'!$A$236,"INVESTIMENTO","ERRO - VERIFICAR"))))</f>
        <v>CUSTEIO</v>
      </c>
      <c r="S165" s="64">
        <f t="shared" si="5"/>
        <v>1540</v>
      </c>
      <c r="X165" s="44">
        <v>1540</v>
      </c>
    </row>
    <row r="166" spans="1:24" x14ac:dyDescent="0.25">
      <c r="A166" t="s">
        <v>3555</v>
      </c>
      <c r="B166" t="s">
        <v>3556</v>
      </c>
      <c r="C166" t="s">
        <v>1011</v>
      </c>
      <c r="D166" t="s">
        <v>4040</v>
      </c>
      <c r="E166" t="s">
        <v>4041</v>
      </c>
      <c r="F166" t="s">
        <v>4042</v>
      </c>
      <c r="G166" t="s">
        <v>4043</v>
      </c>
      <c r="H166" t="s">
        <v>3557</v>
      </c>
      <c r="I166" t="s">
        <v>1673</v>
      </c>
      <c r="J166" t="s">
        <v>3558</v>
      </c>
      <c r="K166" t="s">
        <v>3559</v>
      </c>
      <c r="L166" t="s">
        <v>3560</v>
      </c>
      <c r="M166" t="s">
        <v>164</v>
      </c>
      <c r="N166" t="s">
        <v>3561</v>
      </c>
      <c r="O166" t="s">
        <v>1180</v>
      </c>
      <c r="P166" t="s">
        <v>1181</v>
      </c>
      <c r="Q166" s="51" t="str">
        <f t="shared" si="4"/>
        <v>3</v>
      </c>
      <c r="R166" s="51" t="str">
        <f>IF(M166="","",IF(AND(M166&lt;&gt;'Tabelas auxiliares'!$B$236,M166&lt;&gt;'Tabelas auxiliares'!$B$237,M166&lt;&gt;'Tabelas auxiliares'!$C$236,M166&lt;&gt;'Tabelas auxiliares'!$C$237,M166&lt;&gt;'Tabelas auxiliares'!$D$236),"FOLHA DE PESSOAL",IF(Q166='Tabelas auxiliares'!$A$237,"CUSTEIO",IF(Q166='Tabelas auxiliares'!$A$236,"INVESTIMENTO","ERRO - VERIFICAR"))))</f>
        <v>CUSTEIO</v>
      </c>
      <c r="S166" s="64">
        <f t="shared" si="5"/>
        <v>1110</v>
      </c>
      <c r="X166" s="44">
        <v>1110</v>
      </c>
    </row>
    <row r="167" spans="1:24" x14ac:dyDescent="0.25">
      <c r="A167" t="s">
        <v>3555</v>
      </c>
      <c r="B167" t="s">
        <v>3556</v>
      </c>
      <c r="C167" t="s">
        <v>1011</v>
      </c>
      <c r="D167" t="s">
        <v>4044</v>
      </c>
      <c r="E167" t="s">
        <v>4045</v>
      </c>
      <c r="F167" t="s">
        <v>4046</v>
      </c>
      <c r="G167" t="s">
        <v>4047</v>
      </c>
      <c r="H167" t="s">
        <v>3557</v>
      </c>
      <c r="I167" t="s">
        <v>1673</v>
      </c>
      <c r="J167" t="s">
        <v>3558</v>
      </c>
      <c r="K167" t="s">
        <v>3559</v>
      </c>
      <c r="L167" t="s">
        <v>3560</v>
      </c>
      <c r="M167" t="s">
        <v>164</v>
      </c>
      <c r="N167" t="s">
        <v>3561</v>
      </c>
      <c r="O167" t="s">
        <v>1180</v>
      </c>
      <c r="P167" t="s">
        <v>1181</v>
      </c>
      <c r="Q167" s="51" t="str">
        <f t="shared" si="4"/>
        <v>3</v>
      </c>
      <c r="R167" s="51" t="str">
        <f>IF(M167="","",IF(AND(M167&lt;&gt;'Tabelas auxiliares'!$B$236,M167&lt;&gt;'Tabelas auxiliares'!$B$237,M167&lt;&gt;'Tabelas auxiliares'!$C$236,M167&lt;&gt;'Tabelas auxiliares'!$C$237,M167&lt;&gt;'Tabelas auxiliares'!$D$236),"FOLHA DE PESSOAL",IF(Q167='Tabelas auxiliares'!$A$237,"CUSTEIO",IF(Q167='Tabelas auxiliares'!$A$236,"INVESTIMENTO","ERRO - VERIFICAR"))))</f>
        <v>CUSTEIO</v>
      </c>
      <c r="S167" s="64">
        <f t="shared" si="5"/>
        <v>1450</v>
      </c>
      <c r="X167" s="44">
        <v>1450</v>
      </c>
    </row>
    <row r="168" spans="1:24" x14ac:dyDescent="0.25">
      <c r="A168" t="s">
        <v>3555</v>
      </c>
      <c r="B168" t="s">
        <v>3556</v>
      </c>
      <c r="C168" t="s">
        <v>1011</v>
      </c>
      <c r="D168" t="s">
        <v>4048</v>
      </c>
      <c r="E168" t="s">
        <v>4049</v>
      </c>
      <c r="F168" t="s">
        <v>4050</v>
      </c>
      <c r="G168" t="s">
        <v>4051</v>
      </c>
      <c r="H168" t="s">
        <v>3557</v>
      </c>
      <c r="I168" t="s">
        <v>1673</v>
      </c>
      <c r="J168" t="s">
        <v>3558</v>
      </c>
      <c r="K168" t="s">
        <v>3559</v>
      </c>
      <c r="L168" t="s">
        <v>3560</v>
      </c>
      <c r="M168" t="s">
        <v>164</v>
      </c>
      <c r="N168" t="s">
        <v>3561</v>
      </c>
      <c r="O168" t="s">
        <v>1180</v>
      </c>
      <c r="P168" t="s">
        <v>1181</v>
      </c>
      <c r="Q168" s="51" t="str">
        <f t="shared" si="4"/>
        <v>3</v>
      </c>
      <c r="R168" s="51" t="str">
        <f>IF(M168="","",IF(AND(M168&lt;&gt;'Tabelas auxiliares'!$B$236,M168&lt;&gt;'Tabelas auxiliares'!$B$237,M168&lt;&gt;'Tabelas auxiliares'!$C$236,M168&lt;&gt;'Tabelas auxiliares'!$C$237,M168&lt;&gt;'Tabelas auxiliares'!$D$236),"FOLHA DE PESSOAL",IF(Q168='Tabelas auxiliares'!$A$237,"CUSTEIO",IF(Q168='Tabelas auxiliares'!$A$236,"INVESTIMENTO","ERRO - VERIFICAR"))))</f>
        <v>CUSTEIO</v>
      </c>
      <c r="S168" s="64">
        <f t="shared" si="5"/>
        <v>1180</v>
      </c>
      <c r="X168" s="44">
        <v>1180</v>
      </c>
    </row>
    <row r="169" spans="1:24" x14ac:dyDescent="0.25">
      <c r="A169" t="s">
        <v>3555</v>
      </c>
      <c r="B169" t="s">
        <v>3556</v>
      </c>
      <c r="C169" t="s">
        <v>1011</v>
      </c>
      <c r="D169" t="s">
        <v>4052</v>
      </c>
      <c r="E169" t="s">
        <v>4053</v>
      </c>
      <c r="F169" t="s">
        <v>4054</v>
      </c>
      <c r="G169" t="s">
        <v>4055</v>
      </c>
      <c r="H169" t="s">
        <v>3557</v>
      </c>
      <c r="I169" t="s">
        <v>1673</v>
      </c>
      <c r="J169" t="s">
        <v>3558</v>
      </c>
      <c r="K169" t="s">
        <v>3559</v>
      </c>
      <c r="L169" t="s">
        <v>3560</v>
      </c>
      <c r="M169" t="s">
        <v>164</v>
      </c>
      <c r="N169" t="s">
        <v>3561</v>
      </c>
      <c r="O169" t="s">
        <v>1180</v>
      </c>
      <c r="P169" t="s">
        <v>1181</v>
      </c>
      <c r="Q169" s="51" t="str">
        <f t="shared" si="4"/>
        <v>3</v>
      </c>
      <c r="R169" s="51" t="str">
        <f>IF(M169="","",IF(AND(M169&lt;&gt;'Tabelas auxiliares'!$B$236,M169&lt;&gt;'Tabelas auxiliares'!$B$237,M169&lt;&gt;'Tabelas auxiliares'!$C$236,M169&lt;&gt;'Tabelas auxiliares'!$C$237,M169&lt;&gt;'Tabelas auxiliares'!$D$236),"FOLHA DE PESSOAL",IF(Q169='Tabelas auxiliares'!$A$237,"CUSTEIO",IF(Q169='Tabelas auxiliares'!$A$236,"INVESTIMENTO","ERRO - VERIFICAR"))))</f>
        <v>CUSTEIO</v>
      </c>
      <c r="S169" s="64">
        <f t="shared" si="5"/>
        <v>9570.58</v>
      </c>
      <c r="X169" s="44">
        <v>9570.58</v>
      </c>
    </row>
    <row r="170" spans="1:24" x14ac:dyDescent="0.25">
      <c r="A170" t="s">
        <v>3555</v>
      </c>
      <c r="B170" t="s">
        <v>3556</v>
      </c>
      <c r="C170" t="s">
        <v>1011</v>
      </c>
      <c r="D170" t="s">
        <v>4056</v>
      </c>
      <c r="E170" t="s">
        <v>4057</v>
      </c>
      <c r="F170" t="s">
        <v>4058</v>
      </c>
      <c r="G170" t="s">
        <v>165</v>
      </c>
      <c r="H170" t="s">
        <v>3557</v>
      </c>
      <c r="I170" t="s">
        <v>1673</v>
      </c>
      <c r="J170" t="s">
        <v>3558</v>
      </c>
      <c r="K170" t="s">
        <v>3559</v>
      </c>
      <c r="L170" t="s">
        <v>3560</v>
      </c>
      <c r="M170" t="s">
        <v>164</v>
      </c>
      <c r="N170" t="s">
        <v>3561</v>
      </c>
      <c r="O170" t="s">
        <v>1180</v>
      </c>
      <c r="P170" t="s">
        <v>1181</v>
      </c>
      <c r="Q170" s="51" t="str">
        <f t="shared" si="4"/>
        <v>3</v>
      </c>
      <c r="R170" s="51" t="str">
        <f>IF(M170="","",IF(AND(M170&lt;&gt;'Tabelas auxiliares'!$B$236,M170&lt;&gt;'Tabelas auxiliares'!$B$237,M170&lt;&gt;'Tabelas auxiliares'!$C$236,M170&lt;&gt;'Tabelas auxiliares'!$C$237,M170&lt;&gt;'Tabelas auxiliares'!$D$236),"FOLHA DE PESSOAL",IF(Q170='Tabelas auxiliares'!$A$237,"CUSTEIO",IF(Q170='Tabelas auxiliares'!$A$236,"INVESTIMENTO","ERRO - VERIFICAR"))))</f>
        <v>CUSTEIO</v>
      </c>
      <c r="S170" s="64">
        <f t="shared" si="5"/>
        <v>2100</v>
      </c>
      <c r="X170" s="44">
        <v>2100</v>
      </c>
    </row>
    <row r="171" spans="1:24" x14ac:dyDescent="0.25">
      <c r="A171" t="s">
        <v>3555</v>
      </c>
      <c r="B171" t="s">
        <v>3556</v>
      </c>
      <c r="C171" t="s">
        <v>1011</v>
      </c>
      <c r="D171" t="s">
        <v>4059</v>
      </c>
      <c r="E171" t="s">
        <v>4060</v>
      </c>
      <c r="F171" t="s">
        <v>4061</v>
      </c>
      <c r="G171" t="s">
        <v>4062</v>
      </c>
      <c r="H171" t="s">
        <v>3557</v>
      </c>
      <c r="I171" t="s">
        <v>1673</v>
      </c>
      <c r="J171" t="s">
        <v>3558</v>
      </c>
      <c r="K171" t="s">
        <v>3559</v>
      </c>
      <c r="L171" t="s">
        <v>3560</v>
      </c>
      <c r="M171" t="s">
        <v>164</v>
      </c>
      <c r="N171" t="s">
        <v>3561</v>
      </c>
      <c r="O171" t="s">
        <v>1798</v>
      </c>
      <c r="P171" t="s">
        <v>1799</v>
      </c>
      <c r="Q171" s="51" t="str">
        <f t="shared" si="4"/>
        <v>3</v>
      </c>
      <c r="R171" s="51" t="str">
        <f>IF(M171="","",IF(AND(M171&lt;&gt;'Tabelas auxiliares'!$B$236,M171&lt;&gt;'Tabelas auxiliares'!$B$237,M171&lt;&gt;'Tabelas auxiliares'!$C$236,M171&lt;&gt;'Tabelas auxiliares'!$C$237,M171&lt;&gt;'Tabelas auxiliares'!$D$236),"FOLHA DE PESSOAL",IF(Q171='Tabelas auxiliares'!$A$237,"CUSTEIO",IF(Q171='Tabelas auxiliares'!$A$236,"INVESTIMENTO","ERRO - VERIFICAR"))))</f>
        <v>CUSTEIO</v>
      </c>
      <c r="S171" s="64">
        <f t="shared" si="5"/>
        <v>1050</v>
      </c>
      <c r="X171" s="44">
        <v>1050</v>
      </c>
    </row>
    <row r="172" spans="1:24" x14ac:dyDescent="0.25">
      <c r="A172" t="s">
        <v>3555</v>
      </c>
      <c r="B172" t="s">
        <v>3556</v>
      </c>
      <c r="C172" t="s">
        <v>1011</v>
      </c>
      <c r="D172" t="s">
        <v>4063</v>
      </c>
      <c r="E172" t="s">
        <v>4064</v>
      </c>
      <c r="F172" t="s">
        <v>4065</v>
      </c>
      <c r="G172" t="s">
        <v>4066</v>
      </c>
      <c r="H172" t="s">
        <v>3557</v>
      </c>
      <c r="I172" t="s">
        <v>1673</v>
      </c>
      <c r="J172" t="s">
        <v>3558</v>
      </c>
      <c r="K172" t="s">
        <v>3559</v>
      </c>
      <c r="L172" t="s">
        <v>3560</v>
      </c>
      <c r="M172" t="s">
        <v>164</v>
      </c>
      <c r="N172" t="s">
        <v>3561</v>
      </c>
      <c r="O172" t="s">
        <v>1180</v>
      </c>
      <c r="P172" t="s">
        <v>1181</v>
      </c>
      <c r="Q172" s="51" t="str">
        <f t="shared" si="4"/>
        <v>3</v>
      </c>
      <c r="R172" s="51" t="str">
        <f>IF(M172="","",IF(AND(M172&lt;&gt;'Tabelas auxiliares'!$B$236,M172&lt;&gt;'Tabelas auxiliares'!$B$237,M172&lt;&gt;'Tabelas auxiliares'!$C$236,M172&lt;&gt;'Tabelas auxiliares'!$C$237,M172&lt;&gt;'Tabelas auxiliares'!$D$236),"FOLHA DE PESSOAL",IF(Q172='Tabelas auxiliares'!$A$237,"CUSTEIO",IF(Q172='Tabelas auxiliares'!$A$236,"INVESTIMENTO","ERRO - VERIFICAR"))))</f>
        <v>CUSTEIO</v>
      </c>
      <c r="S172" s="64">
        <f t="shared" si="5"/>
        <v>1578.5</v>
      </c>
      <c r="V172" s="44">
        <v>1578.5</v>
      </c>
    </row>
    <row r="173" spans="1:24" x14ac:dyDescent="0.25">
      <c r="A173" t="s">
        <v>3555</v>
      </c>
      <c r="B173" t="s">
        <v>3556</v>
      </c>
      <c r="C173" t="s">
        <v>1011</v>
      </c>
      <c r="D173" t="s">
        <v>4067</v>
      </c>
      <c r="E173" t="s">
        <v>4068</v>
      </c>
      <c r="F173" t="s">
        <v>4069</v>
      </c>
      <c r="G173" t="s">
        <v>4024</v>
      </c>
      <c r="H173" t="s">
        <v>3557</v>
      </c>
      <c r="I173" t="s">
        <v>1673</v>
      </c>
      <c r="J173" t="s">
        <v>3558</v>
      </c>
      <c r="K173" t="s">
        <v>3559</v>
      </c>
      <c r="L173" t="s">
        <v>3560</v>
      </c>
      <c r="M173" t="s">
        <v>164</v>
      </c>
      <c r="N173" t="s">
        <v>3561</v>
      </c>
      <c r="O173" t="s">
        <v>1180</v>
      </c>
      <c r="P173" t="s">
        <v>1181</v>
      </c>
      <c r="Q173" s="51" t="str">
        <f t="shared" si="4"/>
        <v>3</v>
      </c>
      <c r="R173" s="51" t="str">
        <f>IF(M173="","",IF(AND(M173&lt;&gt;'Tabelas auxiliares'!$B$236,M173&lt;&gt;'Tabelas auxiliares'!$B$237,M173&lt;&gt;'Tabelas auxiliares'!$C$236,M173&lt;&gt;'Tabelas auxiliares'!$C$237,M173&lt;&gt;'Tabelas auxiliares'!$D$236),"FOLHA DE PESSOAL",IF(Q173='Tabelas auxiliares'!$A$237,"CUSTEIO",IF(Q173='Tabelas auxiliares'!$A$236,"INVESTIMENTO","ERRO - VERIFICAR"))))</f>
        <v>CUSTEIO</v>
      </c>
      <c r="S173" s="64">
        <f t="shared" si="5"/>
        <v>3295.55</v>
      </c>
      <c r="X173" s="44">
        <v>3295.55</v>
      </c>
    </row>
    <row r="174" spans="1:24" x14ac:dyDescent="0.25">
      <c r="A174" t="s">
        <v>3555</v>
      </c>
      <c r="B174" t="s">
        <v>3556</v>
      </c>
      <c r="C174" t="s">
        <v>1011</v>
      </c>
      <c r="D174" t="s">
        <v>4070</v>
      </c>
      <c r="E174" t="s">
        <v>4071</v>
      </c>
      <c r="F174" t="s">
        <v>4072</v>
      </c>
      <c r="G174" t="s">
        <v>4073</v>
      </c>
      <c r="H174" t="s">
        <v>3557</v>
      </c>
      <c r="I174" t="s">
        <v>1673</v>
      </c>
      <c r="J174" t="s">
        <v>3558</v>
      </c>
      <c r="K174" t="s">
        <v>3559</v>
      </c>
      <c r="L174" t="s">
        <v>3560</v>
      </c>
      <c r="M174" t="s">
        <v>164</v>
      </c>
      <c r="N174" t="s">
        <v>3561</v>
      </c>
      <c r="O174" t="s">
        <v>1180</v>
      </c>
      <c r="P174" t="s">
        <v>1181</v>
      </c>
      <c r="Q174" s="51" t="str">
        <f t="shared" si="4"/>
        <v>3</v>
      </c>
      <c r="R174" s="51" t="str">
        <f>IF(M174="","",IF(AND(M174&lt;&gt;'Tabelas auxiliares'!$B$236,M174&lt;&gt;'Tabelas auxiliares'!$B$237,M174&lt;&gt;'Tabelas auxiliares'!$C$236,M174&lt;&gt;'Tabelas auxiliares'!$C$237,M174&lt;&gt;'Tabelas auxiliares'!$D$236),"FOLHA DE PESSOAL",IF(Q174='Tabelas auxiliares'!$A$237,"CUSTEIO",IF(Q174='Tabelas auxiliares'!$A$236,"INVESTIMENTO","ERRO - VERIFICAR"))))</f>
        <v>CUSTEIO</v>
      </c>
      <c r="S174" s="64">
        <f t="shared" si="5"/>
        <v>3075</v>
      </c>
      <c r="X174" s="44">
        <v>3075</v>
      </c>
    </row>
    <row r="175" spans="1:24" x14ac:dyDescent="0.25">
      <c r="A175" t="s">
        <v>3555</v>
      </c>
      <c r="B175" t="s">
        <v>3556</v>
      </c>
      <c r="C175" t="s">
        <v>4074</v>
      </c>
      <c r="D175" t="s">
        <v>4075</v>
      </c>
      <c r="E175" t="s">
        <v>4076</v>
      </c>
      <c r="F175" t="s">
        <v>4077</v>
      </c>
      <c r="G175" t="s">
        <v>4078</v>
      </c>
      <c r="H175" t="s">
        <v>3557</v>
      </c>
      <c r="I175" t="s">
        <v>1673</v>
      </c>
      <c r="J175" t="s">
        <v>3558</v>
      </c>
      <c r="K175" t="s">
        <v>3559</v>
      </c>
      <c r="L175" t="s">
        <v>3560</v>
      </c>
      <c r="M175" t="s">
        <v>164</v>
      </c>
      <c r="N175" t="s">
        <v>3561</v>
      </c>
      <c r="O175" t="s">
        <v>1798</v>
      </c>
      <c r="P175" t="s">
        <v>1799</v>
      </c>
      <c r="Q175" s="51" t="str">
        <f t="shared" si="4"/>
        <v>3</v>
      </c>
      <c r="R175" s="51" t="str">
        <f>IF(M175="","",IF(AND(M175&lt;&gt;'Tabelas auxiliares'!$B$236,M175&lt;&gt;'Tabelas auxiliares'!$B$237,M175&lt;&gt;'Tabelas auxiliares'!$C$236,M175&lt;&gt;'Tabelas auxiliares'!$C$237,M175&lt;&gt;'Tabelas auxiliares'!$D$236),"FOLHA DE PESSOAL",IF(Q175='Tabelas auxiliares'!$A$237,"CUSTEIO",IF(Q175='Tabelas auxiliares'!$A$236,"INVESTIMENTO","ERRO - VERIFICAR"))))</f>
        <v>CUSTEIO</v>
      </c>
      <c r="S175" s="64">
        <f t="shared" si="5"/>
        <v>900</v>
      </c>
      <c r="X175" s="44">
        <v>900</v>
      </c>
    </row>
    <row r="176" spans="1:24" x14ac:dyDescent="0.25">
      <c r="A176" t="s">
        <v>3555</v>
      </c>
      <c r="B176" t="s">
        <v>3556</v>
      </c>
      <c r="C176" t="s">
        <v>4074</v>
      </c>
      <c r="D176" t="s">
        <v>4079</v>
      </c>
      <c r="E176" t="s">
        <v>4080</v>
      </c>
      <c r="F176" t="s">
        <v>4081</v>
      </c>
      <c r="G176" t="s">
        <v>4082</v>
      </c>
      <c r="H176" t="s">
        <v>3557</v>
      </c>
      <c r="I176" t="s">
        <v>1673</v>
      </c>
      <c r="J176" t="s">
        <v>3558</v>
      </c>
      <c r="K176" t="s">
        <v>3559</v>
      </c>
      <c r="L176" t="s">
        <v>3560</v>
      </c>
      <c r="M176" t="s">
        <v>164</v>
      </c>
      <c r="N176" t="s">
        <v>3561</v>
      </c>
      <c r="O176" t="s">
        <v>1180</v>
      </c>
      <c r="P176" t="s">
        <v>1181</v>
      </c>
      <c r="Q176" s="51" t="str">
        <f t="shared" si="4"/>
        <v>3</v>
      </c>
      <c r="R176" s="51" t="str">
        <f>IF(M176="","",IF(AND(M176&lt;&gt;'Tabelas auxiliares'!$B$236,M176&lt;&gt;'Tabelas auxiliares'!$B$237,M176&lt;&gt;'Tabelas auxiliares'!$C$236,M176&lt;&gt;'Tabelas auxiliares'!$C$237,M176&lt;&gt;'Tabelas auxiliares'!$D$236),"FOLHA DE PESSOAL",IF(Q176='Tabelas auxiliares'!$A$237,"CUSTEIO",IF(Q176='Tabelas auxiliares'!$A$236,"INVESTIMENTO","ERRO - VERIFICAR"))))</f>
        <v>CUSTEIO</v>
      </c>
      <c r="S176" s="64">
        <f t="shared" si="5"/>
        <v>7488.25</v>
      </c>
      <c r="X176" s="44">
        <v>7488.25</v>
      </c>
    </row>
    <row r="177" spans="1:24" x14ac:dyDescent="0.25">
      <c r="A177" t="s">
        <v>3555</v>
      </c>
      <c r="B177" t="s">
        <v>3556</v>
      </c>
      <c r="C177" t="s">
        <v>4074</v>
      </c>
      <c r="D177" t="s">
        <v>4083</v>
      </c>
      <c r="E177" t="s">
        <v>4084</v>
      </c>
      <c r="F177" t="s">
        <v>4085</v>
      </c>
      <c r="G177" t="s">
        <v>4086</v>
      </c>
      <c r="H177" t="s">
        <v>3557</v>
      </c>
      <c r="I177" t="s">
        <v>1673</v>
      </c>
      <c r="J177" t="s">
        <v>3558</v>
      </c>
      <c r="K177" t="s">
        <v>3559</v>
      </c>
      <c r="L177" t="s">
        <v>3560</v>
      </c>
      <c r="M177" t="s">
        <v>164</v>
      </c>
      <c r="N177" t="s">
        <v>3561</v>
      </c>
      <c r="O177" t="s">
        <v>1180</v>
      </c>
      <c r="P177" t="s">
        <v>1181</v>
      </c>
      <c r="Q177" s="51" t="str">
        <f t="shared" si="4"/>
        <v>3</v>
      </c>
      <c r="R177" s="51" t="str">
        <f>IF(M177="","",IF(AND(M177&lt;&gt;'Tabelas auxiliares'!$B$236,M177&lt;&gt;'Tabelas auxiliares'!$B$237,M177&lt;&gt;'Tabelas auxiliares'!$C$236,M177&lt;&gt;'Tabelas auxiliares'!$C$237,M177&lt;&gt;'Tabelas auxiliares'!$D$236),"FOLHA DE PESSOAL",IF(Q177='Tabelas auxiliares'!$A$237,"CUSTEIO",IF(Q177='Tabelas auxiliares'!$A$236,"INVESTIMENTO","ERRO - VERIFICAR"))))</f>
        <v>CUSTEIO</v>
      </c>
      <c r="S177" s="64">
        <f t="shared" si="5"/>
        <v>1050</v>
      </c>
      <c r="V177" s="44">
        <v>1050</v>
      </c>
    </row>
    <row r="178" spans="1:24" x14ac:dyDescent="0.25">
      <c r="A178" t="s">
        <v>3555</v>
      </c>
      <c r="B178" t="s">
        <v>3556</v>
      </c>
      <c r="C178" t="s">
        <v>4074</v>
      </c>
      <c r="D178" t="s">
        <v>4087</v>
      </c>
      <c r="E178" t="s">
        <v>4088</v>
      </c>
      <c r="F178" t="s">
        <v>4089</v>
      </c>
      <c r="G178" t="s">
        <v>4090</v>
      </c>
      <c r="H178" t="s">
        <v>3557</v>
      </c>
      <c r="I178" t="s">
        <v>1673</v>
      </c>
      <c r="J178" t="s">
        <v>3558</v>
      </c>
      <c r="K178" t="s">
        <v>3559</v>
      </c>
      <c r="L178" t="s">
        <v>3560</v>
      </c>
      <c r="M178" t="s">
        <v>164</v>
      </c>
      <c r="N178" t="s">
        <v>3561</v>
      </c>
      <c r="O178" t="s">
        <v>1798</v>
      </c>
      <c r="P178" t="s">
        <v>1799</v>
      </c>
      <c r="Q178" s="51" t="str">
        <f t="shared" si="4"/>
        <v>3</v>
      </c>
      <c r="R178" s="51" t="str">
        <f>IF(M178="","",IF(AND(M178&lt;&gt;'Tabelas auxiliares'!$B$236,M178&lt;&gt;'Tabelas auxiliares'!$B$237,M178&lt;&gt;'Tabelas auxiliares'!$C$236,M178&lt;&gt;'Tabelas auxiliares'!$C$237,M178&lt;&gt;'Tabelas auxiliares'!$D$236),"FOLHA DE PESSOAL",IF(Q178='Tabelas auxiliares'!$A$237,"CUSTEIO",IF(Q178='Tabelas auxiliares'!$A$236,"INVESTIMENTO","ERRO - VERIFICAR"))))</f>
        <v>CUSTEIO</v>
      </c>
      <c r="S178" s="64">
        <f t="shared" si="5"/>
        <v>3954</v>
      </c>
      <c r="X178" s="44">
        <v>3954</v>
      </c>
    </row>
    <row r="179" spans="1:24" x14ac:dyDescent="0.25">
      <c r="A179" t="s">
        <v>3555</v>
      </c>
      <c r="B179" t="s">
        <v>3556</v>
      </c>
      <c r="C179" t="s">
        <v>4074</v>
      </c>
      <c r="D179" t="s">
        <v>4091</v>
      </c>
      <c r="E179" t="s">
        <v>4092</v>
      </c>
      <c r="F179" t="s">
        <v>4093</v>
      </c>
      <c r="G179" t="s">
        <v>4094</v>
      </c>
      <c r="H179" t="s">
        <v>3557</v>
      </c>
      <c r="I179" t="s">
        <v>1673</v>
      </c>
      <c r="J179" t="s">
        <v>3558</v>
      </c>
      <c r="K179" t="s">
        <v>3559</v>
      </c>
      <c r="L179" t="s">
        <v>3560</v>
      </c>
      <c r="M179" t="s">
        <v>164</v>
      </c>
      <c r="N179" t="s">
        <v>3561</v>
      </c>
      <c r="O179" t="s">
        <v>1180</v>
      </c>
      <c r="P179" t="s">
        <v>1181</v>
      </c>
      <c r="Q179" s="51" t="str">
        <f t="shared" si="4"/>
        <v>3</v>
      </c>
      <c r="R179" s="51" t="str">
        <f>IF(M179="","",IF(AND(M179&lt;&gt;'Tabelas auxiliares'!$B$236,M179&lt;&gt;'Tabelas auxiliares'!$B$237,M179&lt;&gt;'Tabelas auxiliares'!$C$236,M179&lt;&gt;'Tabelas auxiliares'!$C$237,M179&lt;&gt;'Tabelas auxiliares'!$D$236),"FOLHA DE PESSOAL",IF(Q179='Tabelas auxiliares'!$A$237,"CUSTEIO",IF(Q179='Tabelas auxiliares'!$A$236,"INVESTIMENTO","ERRO - VERIFICAR"))))</f>
        <v>CUSTEIO</v>
      </c>
      <c r="S179" s="64">
        <f t="shared" si="5"/>
        <v>4577.95</v>
      </c>
      <c r="W179" s="44">
        <v>4577.95</v>
      </c>
    </row>
    <row r="180" spans="1:24" x14ac:dyDescent="0.25">
      <c r="A180" t="s">
        <v>3555</v>
      </c>
      <c r="B180" t="s">
        <v>3556</v>
      </c>
      <c r="C180" t="s">
        <v>4074</v>
      </c>
      <c r="D180" t="s">
        <v>4095</v>
      </c>
      <c r="E180" t="s">
        <v>4096</v>
      </c>
      <c r="F180" t="s">
        <v>4097</v>
      </c>
      <c r="G180" t="s">
        <v>4098</v>
      </c>
      <c r="H180" t="s">
        <v>3557</v>
      </c>
      <c r="I180" t="s">
        <v>1673</v>
      </c>
      <c r="J180" t="s">
        <v>3558</v>
      </c>
      <c r="K180" t="s">
        <v>3559</v>
      </c>
      <c r="L180" t="s">
        <v>3560</v>
      </c>
      <c r="M180" t="s">
        <v>164</v>
      </c>
      <c r="N180" t="s">
        <v>3561</v>
      </c>
      <c r="O180" t="s">
        <v>1180</v>
      </c>
      <c r="P180" t="s">
        <v>1181</v>
      </c>
      <c r="Q180" s="51" t="str">
        <f t="shared" si="4"/>
        <v>3</v>
      </c>
      <c r="R180" s="51" t="str">
        <f>IF(M180="","",IF(AND(M180&lt;&gt;'Tabelas auxiliares'!$B$236,M180&lt;&gt;'Tabelas auxiliares'!$B$237,M180&lt;&gt;'Tabelas auxiliares'!$C$236,M180&lt;&gt;'Tabelas auxiliares'!$C$237,M180&lt;&gt;'Tabelas auxiliares'!$D$236),"FOLHA DE PESSOAL",IF(Q180='Tabelas auxiliares'!$A$237,"CUSTEIO",IF(Q180='Tabelas auxiliares'!$A$236,"INVESTIMENTO","ERRO - VERIFICAR"))))</f>
        <v>CUSTEIO</v>
      </c>
      <c r="S180" s="64">
        <f t="shared" si="5"/>
        <v>2300</v>
      </c>
      <c r="X180" s="44">
        <v>2300</v>
      </c>
    </row>
    <row r="181" spans="1:24" x14ac:dyDescent="0.25">
      <c r="A181" t="s">
        <v>3555</v>
      </c>
      <c r="B181" t="s">
        <v>3556</v>
      </c>
      <c r="C181" t="s">
        <v>1060</v>
      </c>
      <c r="D181" t="s">
        <v>4099</v>
      </c>
      <c r="E181" t="s">
        <v>4100</v>
      </c>
      <c r="F181" t="s">
        <v>4101</v>
      </c>
      <c r="G181" t="s">
        <v>4102</v>
      </c>
      <c r="H181" t="s">
        <v>3557</v>
      </c>
      <c r="I181" t="s">
        <v>1673</v>
      </c>
      <c r="J181" t="s">
        <v>3558</v>
      </c>
      <c r="K181" t="s">
        <v>3559</v>
      </c>
      <c r="L181" t="s">
        <v>3560</v>
      </c>
      <c r="M181" t="s">
        <v>164</v>
      </c>
      <c r="N181" t="s">
        <v>3561</v>
      </c>
      <c r="O181" t="s">
        <v>1180</v>
      </c>
      <c r="P181" t="s">
        <v>1181</v>
      </c>
      <c r="Q181" s="51" t="str">
        <f t="shared" si="4"/>
        <v>3</v>
      </c>
      <c r="R181" s="51" t="str">
        <f>IF(M181="","",IF(AND(M181&lt;&gt;'Tabelas auxiliares'!$B$236,M181&lt;&gt;'Tabelas auxiliares'!$B$237,M181&lt;&gt;'Tabelas auxiliares'!$C$236,M181&lt;&gt;'Tabelas auxiliares'!$C$237,M181&lt;&gt;'Tabelas auxiliares'!$D$236),"FOLHA DE PESSOAL",IF(Q181='Tabelas auxiliares'!$A$237,"CUSTEIO",IF(Q181='Tabelas auxiliares'!$A$236,"INVESTIMENTO","ERRO - VERIFICAR"))))</f>
        <v>CUSTEIO</v>
      </c>
      <c r="S181" s="64">
        <f t="shared" si="5"/>
        <v>2600</v>
      </c>
      <c r="V181" s="44">
        <v>452.05</v>
      </c>
      <c r="X181" s="44">
        <v>2147.9499999999998</v>
      </c>
    </row>
    <row r="182" spans="1:24" x14ac:dyDescent="0.25">
      <c r="A182" t="s">
        <v>3555</v>
      </c>
      <c r="B182" t="s">
        <v>3556</v>
      </c>
      <c r="C182" t="s">
        <v>1060</v>
      </c>
      <c r="D182" t="s">
        <v>4103</v>
      </c>
      <c r="E182" t="s">
        <v>4104</v>
      </c>
      <c r="F182" t="s">
        <v>4105</v>
      </c>
      <c r="G182" t="s">
        <v>4106</v>
      </c>
      <c r="H182" t="s">
        <v>3557</v>
      </c>
      <c r="I182" t="s">
        <v>1673</v>
      </c>
      <c r="J182" t="s">
        <v>3558</v>
      </c>
      <c r="K182" t="s">
        <v>3559</v>
      </c>
      <c r="L182" t="s">
        <v>3560</v>
      </c>
      <c r="M182" t="s">
        <v>164</v>
      </c>
      <c r="N182" t="s">
        <v>3561</v>
      </c>
      <c r="O182" t="s">
        <v>1180</v>
      </c>
      <c r="P182" t="s">
        <v>1181</v>
      </c>
      <c r="Q182" s="51" t="str">
        <f t="shared" si="4"/>
        <v>3</v>
      </c>
      <c r="R182" s="51" t="str">
        <f>IF(M182="","",IF(AND(M182&lt;&gt;'Tabelas auxiliares'!$B$236,M182&lt;&gt;'Tabelas auxiliares'!$B$237,M182&lt;&gt;'Tabelas auxiliares'!$C$236,M182&lt;&gt;'Tabelas auxiliares'!$C$237,M182&lt;&gt;'Tabelas auxiliares'!$D$236),"FOLHA DE PESSOAL",IF(Q182='Tabelas auxiliares'!$A$237,"CUSTEIO",IF(Q182='Tabelas auxiliares'!$A$236,"INVESTIMENTO","ERRO - VERIFICAR"))))</f>
        <v>CUSTEIO</v>
      </c>
      <c r="S182" s="64">
        <f t="shared" si="5"/>
        <v>200</v>
      </c>
      <c r="X182" s="44">
        <v>200</v>
      </c>
    </row>
    <row r="183" spans="1:24" x14ac:dyDescent="0.25">
      <c r="A183" t="s">
        <v>3555</v>
      </c>
      <c r="B183" t="s">
        <v>3556</v>
      </c>
      <c r="C183" t="s">
        <v>1060</v>
      </c>
      <c r="D183" t="s">
        <v>4107</v>
      </c>
      <c r="E183" t="s">
        <v>4108</v>
      </c>
      <c r="F183" t="s">
        <v>4109</v>
      </c>
      <c r="G183" t="s">
        <v>4110</v>
      </c>
      <c r="H183" t="s">
        <v>3557</v>
      </c>
      <c r="I183" t="s">
        <v>1673</v>
      </c>
      <c r="J183" t="s">
        <v>3558</v>
      </c>
      <c r="K183" t="s">
        <v>3559</v>
      </c>
      <c r="L183" t="s">
        <v>3560</v>
      </c>
      <c r="M183" t="s">
        <v>164</v>
      </c>
      <c r="N183" t="s">
        <v>3561</v>
      </c>
      <c r="O183" t="s">
        <v>1180</v>
      </c>
      <c r="P183" t="s">
        <v>1181</v>
      </c>
      <c r="Q183" s="51" t="str">
        <f t="shared" si="4"/>
        <v>3</v>
      </c>
      <c r="R183" s="51" t="str">
        <f>IF(M183="","",IF(AND(M183&lt;&gt;'Tabelas auxiliares'!$B$236,M183&lt;&gt;'Tabelas auxiliares'!$B$237,M183&lt;&gt;'Tabelas auxiliares'!$C$236,M183&lt;&gt;'Tabelas auxiliares'!$C$237,M183&lt;&gt;'Tabelas auxiliares'!$D$236),"FOLHA DE PESSOAL",IF(Q183='Tabelas auxiliares'!$A$237,"CUSTEIO",IF(Q183='Tabelas auxiliares'!$A$236,"INVESTIMENTO","ERRO - VERIFICAR"))))</f>
        <v>CUSTEIO</v>
      </c>
      <c r="S183" s="64">
        <f t="shared" si="5"/>
        <v>1450</v>
      </c>
      <c r="X183" s="44">
        <v>1450</v>
      </c>
    </row>
    <row r="184" spans="1:24" x14ac:dyDescent="0.25">
      <c r="A184" t="s">
        <v>3555</v>
      </c>
      <c r="B184" t="s">
        <v>3556</v>
      </c>
      <c r="C184" t="s">
        <v>881</v>
      </c>
      <c r="D184" t="s">
        <v>4111</v>
      </c>
      <c r="E184" t="s">
        <v>4112</v>
      </c>
      <c r="F184" t="s">
        <v>4113</v>
      </c>
      <c r="G184" t="s">
        <v>165</v>
      </c>
      <c r="H184" t="s">
        <v>3557</v>
      </c>
      <c r="I184" t="s">
        <v>1673</v>
      </c>
      <c r="J184" t="s">
        <v>3558</v>
      </c>
      <c r="K184" t="s">
        <v>3559</v>
      </c>
      <c r="L184" t="s">
        <v>3560</v>
      </c>
      <c r="M184" t="s">
        <v>164</v>
      </c>
      <c r="N184" t="s">
        <v>3561</v>
      </c>
      <c r="O184" t="s">
        <v>1180</v>
      </c>
      <c r="P184" t="s">
        <v>1181</v>
      </c>
      <c r="Q184" s="51" t="str">
        <f t="shared" si="4"/>
        <v>3</v>
      </c>
      <c r="R184" s="51" t="str">
        <f>IF(M184="","",IF(AND(M184&lt;&gt;'Tabelas auxiliares'!$B$236,M184&lt;&gt;'Tabelas auxiliares'!$B$237,M184&lt;&gt;'Tabelas auxiliares'!$C$236,M184&lt;&gt;'Tabelas auxiliares'!$C$237,M184&lt;&gt;'Tabelas auxiliares'!$D$236),"FOLHA DE PESSOAL",IF(Q184='Tabelas auxiliares'!$A$237,"CUSTEIO",IF(Q184='Tabelas auxiliares'!$A$236,"INVESTIMENTO","ERRO - VERIFICAR"))))</f>
        <v>CUSTEIO</v>
      </c>
      <c r="S184" s="64">
        <f t="shared" si="5"/>
        <v>11170</v>
      </c>
      <c r="X184" s="44">
        <v>11170</v>
      </c>
    </row>
    <row r="185" spans="1:24" x14ac:dyDescent="0.25">
      <c r="A185" t="s">
        <v>3555</v>
      </c>
      <c r="B185" t="s">
        <v>3556</v>
      </c>
      <c r="C185" t="s">
        <v>881</v>
      </c>
      <c r="D185" t="s">
        <v>4114</v>
      </c>
      <c r="E185" t="s">
        <v>4115</v>
      </c>
      <c r="F185" t="s">
        <v>4116</v>
      </c>
      <c r="G185" t="s">
        <v>165</v>
      </c>
      <c r="H185" t="s">
        <v>3557</v>
      </c>
      <c r="I185" t="s">
        <v>1673</v>
      </c>
      <c r="J185" t="s">
        <v>3558</v>
      </c>
      <c r="K185" t="s">
        <v>3559</v>
      </c>
      <c r="L185" t="s">
        <v>3560</v>
      </c>
      <c r="M185" t="s">
        <v>164</v>
      </c>
      <c r="N185" t="s">
        <v>3561</v>
      </c>
      <c r="O185" t="s">
        <v>1180</v>
      </c>
      <c r="P185" t="s">
        <v>1181</v>
      </c>
      <c r="Q185" s="51" t="str">
        <f t="shared" si="4"/>
        <v>3</v>
      </c>
      <c r="R185" s="51" t="str">
        <f>IF(M185="","",IF(AND(M185&lt;&gt;'Tabelas auxiliares'!$B$236,M185&lt;&gt;'Tabelas auxiliares'!$B$237,M185&lt;&gt;'Tabelas auxiliares'!$C$236,M185&lt;&gt;'Tabelas auxiliares'!$C$237,M185&lt;&gt;'Tabelas auxiliares'!$D$236),"FOLHA DE PESSOAL",IF(Q185='Tabelas auxiliares'!$A$237,"CUSTEIO",IF(Q185='Tabelas auxiliares'!$A$236,"INVESTIMENTO","ERRO - VERIFICAR"))))</f>
        <v>CUSTEIO</v>
      </c>
      <c r="S185" s="64">
        <f t="shared" si="5"/>
        <v>3900</v>
      </c>
      <c r="X185" s="44">
        <v>3900</v>
      </c>
    </row>
    <row r="186" spans="1:24" x14ac:dyDescent="0.25">
      <c r="A186" t="s">
        <v>3555</v>
      </c>
      <c r="B186" t="s">
        <v>3556</v>
      </c>
      <c r="C186" t="s">
        <v>881</v>
      </c>
      <c r="D186" t="s">
        <v>4117</v>
      </c>
      <c r="E186" t="s">
        <v>4118</v>
      </c>
      <c r="F186" t="s">
        <v>4119</v>
      </c>
      <c r="G186" t="s">
        <v>4120</v>
      </c>
      <c r="H186" t="s">
        <v>3557</v>
      </c>
      <c r="I186" t="s">
        <v>1673</v>
      </c>
      <c r="J186" t="s">
        <v>3558</v>
      </c>
      <c r="K186" t="s">
        <v>3559</v>
      </c>
      <c r="L186" t="s">
        <v>3560</v>
      </c>
      <c r="M186" t="s">
        <v>164</v>
      </c>
      <c r="N186" t="s">
        <v>3561</v>
      </c>
      <c r="O186" t="s">
        <v>1180</v>
      </c>
      <c r="P186" t="s">
        <v>1181</v>
      </c>
      <c r="Q186" s="51" t="str">
        <f t="shared" si="4"/>
        <v>3</v>
      </c>
      <c r="R186" s="51" t="str">
        <f>IF(M186="","",IF(AND(M186&lt;&gt;'Tabelas auxiliares'!$B$236,M186&lt;&gt;'Tabelas auxiliares'!$B$237,M186&lt;&gt;'Tabelas auxiliares'!$C$236,M186&lt;&gt;'Tabelas auxiliares'!$C$237,M186&lt;&gt;'Tabelas auxiliares'!$D$236),"FOLHA DE PESSOAL",IF(Q186='Tabelas auxiliares'!$A$237,"CUSTEIO",IF(Q186='Tabelas auxiliares'!$A$236,"INVESTIMENTO","ERRO - VERIFICAR"))))</f>
        <v>CUSTEIO</v>
      </c>
      <c r="S186" s="64">
        <f t="shared" si="5"/>
        <v>124.6</v>
      </c>
      <c r="X186" s="44">
        <v>124.6</v>
      </c>
    </row>
    <row r="187" spans="1:24" x14ac:dyDescent="0.25">
      <c r="A187" t="s">
        <v>3555</v>
      </c>
      <c r="B187" t="s">
        <v>3556</v>
      </c>
      <c r="C187" t="s">
        <v>881</v>
      </c>
      <c r="D187" t="s">
        <v>4121</v>
      </c>
      <c r="E187" t="s">
        <v>4122</v>
      </c>
      <c r="F187" t="s">
        <v>4123</v>
      </c>
      <c r="G187" t="s">
        <v>4124</v>
      </c>
      <c r="H187" t="s">
        <v>3557</v>
      </c>
      <c r="I187" t="s">
        <v>1673</v>
      </c>
      <c r="J187" t="s">
        <v>3558</v>
      </c>
      <c r="K187" t="s">
        <v>3559</v>
      </c>
      <c r="L187" t="s">
        <v>3560</v>
      </c>
      <c r="M187" t="s">
        <v>164</v>
      </c>
      <c r="N187" t="s">
        <v>3561</v>
      </c>
      <c r="O187" t="s">
        <v>1180</v>
      </c>
      <c r="P187" t="s">
        <v>1181</v>
      </c>
      <c r="Q187" s="51" t="str">
        <f t="shared" si="4"/>
        <v>3</v>
      </c>
      <c r="R187" s="51" t="str">
        <f>IF(M187="","",IF(AND(M187&lt;&gt;'Tabelas auxiliares'!$B$236,M187&lt;&gt;'Tabelas auxiliares'!$B$237,M187&lt;&gt;'Tabelas auxiliares'!$C$236,M187&lt;&gt;'Tabelas auxiliares'!$C$237,M187&lt;&gt;'Tabelas auxiliares'!$D$236),"FOLHA DE PESSOAL",IF(Q187='Tabelas auxiliares'!$A$237,"CUSTEIO",IF(Q187='Tabelas auxiliares'!$A$236,"INVESTIMENTO","ERRO - VERIFICAR"))))</f>
        <v>CUSTEIO</v>
      </c>
      <c r="S187" s="64">
        <f t="shared" si="5"/>
        <v>3035</v>
      </c>
      <c r="X187" s="44">
        <v>3035</v>
      </c>
    </row>
    <row r="188" spans="1:24" x14ac:dyDescent="0.25">
      <c r="A188" t="s">
        <v>3555</v>
      </c>
      <c r="B188" t="s">
        <v>3556</v>
      </c>
      <c r="C188" t="s">
        <v>881</v>
      </c>
      <c r="D188" t="s">
        <v>4125</v>
      </c>
      <c r="E188" t="s">
        <v>4126</v>
      </c>
      <c r="F188" t="s">
        <v>4127</v>
      </c>
      <c r="G188" t="s">
        <v>4128</v>
      </c>
      <c r="H188" t="s">
        <v>3557</v>
      </c>
      <c r="I188" t="s">
        <v>1673</v>
      </c>
      <c r="J188" t="s">
        <v>3558</v>
      </c>
      <c r="K188" t="s">
        <v>3559</v>
      </c>
      <c r="L188" t="s">
        <v>3560</v>
      </c>
      <c r="M188" t="s">
        <v>164</v>
      </c>
      <c r="N188" t="s">
        <v>3561</v>
      </c>
      <c r="O188" t="s">
        <v>1180</v>
      </c>
      <c r="P188" t="s">
        <v>1181</v>
      </c>
      <c r="Q188" s="51" t="str">
        <f t="shared" si="4"/>
        <v>3</v>
      </c>
      <c r="R188" s="51" t="str">
        <f>IF(M188="","",IF(AND(M188&lt;&gt;'Tabelas auxiliares'!$B$236,M188&lt;&gt;'Tabelas auxiliares'!$B$237,M188&lt;&gt;'Tabelas auxiliares'!$C$236,M188&lt;&gt;'Tabelas auxiliares'!$C$237,M188&lt;&gt;'Tabelas auxiliares'!$D$236),"FOLHA DE PESSOAL",IF(Q188='Tabelas auxiliares'!$A$237,"CUSTEIO",IF(Q188='Tabelas auxiliares'!$A$236,"INVESTIMENTO","ERRO - VERIFICAR"))))</f>
        <v>CUSTEIO</v>
      </c>
      <c r="S188" s="64">
        <f t="shared" si="5"/>
        <v>1607.89</v>
      </c>
      <c r="X188" s="44">
        <v>1607.89</v>
      </c>
    </row>
    <row r="189" spans="1:24" x14ac:dyDescent="0.25">
      <c r="A189" t="s">
        <v>3555</v>
      </c>
      <c r="B189" t="s">
        <v>3556</v>
      </c>
      <c r="C189" t="s">
        <v>881</v>
      </c>
      <c r="D189" t="s">
        <v>4129</v>
      </c>
      <c r="E189" t="s">
        <v>4130</v>
      </c>
      <c r="F189" t="s">
        <v>4131</v>
      </c>
      <c r="G189" t="s">
        <v>4132</v>
      </c>
      <c r="H189" t="s">
        <v>3557</v>
      </c>
      <c r="I189" t="s">
        <v>1673</v>
      </c>
      <c r="J189" t="s">
        <v>3558</v>
      </c>
      <c r="K189" t="s">
        <v>3559</v>
      </c>
      <c r="L189" t="s">
        <v>3560</v>
      </c>
      <c r="M189" t="s">
        <v>164</v>
      </c>
      <c r="N189" t="s">
        <v>3561</v>
      </c>
      <c r="O189" t="s">
        <v>1180</v>
      </c>
      <c r="P189" t="s">
        <v>1181</v>
      </c>
      <c r="Q189" s="51" t="str">
        <f t="shared" si="4"/>
        <v>3</v>
      </c>
      <c r="R189" s="51" t="str">
        <f>IF(M189="","",IF(AND(M189&lt;&gt;'Tabelas auxiliares'!$B$236,M189&lt;&gt;'Tabelas auxiliares'!$B$237,M189&lt;&gt;'Tabelas auxiliares'!$C$236,M189&lt;&gt;'Tabelas auxiliares'!$C$237,M189&lt;&gt;'Tabelas auxiliares'!$D$236),"FOLHA DE PESSOAL",IF(Q189='Tabelas auxiliares'!$A$237,"CUSTEIO",IF(Q189='Tabelas auxiliares'!$A$236,"INVESTIMENTO","ERRO - VERIFICAR"))))</f>
        <v>CUSTEIO</v>
      </c>
      <c r="S189" s="64">
        <f t="shared" si="5"/>
        <v>292.58999999999997</v>
      </c>
      <c r="W189" s="44">
        <v>292.58999999999997</v>
      </c>
    </row>
    <row r="190" spans="1:24" x14ac:dyDescent="0.25">
      <c r="A190" t="s">
        <v>3555</v>
      </c>
      <c r="B190" t="s">
        <v>3556</v>
      </c>
      <c r="C190" t="s">
        <v>881</v>
      </c>
      <c r="D190" t="s">
        <v>4133</v>
      </c>
      <c r="E190" t="s">
        <v>4134</v>
      </c>
      <c r="F190" t="s">
        <v>4135</v>
      </c>
      <c r="G190" t="s">
        <v>4136</v>
      </c>
      <c r="H190" t="s">
        <v>3557</v>
      </c>
      <c r="I190" t="s">
        <v>1673</v>
      </c>
      <c r="J190" t="s">
        <v>3558</v>
      </c>
      <c r="K190" t="s">
        <v>3559</v>
      </c>
      <c r="L190" t="s">
        <v>3560</v>
      </c>
      <c r="M190" t="s">
        <v>164</v>
      </c>
      <c r="N190" t="s">
        <v>3561</v>
      </c>
      <c r="O190" t="s">
        <v>1180</v>
      </c>
      <c r="P190" t="s">
        <v>1181</v>
      </c>
      <c r="Q190" s="51" t="str">
        <f t="shared" si="4"/>
        <v>3</v>
      </c>
      <c r="R190" s="51" t="str">
        <f>IF(M190="","",IF(AND(M190&lt;&gt;'Tabelas auxiliares'!$B$236,M190&lt;&gt;'Tabelas auxiliares'!$B$237,M190&lt;&gt;'Tabelas auxiliares'!$C$236,M190&lt;&gt;'Tabelas auxiliares'!$C$237,M190&lt;&gt;'Tabelas auxiliares'!$D$236),"FOLHA DE PESSOAL",IF(Q190='Tabelas auxiliares'!$A$237,"CUSTEIO",IF(Q190='Tabelas auxiliares'!$A$236,"INVESTIMENTO","ERRO - VERIFICAR"))))</f>
        <v>CUSTEIO</v>
      </c>
      <c r="S190" s="64">
        <f t="shared" si="5"/>
        <v>1650</v>
      </c>
      <c r="X190" s="44">
        <v>1650</v>
      </c>
    </row>
    <row r="191" spans="1:24" x14ac:dyDescent="0.25">
      <c r="A191" t="s">
        <v>3555</v>
      </c>
      <c r="B191" t="s">
        <v>3556</v>
      </c>
      <c r="C191" t="s">
        <v>881</v>
      </c>
      <c r="D191" t="s">
        <v>4137</v>
      </c>
      <c r="E191" t="s">
        <v>4138</v>
      </c>
      <c r="F191" t="s">
        <v>4139</v>
      </c>
      <c r="G191" t="s">
        <v>4140</v>
      </c>
      <c r="H191" t="s">
        <v>3557</v>
      </c>
      <c r="I191" t="s">
        <v>1673</v>
      </c>
      <c r="J191" t="s">
        <v>3558</v>
      </c>
      <c r="K191" t="s">
        <v>3559</v>
      </c>
      <c r="L191" t="s">
        <v>3560</v>
      </c>
      <c r="M191" t="s">
        <v>164</v>
      </c>
      <c r="N191" t="s">
        <v>3561</v>
      </c>
      <c r="O191" t="s">
        <v>1180</v>
      </c>
      <c r="P191" t="s">
        <v>1181</v>
      </c>
      <c r="Q191" s="51" t="str">
        <f t="shared" si="4"/>
        <v>3</v>
      </c>
      <c r="R191" s="51" t="str">
        <f>IF(M191="","",IF(AND(M191&lt;&gt;'Tabelas auxiliares'!$B$236,M191&lt;&gt;'Tabelas auxiliares'!$B$237,M191&lt;&gt;'Tabelas auxiliares'!$C$236,M191&lt;&gt;'Tabelas auxiliares'!$C$237,M191&lt;&gt;'Tabelas auxiliares'!$D$236),"FOLHA DE PESSOAL",IF(Q191='Tabelas auxiliares'!$A$237,"CUSTEIO",IF(Q191='Tabelas auxiliares'!$A$236,"INVESTIMENTO","ERRO - VERIFICAR"))))</f>
        <v>CUSTEIO</v>
      </c>
      <c r="S191" s="64">
        <f t="shared" si="5"/>
        <v>3000</v>
      </c>
      <c r="X191" s="44">
        <v>3000</v>
      </c>
    </row>
    <row r="192" spans="1:24" x14ac:dyDescent="0.25">
      <c r="A192" t="s">
        <v>3555</v>
      </c>
      <c r="B192" t="s">
        <v>3556</v>
      </c>
      <c r="C192" t="s">
        <v>630</v>
      </c>
      <c r="D192" t="s">
        <v>4141</v>
      </c>
      <c r="E192" t="s">
        <v>4142</v>
      </c>
      <c r="F192" t="s">
        <v>4143</v>
      </c>
      <c r="G192" t="s">
        <v>4144</v>
      </c>
      <c r="H192" t="s">
        <v>3557</v>
      </c>
      <c r="I192" t="s">
        <v>1673</v>
      </c>
      <c r="J192" t="s">
        <v>3558</v>
      </c>
      <c r="K192" t="s">
        <v>3559</v>
      </c>
      <c r="L192" t="s">
        <v>3560</v>
      </c>
      <c r="M192" t="s">
        <v>164</v>
      </c>
      <c r="N192" t="s">
        <v>3561</v>
      </c>
      <c r="O192" t="s">
        <v>1798</v>
      </c>
      <c r="P192" t="s">
        <v>1799</v>
      </c>
      <c r="Q192" s="51" t="str">
        <f t="shared" si="4"/>
        <v>3</v>
      </c>
      <c r="R192" s="51" t="str">
        <f>IF(M192="","",IF(AND(M192&lt;&gt;'Tabelas auxiliares'!$B$236,M192&lt;&gt;'Tabelas auxiliares'!$B$237,M192&lt;&gt;'Tabelas auxiliares'!$C$236,M192&lt;&gt;'Tabelas auxiliares'!$C$237,M192&lt;&gt;'Tabelas auxiliares'!$D$236),"FOLHA DE PESSOAL",IF(Q192='Tabelas auxiliares'!$A$237,"CUSTEIO",IF(Q192='Tabelas auxiliares'!$A$236,"INVESTIMENTO","ERRO - VERIFICAR"))))</f>
        <v>CUSTEIO</v>
      </c>
      <c r="S192" s="64">
        <f t="shared" si="5"/>
        <v>1627.71</v>
      </c>
      <c r="X192" s="44">
        <v>1627.71</v>
      </c>
    </row>
    <row r="193" spans="1:24" x14ac:dyDescent="0.25">
      <c r="A193" t="s">
        <v>3555</v>
      </c>
      <c r="B193" t="s">
        <v>3556</v>
      </c>
      <c r="C193" t="s">
        <v>630</v>
      </c>
      <c r="D193" t="s">
        <v>4145</v>
      </c>
      <c r="E193" t="s">
        <v>4146</v>
      </c>
      <c r="F193" t="s">
        <v>4147</v>
      </c>
      <c r="G193" t="s">
        <v>3624</v>
      </c>
      <c r="H193" t="s">
        <v>3557</v>
      </c>
      <c r="I193" t="s">
        <v>1673</v>
      </c>
      <c r="J193" t="s">
        <v>3558</v>
      </c>
      <c r="K193" t="s">
        <v>3559</v>
      </c>
      <c r="L193" t="s">
        <v>3560</v>
      </c>
      <c r="M193" t="s">
        <v>164</v>
      </c>
      <c r="N193" t="s">
        <v>3561</v>
      </c>
      <c r="O193" t="s">
        <v>1180</v>
      </c>
      <c r="P193" t="s">
        <v>1181</v>
      </c>
      <c r="Q193" s="51" t="str">
        <f t="shared" si="4"/>
        <v>3</v>
      </c>
      <c r="R193" s="51" t="str">
        <f>IF(M193="","",IF(AND(M193&lt;&gt;'Tabelas auxiliares'!$B$236,M193&lt;&gt;'Tabelas auxiliares'!$B$237,M193&lt;&gt;'Tabelas auxiliares'!$C$236,M193&lt;&gt;'Tabelas auxiliares'!$C$237,M193&lt;&gt;'Tabelas auxiliares'!$D$236),"FOLHA DE PESSOAL",IF(Q193='Tabelas auxiliares'!$A$237,"CUSTEIO",IF(Q193='Tabelas auxiliares'!$A$236,"INVESTIMENTO","ERRO - VERIFICAR"))))</f>
        <v>CUSTEIO</v>
      </c>
      <c r="S193" s="64">
        <f t="shared" si="5"/>
        <v>600</v>
      </c>
      <c r="X193" s="44">
        <v>600</v>
      </c>
    </row>
    <row r="194" spans="1:24" x14ac:dyDescent="0.25">
      <c r="A194" t="s">
        <v>3555</v>
      </c>
      <c r="B194" t="s">
        <v>3556</v>
      </c>
      <c r="C194" t="s">
        <v>630</v>
      </c>
      <c r="D194" t="s">
        <v>4148</v>
      </c>
      <c r="E194" t="s">
        <v>4149</v>
      </c>
      <c r="F194" t="s">
        <v>4150</v>
      </c>
      <c r="G194" t="s">
        <v>4151</v>
      </c>
      <c r="H194" t="s">
        <v>3557</v>
      </c>
      <c r="I194" t="s">
        <v>1673</v>
      </c>
      <c r="J194" t="s">
        <v>3558</v>
      </c>
      <c r="K194" t="s">
        <v>3559</v>
      </c>
      <c r="L194" t="s">
        <v>3560</v>
      </c>
      <c r="M194" t="s">
        <v>164</v>
      </c>
      <c r="N194" t="s">
        <v>3561</v>
      </c>
      <c r="O194" t="s">
        <v>1180</v>
      </c>
      <c r="P194" t="s">
        <v>1181</v>
      </c>
      <c r="Q194" s="51" t="str">
        <f t="shared" si="4"/>
        <v>3</v>
      </c>
      <c r="R194" s="51" t="str">
        <f>IF(M194="","",IF(AND(M194&lt;&gt;'Tabelas auxiliares'!$B$236,M194&lt;&gt;'Tabelas auxiliares'!$B$237,M194&lt;&gt;'Tabelas auxiliares'!$C$236,M194&lt;&gt;'Tabelas auxiliares'!$C$237,M194&lt;&gt;'Tabelas auxiliares'!$D$236),"FOLHA DE PESSOAL",IF(Q194='Tabelas auxiliares'!$A$237,"CUSTEIO",IF(Q194='Tabelas auxiliares'!$A$236,"INVESTIMENTO","ERRO - VERIFICAR"))))</f>
        <v>CUSTEIO</v>
      </c>
      <c r="S194" s="64">
        <f t="shared" si="5"/>
        <v>1700</v>
      </c>
      <c r="X194" s="44">
        <v>1700</v>
      </c>
    </row>
    <row r="195" spans="1:24" x14ac:dyDescent="0.25">
      <c r="A195" t="s">
        <v>3555</v>
      </c>
      <c r="B195" t="s">
        <v>3556</v>
      </c>
      <c r="C195" t="s">
        <v>630</v>
      </c>
      <c r="D195" t="s">
        <v>4152</v>
      </c>
      <c r="E195" t="s">
        <v>4153</v>
      </c>
      <c r="F195" t="s">
        <v>4154</v>
      </c>
      <c r="G195" t="s">
        <v>4155</v>
      </c>
      <c r="H195" t="s">
        <v>3557</v>
      </c>
      <c r="I195" t="s">
        <v>1673</v>
      </c>
      <c r="J195" t="s">
        <v>3558</v>
      </c>
      <c r="K195" t="s">
        <v>3559</v>
      </c>
      <c r="L195" t="s">
        <v>3560</v>
      </c>
      <c r="M195" t="s">
        <v>164</v>
      </c>
      <c r="N195" t="s">
        <v>3561</v>
      </c>
      <c r="O195" t="s">
        <v>1180</v>
      </c>
      <c r="P195" t="s">
        <v>1181</v>
      </c>
      <c r="Q195" s="51" t="str">
        <f t="shared" si="4"/>
        <v>3</v>
      </c>
      <c r="R195" s="51" t="str">
        <f>IF(M195="","",IF(AND(M195&lt;&gt;'Tabelas auxiliares'!$B$236,M195&lt;&gt;'Tabelas auxiliares'!$B$237,M195&lt;&gt;'Tabelas auxiliares'!$C$236,M195&lt;&gt;'Tabelas auxiliares'!$C$237,M195&lt;&gt;'Tabelas auxiliares'!$D$236),"FOLHA DE PESSOAL",IF(Q195='Tabelas auxiliares'!$A$237,"CUSTEIO",IF(Q195='Tabelas auxiliares'!$A$236,"INVESTIMENTO","ERRO - VERIFICAR"))))</f>
        <v>CUSTEIO</v>
      </c>
      <c r="S195" s="64">
        <f t="shared" si="5"/>
        <v>1700</v>
      </c>
      <c r="X195" s="44">
        <v>1700</v>
      </c>
    </row>
    <row r="196" spans="1:24" x14ac:dyDescent="0.25">
      <c r="A196" t="s">
        <v>3555</v>
      </c>
      <c r="B196" t="s">
        <v>3556</v>
      </c>
      <c r="C196" t="s">
        <v>630</v>
      </c>
      <c r="D196" t="s">
        <v>4156</v>
      </c>
      <c r="E196" t="s">
        <v>4157</v>
      </c>
      <c r="F196" t="s">
        <v>4158</v>
      </c>
      <c r="G196" t="s">
        <v>4159</v>
      </c>
      <c r="H196" t="s">
        <v>3557</v>
      </c>
      <c r="I196" t="s">
        <v>1673</v>
      </c>
      <c r="J196" t="s">
        <v>3558</v>
      </c>
      <c r="K196" t="s">
        <v>3559</v>
      </c>
      <c r="L196" t="s">
        <v>3560</v>
      </c>
      <c r="M196" t="s">
        <v>164</v>
      </c>
      <c r="N196" t="s">
        <v>3561</v>
      </c>
      <c r="O196" t="s">
        <v>1798</v>
      </c>
      <c r="P196" t="s">
        <v>1799</v>
      </c>
      <c r="Q196" s="51" t="str">
        <f t="shared" ref="Q196:Q259" si="6">LEFT(O196,1)</f>
        <v>3</v>
      </c>
      <c r="R196" s="51" t="str">
        <f>IF(M196="","",IF(AND(M196&lt;&gt;'Tabelas auxiliares'!$B$236,M196&lt;&gt;'Tabelas auxiliares'!$B$237,M196&lt;&gt;'Tabelas auxiliares'!$C$236,M196&lt;&gt;'Tabelas auxiliares'!$C$237,M196&lt;&gt;'Tabelas auxiliares'!$D$236),"FOLHA DE PESSOAL",IF(Q196='Tabelas auxiliares'!$A$237,"CUSTEIO",IF(Q196='Tabelas auxiliares'!$A$236,"INVESTIMENTO","ERRO - VERIFICAR"))))</f>
        <v>CUSTEIO</v>
      </c>
      <c r="S196" s="64">
        <f t="shared" si="5"/>
        <v>10491</v>
      </c>
      <c r="X196" s="44">
        <v>10491</v>
      </c>
    </row>
    <row r="197" spans="1:24" x14ac:dyDescent="0.25">
      <c r="A197" t="s">
        <v>3555</v>
      </c>
      <c r="B197" t="s">
        <v>3556</v>
      </c>
      <c r="C197" t="s">
        <v>1981</v>
      </c>
      <c r="D197" t="s">
        <v>4160</v>
      </c>
      <c r="E197" t="s">
        <v>4161</v>
      </c>
      <c r="F197" t="s">
        <v>4162</v>
      </c>
      <c r="G197" t="s">
        <v>4163</v>
      </c>
      <c r="H197" t="s">
        <v>3557</v>
      </c>
      <c r="I197" t="s">
        <v>1673</v>
      </c>
      <c r="J197" t="s">
        <v>3558</v>
      </c>
      <c r="K197" t="s">
        <v>3559</v>
      </c>
      <c r="L197" t="s">
        <v>3560</v>
      </c>
      <c r="M197" t="s">
        <v>164</v>
      </c>
      <c r="N197" t="s">
        <v>3561</v>
      </c>
      <c r="O197" t="s">
        <v>1180</v>
      </c>
      <c r="P197" t="s">
        <v>1181</v>
      </c>
      <c r="Q197" s="51" t="str">
        <f t="shared" si="6"/>
        <v>3</v>
      </c>
      <c r="R197" s="51" t="str">
        <f>IF(M197="","",IF(AND(M197&lt;&gt;'Tabelas auxiliares'!$B$236,M197&lt;&gt;'Tabelas auxiliares'!$B$237,M197&lt;&gt;'Tabelas auxiliares'!$C$236,M197&lt;&gt;'Tabelas auxiliares'!$C$237,M197&lt;&gt;'Tabelas auxiliares'!$D$236),"FOLHA DE PESSOAL",IF(Q197='Tabelas auxiliares'!$A$237,"CUSTEIO",IF(Q197='Tabelas auxiliares'!$A$236,"INVESTIMENTO","ERRO - VERIFICAR"))))</f>
        <v>CUSTEIO</v>
      </c>
      <c r="S197" s="64">
        <f t="shared" ref="S197:S260" si="7">IF(SUM(T197:X197)=0,"",SUM(T197:X197))</f>
        <v>850</v>
      </c>
      <c r="X197" s="44">
        <v>850</v>
      </c>
    </row>
    <row r="198" spans="1:24" x14ac:dyDescent="0.25">
      <c r="A198" t="s">
        <v>3555</v>
      </c>
      <c r="B198" t="s">
        <v>3556</v>
      </c>
      <c r="C198" t="s">
        <v>851</v>
      </c>
      <c r="D198" t="s">
        <v>4164</v>
      </c>
      <c r="E198" t="s">
        <v>4165</v>
      </c>
      <c r="F198" t="s">
        <v>4166</v>
      </c>
      <c r="G198" t="s">
        <v>165</v>
      </c>
      <c r="H198" t="s">
        <v>3557</v>
      </c>
      <c r="I198" t="s">
        <v>1673</v>
      </c>
      <c r="J198" t="s">
        <v>3558</v>
      </c>
      <c r="K198" t="s">
        <v>3559</v>
      </c>
      <c r="L198" t="s">
        <v>3560</v>
      </c>
      <c r="M198" t="s">
        <v>164</v>
      </c>
      <c r="N198" t="s">
        <v>3561</v>
      </c>
      <c r="O198" t="s">
        <v>1180</v>
      </c>
      <c r="P198" t="s">
        <v>1181</v>
      </c>
      <c r="Q198" s="51" t="str">
        <f t="shared" si="6"/>
        <v>3</v>
      </c>
      <c r="R198" s="51" t="str">
        <f>IF(M198="","",IF(AND(M198&lt;&gt;'Tabelas auxiliares'!$B$236,M198&lt;&gt;'Tabelas auxiliares'!$B$237,M198&lt;&gt;'Tabelas auxiliares'!$C$236,M198&lt;&gt;'Tabelas auxiliares'!$C$237,M198&lt;&gt;'Tabelas auxiliares'!$D$236),"FOLHA DE PESSOAL",IF(Q198='Tabelas auxiliares'!$A$237,"CUSTEIO",IF(Q198='Tabelas auxiliares'!$A$236,"INVESTIMENTO","ERRO - VERIFICAR"))))</f>
        <v>CUSTEIO</v>
      </c>
      <c r="S198" s="64">
        <f t="shared" si="7"/>
        <v>13752.74</v>
      </c>
      <c r="X198" s="44">
        <v>13752.74</v>
      </c>
    </row>
    <row r="199" spans="1:24" x14ac:dyDescent="0.25">
      <c r="A199" t="s">
        <v>3555</v>
      </c>
      <c r="B199" t="s">
        <v>3556</v>
      </c>
      <c r="C199" t="s">
        <v>851</v>
      </c>
      <c r="D199" t="s">
        <v>4167</v>
      </c>
      <c r="E199" t="s">
        <v>4168</v>
      </c>
      <c r="F199" t="s">
        <v>4169</v>
      </c>
      <c r="G199" t="s">
        <v>4170</v>
      </c>
      <c r="H199" t="s">
        <v>3557</v>
      </c>
      <c r="I199" t="s">
        <v>1673</v>
      </c>
      <c r="J199" t="s">
        <v>3558</v>
      </c>
      <c r="K199" t="s">
        <v>3559</v>
      </c>
      <c r="L199" t="s">
        <v>3560</v>
      </c>
      <c r="M199" t="s">
        <v>164</v>
      </c>
      <c r="N199" t="s">
        <v>3561</v>
      </c>
      <c r="O199" t="s">
        <v>1180</v>
      </c>
      <c r="P199" t="s">
        <v>1181</v>
      </c>
      <c r="Q199" s="51" t="str">
        <f t="shared" si="6"/>
        <v>3</v>
      </c>
      <c r="R199" s="51" t="str">
        <f>IF(M199="","",IF(AND(M199&lt;&gt;'Tabelas auxiliares'!$B$236,M199&lt;&gt;'Tabelas auxiliares'!$B$237,M199&lt;&gt;'Tabelas auxiliares'!$C$236,M199&lt;&gt;'Tabelas auxiliares'!$C$237,M199&lt;&gt;'Tabelas auxiliares'!$D$236),"FOLHA DE PESSOAL",IF(Q199='Tabelas auxiliares'!$A$237,"CUSTEIO",IF(Q199='Tabelas auxiliares'!$A$236,"INVESTIMENTO","ERRO - VERIFICAR"))))</f>
        <v>CUSTEIO</v>
      </c>
      <c r="S199" s="64">
        <f t="shared" si="7"/>
        <v>1610</v>
      </c>
      <c r="X199" s="44">
        <v>1610</v>
      </c>
    </row>
    <row r="200" spans="1:24" x14ac:dyDescent="0.25">
      <c r="A200" t="s">
        <v>3555</v>
      </c>
      <c r="B200" t="s">
        <v>3556</v>
      </c>
      <c r="C200" t="s">
        <v>851</v>
      </c>
      <c r="D200" t="s">
        <v>4171</v>
      </c>
      <c r="E200" t="s">
        <v>4172</v>
      </c>
      <c r="F200" t="s">
        <v>4173</v>
      </c>
      <c r="G200" t="s">
        <v>4174</v>
      </c>
      <c r="H200" t="s">
        <v>3557</v>
      </c>
      <c r="I200" t="s">
        <v>1673</v>
      </c>
      <c r="J200" t="s">
        <v>3558</v>
      </c>
      <c r="K200" t="s">
        <v>3559</v>
      </c>
      <c r="L200" t="s">
        <v>3560</v>
      </c>
      <c r="M200" t="s">
        <v>164</v>
      </c>
      <c r="N200" t="s">
        <v>3561</v>
      </c>
      <c r="O200" t="s">
        <v>1798</v>
      </c>
      <c r="P200" t="s">
        <v>1799</v>
      </c>
      <c r="Q200" s="51" t="str">
        <f t="shared" si="6"/>
        <v>3</v>
      </c>
      <c r="R200" s="51" t="str">
        <f>IF(M200="","",IF(AND(M200&lt;&gt;'Tabelas auxiliares'!$B$236,M200&lt;&gt;'Tabelas auxiliares'!$B$237,M200&lt;&gt;'Tabelas auxiliares'!$C$236,M200&lt;&gt;'Tabelas auxiliares'!$C$237,M200&lt;&gt;'Tabelas auxiliares'!$D$236),"FOLHA DE PESSOAL",IF(Q200='Tabelas auxiliares'!$A$237,"CUSTEIO",IF(Q200='Tabelas auxiliares'!$A$236,"INVESTIMENTO","ERRO - VERIFICAR"))))</f>
        <v>CUSTEIO</v>
      </c>
      <c r="S200" s="64">
        <f t="shared" si="7"/>
        <v>280</v>
      </c>
      <c r="X200" s="44">
        <v>280</v>
      </c>
    </row>
    <row r="201" spans="1:24" x14ac:dyDescent="0.25">
      <c r="A201" t="s">
        <v>3555</v>
      </c>
      <c r="B201" t="s">
        <v>3556</v>
      </c>
      <c r="C201" t="s">
        <v>851</v>
      </c>
      <c r="D201" t="s">
        <v>4175</v>
      </c>
      <c r="E201" t="s">
        <v>4176</v>
      </c>
      <c r="F201" t="s">
        <v>4177</v>
      </c>
      <c r="G201" t="s">
        <v>3649</v>
      </c>
      <c r="H201" t="s">
        <v>3557</v>
      </c>
      <c r="I201" t="s">
        <v>1673</v>
      </c>
      <c r="J201" t="s">
        <v>3558</v>
      </c>
      <c r="K201" t="s">
        <v>3559</v>
      </c>
      <c r="L201" t="s">
        <v>3560</v>
      </c>
      <c r="M201" t="s">
        <v>164</v>
      </c>
      <c r="N201" t="s">
        <v>3561</v>
      </c>
      <c r="O201" t="s">
        <v>1180</v>
      </c>
      <c r="P201" t="s">
        <v>1181</v>
      </c>
      <c r="Q201" s="51" t="str">
        <f t="shared" si="6"/>
        <v>3</v>
      </c>
      <c r="R201" s="51" t="str">
        <f>IF(M201="","",IF(AND(M201&lt;&gt;'Tabelas auxiliares'!$B$236,M201&lt;&gt;'Tabelas auxiliares'!$B$237,M201&lt;&gt;'Tabelas auxiliares'!$C$236,M201&lt;&gt;'Tabelas auxiliares'!$C$237,M201&lt;&gt;'Tabelas auxiliares'!$D$236),"FOLHA DE PESSOAL",IF(Q201='Tabelas auxiliares'!$A$237,"CUSTEIO",IF(Q201='Tabelas auxiliares'!$A$236,"INVESTIMENTO","ERRO - VERIFICAR"))))</f>
        <v>CUSTEIO</v>
      </c>
      <c r="S201" s="64">
        <f t="shared" si="7"/>
        <v>1835</v>
      </c>
      <c r="X201" s="44">
        <v>1835</v>
      </c>
    </row>
    <row r="202" spans="1:24" x14ac:dyDescent="0.25">
      <c r="A202" t="s">
        <v>3555</v>
      </c>
      <c r="B202" t="s">
        <v>3556</v>
      </c>
      <c r="C202" t="s">
        <v>2456</v>
      </c>
      <c r="D202" t="s">
        <v>4178</v>
      </c>
      <c r="E202" t="s">
        <v>4179</v>
      </c>
      <c r="F202" t="s">
        <v>4180</v>
      </c>
      <c r="G202" t="s">
        <v>4181</v>
      </c>
      <c r="H202" t="s">
        <v>3557</v>
      </c>
      <c r="I202" t="s">
        <v>1673</v>
      </c>
      <c r="J202" t="s">
        <v>3558</v>
      </c>
      <c r="K202" t="s">
        <v>3559</v>
      </c>
      <c r="L202" t="s">
        <v>3560</v>
      </c>
      <c r="M202" t="s">
        <v>164</v>
      </c>
      <c r="N202" t="s">
        <v>3561</v>
      </c>
      <c r="O202" t="s">
        <v>1180</v>
      </c>
      <c r="P202" t="s">
        <v>1181</v>
      </c>
      <c r="Q202" s="51" t="str">
        <f t="shared" si="6"/>
        <v>3</v>
      </c>
      <c r="R202" s="51" t="str">
        <f>IF(M202="","",IF(AND(M202&lt;&gt;'Tabelas auxiliares'!$B$236,M202&lt;&gt;'Tabelas auxiliares'!$B$237,M202&lt;&gt;'Tabelas auxiliares'!$C$236,M202&lt;&gt;'Tabelas auxiliares'!$C$237,M202&lt;&gt;'Tabelas auxiliares'!$D$236),"FOLHA DE PESSOAL",IF(Q202='Tabelas auxiliares'!$A$237,"CUSTEIO",IF(Q202='Tabelas auxiliares'!$A$236,"INVESTIMENTO","ERRO - VERIFICAR"))))</f>
        <v>CUSTEIO</v>
      </c>
      <c r="S202" s="64">
        <f t="shared" si="7"/>
        <v>5100.5600000000004</v>
      </c>
      <c r="X202" s="44">
        <v>5100.5600000000004</v>
      </c>
    </row>
    <row r="203" spans="1:24" x14ac:dyDescent="0.25">
      <c r="A203" t="s">
        <v>3555</v>
      </c>
      <c r="B203" t="s">
        <v>3556</v>
      </c>
      <c r="C203" t="s">
        <v>2456</v>
      </c>
      <c r="D203" t="s">
        <v>4182</v>
      </c>
      <c r="E203" t="s">
        <v>4183</v>
      </c>
      <c r="F203" t="s">
        <v>4184</v>
      </c>
      <c r="G203" t="s">
        <v>4185</v>
      </c>
      <c r="H203" t="s">
        <v>3557</v>
      </c>
      <c r="I203" t="s">
        <v>1673</v>
      </c>
      <c r="J203" t="s">
        <v>3558</v>
      </c>
      <c r="K203" t="s">
        <v>3559</v>
      </c>
      <c r="L203" t="s">
        <v>3560</v>
      </c>
      <c r="M203" t="s">
        <v>164</v>
      </c>
      <c r="N203" t="s">
        <v>3561</v>
      </c>
      <c r="O203" t="s">
        <v>1180</v>
      </c>
      <c r="P203" t="s">
        <v>1181</v>
      </c>
      <c r="Q203" s="51" t="str">
        <f t="shared" si="6"/>
        <v>3</v>
      </c>
      <c r="R203" s="51" t="str">
        <f>IF(M203="","",IF(AND(M203&lt;&gt;'Tabelas auxiliares'!$B$236,M203&lt;&gt;'Tabelas auxiliares'!$B$237,M203&lt;&gt;'Tabelas auxiliares'!$C$236,M203&lt;&gt;'Tabelas auxiliares'!$C$237,M203&lt;&gt;'Tabelas auxiliares'!$D$236),"FOLHA DE PESSOAL",IF(Q203='Tabelas auxiliares'!$A$237,"CUSTEIO",IF(Q203='Tabelas auxiliares'!$A$236,"INVESTIMENTO","ERRO - VERIFICAR"))))</f>
        <v>CUSTEIO</v>
      </c>
      <c r="S203" s="64">
        <f t="shared" si="7"/>
        <v>2340</v>
      </c>
      <c r="X203" s="44">
        <v>2340</v>
      </c>
    </row>
    <row r="204" spans="1:24" x14ac:dyDescent="0.25">
      <c r="A204" t="s">
        <v>3555</v>
      </c>
      <c r="B204" t="s">
        <v>3556</v>
      </c>
      <c r="C204" t="s">
        <v>2456</v>
      </c>
      <c r="D204" t="s">
        <v>4186</v>
      </c>
      <c r="E204" t="s">
        <v>4187</v>
      </c>
      <c r="F204" t="s">
        <v>4188</v>
      </c>
      <c r="G204" t="s">
        <v>3762</v>
      </c>
      <c r="H204" t="s">
        <v>3557</v>
      </c>
      <c r="I204" t="s">
        <v>1673</v>
      </c>
      <c r="J204" t="s">
        <v>3558</v>
      </c>
      <c r="K204" t="s">
        <v>3559</v>
      </c>
      <c r="L204" t="s">
        <v>3560</v>
      </c>
      <c r="M204" t="s">
        <v>164</v>
      </c>
      <c r="N204" t="s">
        <v>3561</v>
      </c>
      <c r="O204" t="s">
        <v>1180</v>
      </c>
      <c r="P204" t="s">
        <v>1181</v>
      </c>
      <c r="Q204" s="51" t="str">
        <f t="shared" si="6"/>
        <v>3</v>
      </c>
      <c r="R204" s="51" t="str">
        <f>IF(M204="","",IF(AND(M204&lt;&gt;'Tabelas auxiliares'!$B$236,M204&lt;&gt;'Tabelas auxiliares'!$B$237,M204&lt;&gt;'Tabelas auxiliares'!$C$236,M204&lt;&gt;'Tabelas auxiliares'!$C$237,M204&lt;&gt;'Tabelas auxiliares'!$D$236),"FOLHA DE PESSOAL",IF(Q204='Tabelas auxiliares'!$A$237,"CUSTEIO",IF(Q204='Tabelas auxiliares'!$A$236,"INVESTIMENTO","ERRO - VERIFICAR"))))</f>
        <v>CUSTEIO</v>
      </c>
      <c r="S204" s="64">
        <f t="shared" si="7"/>
        <v>1060</v>
      </c>
      <c r="X204" s="44">
        <v>1060</v>
      </c>
    </row>
    <row r="205" spans="1:24" x14ac:dyDescent="0.25">
      <c r="A205" t="s">
        <v>3555</v>
      </c>
      <c r="B205" t="s">
        <v>3556</v>
      </c>
      <c r="C205" t="s">
        <v>2456</v>
      </c>
      <c r="D205" t="s">
        <v>4189</v>
      </c>
      <c r="E205" t="s">
        <v>4190</v>
      </c>
      <c r="F205" t="s">
        <v>4191</v>
      </c>
      <c r="G205" t="s">
        <v>165</v>
      </c>
      <c r="H205" t="s">
        <v>3557</v>
      </c>
      <c r="I205" t="s">
        <v>1673</v>
      </c>
      <c r="J205" t="s">
        <v>3558</v>
      </c>
      <c r="K205" t="s">
        <v>3559</v>
      </c>
      <c r="L205" t="s">
        <v>3560</v>
      </c>
      <c r="M205" t="s">
        <v>164</v>
      </c>
      <c r="N205" t="s">
        <v>3561</v>
      </c>
      <c r="O205" t="s">
        <v>1180</v>
      </c>
      <c r="P205" t="s">
        <v>1181</v>
      </c>
      <c r="Q205" s="51" t="str">
        <f t="shared" si="6"/>
        <v>3</v>
      </c>
      <c r="R205" s="51" t="str">
        <f>IF(M205="","",IF(AND(M205&lt;&gt;'Tabelas auxiliares'!$B$236,M205&lt;&gt;'Tabelas auxiliares'!$B$237,M205&lt;&gt;'Tabelas auxiliares'!$C$236,M205&lt;&gt;'Tabelas auxiliares'!$C$237,M205&lt;&gt;'Tabelas auxiliares'!$D$236),"FOLHA DE PESSOAL",IF(Q205='Tabelas auxiliares'!$A$237,"CUSTEIO",IF(Q205='Tabelas auxiliares'!$A$236,"INVESTIMENTO","ERRO - VERIFICAR"))))</f>
        <v>CUSTEIO</v>
      </c>
      <c r="S205" s="64">
        <f t="shared" si="7"/>
        <v>2100</v>
      </c>
      <c r="X205" s="44">
        <v>2100</v>
      </c>
    </row>
    <row r="206" spans="1:24" x14ac:dyDescent="0.25">
      <c r="A206" t="s">
        <v>3555</v>
      </c>
      <c r="B206" t="s">
        <v>3556</v>
      </c>
      <c r="C206" t="s">
        <v>2456</v>
      </c>
      <c r="D206" t="s">
        <v>4192</v>
      </c>
      <c r="E206" t="s">
        <v>4193</v>
      </c>
      <c r="F206" t="s">
        <v>4194</v>
      </c>
      <c r="G206" t="s">
        <v>4195</v>
      </c>
      <c r="H206" t="s">
        <v>3557</v>
      </c>
      <c r="I206" t="s">
        <v>1673</v>
      </c>
      <c r="J206" t="s">
        <v>3558</v>
      </c>
      <c r="K206" t="s">
        <v>3559</v>
      </c>
      <c r="L206" t="s">
        <v>3560</v>
      </c>
      <c r="M206" t="s">
        <v>164</v>
      </c>
      <c r="N206" t="s">
        <v>3561</v>
      </c>
      <c r="O206" t="s">
        <v>1180</v>
      </c>
      <c r="P206" t="s">
        <v>1181</v>
      </c>
      <c r="Q206" s="51" t="str">
        <f t="shared" si="6"/>
        <v>3</v>
      </c>
      <c r="R206" s="51" t="str">
        <f>IF(M206="","",IF(AND(M206&lt;&gt;'Tabelas auxiliares'!$B$236,M206&lt;&gt;'Tabelas auxiliares'!$B$237,M206&lt;&gt;'Tabelas auxiliares'!$C$236,M206&lt;&gt;'Tabelas auxiliares'!$C$237,M206&lt;&gt;'Tabelas auxiliares'!$D$236),"FOLHA DE PESSOAL",IF(Q206='Tabelas auxiliares'!$A$237,"CUSTEIO",IF(Q206='Tabelas auxiliares'!$A$236,"INVESTIMENTO","ERRO - VERIFICAR"))))</f>
        <v>CUSTEIO</v>
      </c>
      <c r="S206" s="64">
        <f t="shared" si="7"/>
        <v>3000</v>
      </c>
      <c r="X206" s="44">
        <v>3000</v>
      </c>
    </row>
    <row r="207" spans="1:24" x14ac:dyDescent="0.25">
      <c r="A207" t="s">
        <v>3555</v>
      </c>
      <c r="B207" t="s">
        <v>3556</v>
      </c>
      <c r="C207" t="s">
        <v>4196</v>
      </c>
      <c r="D207" t="s">
        <v>4197</v>
      </c>
      <c r="E207" t="s">
        <v>4198</v>
      </c>
      <c r="F207" t="s">
        <v>4199</v>
      </c>
      <c r="G207" t="s">
        <v>4200</v>
      </c>
      <c r="H207" t="s">
        <v>3557</v>
      </c>
      <c r="I207" t="s">
        <v>1673</v>
      </c>
      <c r="J207" t="s">
        <v>3558</v>
      </c>
      <c r="K207" t="s">
        <v>3559</v>
      </c>
      <c r="L207" t="s">
        <v>3560</v>
      </c>
      <c r="M207" t="s">
        <v>164</v>
      </c>
      <c r="N207" t="s">
        <v>3561</v>
      </c>
      <c r="O207" t="s">
        <v>1180</v>
      </c>
      <c r="P207" t="s">
        <v>1181</v>
      </c>
      <c r="Q207" s="51" t="str">
        <f t="shared" si="6"/>
        <v>3</v>
      </c>
      <c r="R207" s="51" t="str">
        <f>IF(M207="","",IF(AND(M207&lt;&gt;'Tabelas auxiliares'!$B$236,M207&lt;&gt;'Tabelas auxiliares'!$B$237,M207&lt;&gt;'Tabelas auxiliares'!$C$236,M207&lt;&gt;'Tabelas auxiliares'!$C$237,M207&lt;&gt;'Tabelas auxiliares'!$D$236),"FOLHA DE PESSOAL",IF(Q207='Tabelas auxiliares'!$A$237,"CUSTEIO",IF(Q207='Tabelas auxiliares'!$A$236,"INVESTIMENTO","ERRO - VERIFICAR"))))</f>
        <v>CUSTEIO</v>
      </c>
      <c r="S207" s="64">
        <f t="shared" si="7"/>
        <v>1050</v>
      </c>
      <c r="X207" s="44">
        <v>1050</v>
      </c>
    </row>
    <row r="208" spans="1:24" x14ac:dyDescent="0.25">
      <c r="A208" t="s">
        <v>3555</v>
      </c>
      <c r="B208" t="s">
        <v>3556</v>
      </c>
      <c r="C208" t="s">
        <v>4196</v>
      </c>
      <c r="D208" t="s">
        <v>4201</v>
      </c>
      <c r="E208" t="s">
        <v>4202</v>
      </c>
      <c r="F208" t="s">
        <v>4203</v>
      </c>
      <c r="G208" t="s">
        <v>4204</v>
      </c>
      <c r="H208" t="s">
        <v>3557</v>
      </c>
      <c r="I208" t="s">
        <v>1673</v>
      </c>
      <c r="J208" t="s">
        <v>3558</v>
      </c>
      <c r="K208" t="s">
        <v>3559</v>
      </c>
      <c r="L208" t="s">
        <v>3560</v>
      </c>
      <c r="M208" t="s">
        <v>164</v>
      </c>
      <c r="N208" t="s">
        <v>3561</v>
      </c>
      <c r="O208" t="s">
        <v>1180</v>
      </c>
      <c r="P208" t="s">
        <v>1181</v>
      </c>
      <c r="Q208" s="51" t="str">
        <f t="shared" si="6"/>
        <v>3</v>
      </c>
      <c r="R208" s="51" t="str">
        <f>IF(M208="","",IF(AND(M208&lt;&gt;'Tabelas auxiliares'!$B$236,M208&lt;&gt;'Tabelas auxiliares'!$B$237,M208&lt;&gt;'Tabelas auxiliares'!$C$236,M208&lt;&gt;'Tabelas auxiliares'!$C$237,M208&lt;&gt;'Tabelas auxiliares'!$D$236),"FOLHA DE PESSOAL",IF(Q208='Tabelas auxiliares'!$A$237,"CUSTEIO",IF(Q208='Tabelas auxiliares'!$A$236,"INVESTIMENTO","ERRO - VERIFICAR"))))</f>
        <v>CUSTEIO</v>
      </c>
      <c r="S208" s="64">
        <f t="shared" si="7"/>
        <v>3747.15</v>
      </c>
      <c r="X208" s="44">
        <v>3747.15</v>
      </c>
    </row>
    <row r="209" spans="1:24" x14ac:dyDescent="0.25">
      <c r="A209" t="s">
        <v>3555</v>
      </c>
      <c r="B209" t="s">
        <v>3556</v>
      </c>
      <c r="C209" t="s">
        <v>4196</v>
      </c>
      <c r="D209" t="s">
        <v>4205</v>
      </c>
      <c r="E209" t="s">
        <v>4206</v>
      </c>
      <c r="F209" t="s">
        <v>4207</v>
      </c>
      <c r="G209" t="s">
        <v>165</v>
      </c>
      <c r="H209" t="s">
        <v>3557</v>
      </c>
      <c r="I209" t="s">
        <v>1673</v>
      </c>
      <c r="J209" t="s">
        <v>3558</v>
      </c>
      <c r="K209" t="s">
        <v>3559</v>
      </c>
      <c r="L209" t="s">
        <v>3560</v>
      </c>
      <c r="M209" t="s">
        <v>164</v>
      </c>
      <c r="N209" t="s">
        <v>3561</v>
      </c>
      <c r="O209" t="s">
        <v>1180</v>
      </c>
      <c r="P209" t="s">
        <v>1181</v>
      </c>
      <c r="Q209" s="51" t="str">
        <f t="shared" si="6"/>
        <v>3</v>
      </c>
      <c r="R209" s="51" t="str">
        <f>IF(M209="","",IF(AND(M209&lt;&gt;'Tabelas auxiliares'!$B$236,M209&lt;&gt;'Tabelas auxiliares'!$B$237,M209&lt;&gt;'Tabelas auxiliares'!$C$236,M209&lt;&gt;'Tabelas auxiliares'!$C$237,M209&lt;&gt;'Tabelas auxiliares'!$D$236),"FOLHA DE PESSOAL",IF(Q209='Tabelas auxiliares'!$A$237,"CUSTEIO",IF(Q209='Tabelas auxiliares'!$A$236,"INVESTIMENTO","ERRO - VERIFICAR"))))</f>
        <v>CUSTEIO</v>
      </c>
      <c r="S209" s="64">
        <f t="shared" si="7"/>
        <v>3050</v>
      </c>
      <c r="X209" s="44">
        <v>3050</v>
      </c>
    </row>
    <row r="210" spans="1:24" x14ac:dyDescent="0.25">
      <c r="A210" t="s">
        <v>3555</v>
      </c>
      <c r="B210" t="s">
        <v>3556</v>
      </c>
      <c r="C210" t="s">
        <v>4196</v>
      </c>
      <c r="D210" t="s">
        <v>4208</v>
      </c>
      <c r="E210" t="s">
        <v>4209</v>
      </c>
      <c r="F210" t="s">
        <v>4210</v>
      </c>
      <c r="G210" t="s">
        <v>3762</v>
      </c>
      <c r="H210" t="s">
        <v>3557</v>
      </c>
      <c r="I210" t="s">
        <v>1673</v>
      </c>
      <c r="J210" t="s">
        <v>3558</v>
      </c>
      <c r="K210" t="s">
        <v>3559</v>
      </c>
      <c r="L210" t="s">
        <v>3560</v>
      </c>
      <c r="M210" t="s">
        <v>164</v>
      </c>
      <c r="N210" t="s">
        <v>3561</v>
      </c>
      <c r="O210" t="s">
        <v>1180</v>
      </c>
      <c r="P210" t="s">
        <v>1181</v>
      </c>
      <c r="Q210" s="51" t="str">
        <f t="shared" si="6"/>
        <v>3</v>
      </c>
      <c r="R210" s="51" t="str">
        <f>IF(M210="","",IF(AND(M210&lt;&gt;'Tabelas auxiliares'!$B$236,M210&lt;&gt;'Tabelas auxiliares'!$B$237,M210&lt;&gt;'Tabelas auxiliares'!$C$236,M210&lt;&gt;'Tabelas auxiliares'!$C$237,M210&lt;&gt;'Tabelas auxiliares'!$D$236),"FOLHA DE PESSOAL",IF(Q210='Tabelas auxiliares'!$A$237,"CUSTEIO",IF(Q210='Tabelas auxiliares'!$A$236,"INVESTIMENTO","ERRO - VERIFICAR"))))</f>
        <v>CUSTEIO</v>
      </c>
      <c r="S210" s="64">
        <f t="shared" si="7"/>
        <v>1060</v>
      </c>
      <c r="X210" s="44">
        <v>1060</v>
      </c>
    </row>
    <row r="211" spans="1:24" x14ac:dyDescent="0.25">
      <c r="A211" t="s">
        <v>3555</v>
      </c>
      <c r="B211" t="s">
        <v>3556</v>
      </c>
      <c r="C211" t="s">
        <v>4196</v>
      </c>
      <c r="D211" t="s">
        <v>4211</v>
      </c>
      <c r="E211" t="s">
        <v>4212</v>
      </c>
      <c r="F211" t="s">
        <v>4213</v>
      </c>
      <c r="G211" t="s">
        <v>3762</v>
      </c>
      <c r="H211" t="s">
        <v>3557</v>
      </c>
      <c r="I211" t="s">
        <v>1673</v>
      </c>
      <c r="J211" t="s">
        <v>3558</v>
      </c>
      <c r="K211" t="s">
        <v>3559</v>
      </c>
      <c r="L211" t="s">
        <v>3560</v>
      </c>
      <c r="M211" t="s">
        <v>164</v>
      </c>
      <c r="N211" t="s">
        <v>3561</v>
      </c>
      <c r="O211" t="s">
        <v>1180</v>
      </c>
      <c r="P211" t="s">
        <v>1181</v>
      </c>
      <c r="Q211" s="51" t="str">
        <f t="shared" si="6"/>
        <v>3</v>
      </c>
      <c r="R211" s="51" t="str">
        <f>IF(M211="","",IF(AND(M211&lt;&gt;'Tabelas auxiliares'!$B$236,M211&lt;&gt;'Tabelas auxiliares'!$B$237,M211&lt;&gt;'Tabelas auxiliares'!$C$236,M211&lt;&gt;'Tabelas auxiliares'!$C$237,M211&lt;&gt;'Tabelas auxiliares'!$D$236),"FOLHA DE PESSOAL",IF(Q211='Tabelas auxiliares'!$A$237,"CUSTEIO",IF(Q211='Tabelas auxiliares'!$A$236,"INVESTIMENTO","ERRO - VERIFICAR"))))</f>
        <v>CUSTEIO</v>
      </c>
      <c r="S211" s="64">
        <f t="shared" si="7"/>
        <v>1400</v>
      </c>
      <c r="X211" s="44">
        <v>1400</v>
      </c>
    </row>
    <row r="212" spans="1:24" x14ac:dyDescent="0.25">
      <c r="A212" t="s">
        <v>3555</v>
      </c>
      <c r="B212" t="s">
        <v>3556</v>
      </c>
      <c r="C212" t="s">
        <v>4196</v>
      </c>
      <c r="D212" t="s">
        <v>4214</v>
      </c>
      <c r="E212" t="s">
        <v>4215</v>
      </c>
      <c r="F212" t="s">
        <v>4216</v>
      </c>
      <c r="G212" t="s">
        <v>4217</v>
      </c>
      <c r="H212" t="s">
        <v>3557</v>
      </c>
      <c r="I212" t="s">
        <v>1673</v>
      </c>
      <c r="J212" t="s">
        <v>3558</v>
      </c>
      <c r="K212" t="s">
        <v>3559</v>
      </c>
      <c r="L212" t="s">
        <v>3560</v>
      </c>
      <c r="M212" t="s">
        <v>164</v>
      </c>
      <c r="N212" t="s">
        <v>3561</v>
      </c>
      <c r="O212" t="s">
        <v>1180</v>
      </c>
      <c r="P212" t="s">
        <v>1181</v>
      </c>
      <c r="Q212" s="51" t="str">
        <f t="shared" si="6"/>
        <v>3</v>
      </c>
      <c r="R212" s="51" t="str">
        <f>IF(M212="","",IF(AND(M212&lt;&gt;'Tabelas auxiliares'!$B$236,M212&lt;&gt;'Tabelas auxiliares'!$B$237,M212&lt;&gt;'Tabelas auxiliares'!$C$236,M212&lt;&gt;'Tabelas auxiliares'!$C$237,M212&lt;&gt;'Tabelas auxiliares'!$D$236),"FOLHA DE PESSOAL",IF(Q212='Tabelas auxiliares'!$A$237,"CUSTEIO",IF(Q212='Tabelas auxiliares'!$A$236,"INVESTIMENTO","ERRO - VERIFICAR"))))</f>
        <v>CUSTEIO</v>
      </c>
      <c r="S212" s="64">
        <f t="shared" si="7"/>
        <v>2400</v>
      </c>
      <c r="X212" s="44">
        <v>2400</v>
      </c>
    </row>
    <row r="213" spans="1:24" x14ac:dyDescent="0.25">
      <c r="A213" t="s">
        <v>3555</v>
      </c>
      <c r="B213" t="s">
        <v>3556</v>
      </c>
      <c r="C213" t="s">
        <v>4196</v>
      </c>
      <c r="D213" t="s">
        <v>4218</v>
      </c>
      <c r="E213" t="s">
        <v>4219</v>
      </c>
      <c r="F213" t="s">
        <v>4220</v>
      </c>
      <c r="G213" t="s">
        <v>4221</v>
      </c>
      <c r="H213" t="s">
        <v>3557</v>
      </c>
      <c r="I213" t="s">
        <v>1673</v>
      </c>
      <c r="J213" t="s">
        <v>3558</v>
      </c>
      <c r="K213" t="s">
        <v>3559</v>
      </c>
      <c r="L213" t="s">
        <v>3560</v>
      </c>
      <c r="M213" t="s">
        <v>164</v>
      </c>
      <c r="N213" t="s">
        <v>3561</v>
      </c>
      <c r="O213" t="s">
        <v>1180</v>
      </c>
      <c r="P213" t="s">
        <v>1181</v>
      </c>
      <c r="Q213" s="51" t="str">
        <f t="shared" si="6"/>
        <v>3</v>
      </c>
      <c r="R213" s="51" t="str">
        <f>IF(M213="","",IF(AND(M213&lt;&gt;'Tabelas auxiliares'!$B$236,M213&lt;&gt;'Tabelas auxiliares'!$B$237,M213&lt;&gt;'Tabelas auxiliares'!$C$236,M213&lt;&gt;'Tabelas auxiliares'!$C$237,M213&lt;&gt;'Tabelas auxiliares'!$D$236),"FOLHA DE PESSOAL",IF(Q213='Tabelas auxiliares'!$A$237,"CUSTEIO",IF(Q213='Tabelas auxiliares'!$A$236,"INVESTIMENTO","ERRO - VERIFICAR"))))</f>
        <v>CUSTEIO</v>
      </c>
      <c r="S213" s="64">
        <f t="shared" si="7"/>
        <v>2785</v>
      </c>
      <c r="X213" s="44">
        <v>2785</v>
      </c>
    </row>
    <row r="214" spans="1:24" x14ac:dyDescent="0.25">
      <c r="A214" t="s">
        <v>3555</v>
      </c>
      <c r="B214" t="s">
        <v>3556</v>
      </c>
      <c r="C214" t="s">
        <v>1388</v>
      </c>
      <c r="D214" t="s">
        <v>4222</v>
      </c>
      <c r="E214" t="s">
        <v>4223</v>
      </c>
      <c r="F214" t="s">
        <v>4224</v>
      </c>
      <c r="G214" t="s">
        <v>4225</v>
      </c>
      <c r="H214" t="s">
        <v>3557</v>
      </c>
      <c r="I214" t="s">
        <v>1673</v>
      </c>
      <c r="J214" t="s">
        <v>3558</v>
      </c>
      <c r="K214" t="s">
        <v>3559</v>
      </c>
      <c r="L214" t="s">
        <v>3560</v>
      </c>
      <c r="M214" t="s">
        <v>164</v>
      </c>
      <c r="N214" t="s">
        <v>3561</v>
      </c>
      <c r="O214" t="s">
        <v>1798</v>
      </c>
      <c r="P214" t="s">
        <v>1799</v>
      </c>
      <c r="Q214" s="51" t="str">
        <f t="shared" si="6"/>
        <v>3</v>
      </c>
      <c r="R214" s="51" t="str">
        <f>IF(M214="","",IF(AND(M214&lt;&gt;'Tabelas auxiliares'!$B$236,M214&lt;&gt;'Tabelas auxiliares'!$B$237,M214&lt;&gt;'Tabelas auxiliares'!$C$236,M214&lt;&gt;'Tabelas auxiliares'!$C$237,M214&lt;&gt;'Tabelas auxiliares'!$D$236),"FOLHA DE PESSOAL",IF(Q214='Tabelas auxiliares'!$A$237,"CUSTEIO",IF(Q214='Tabelas auxiliares'!$A$236,"INVESTIMENTO","ERRO - VERIFICAR"))))</f>
        <v>CUSTEIO</v>
      </c>
      <c r="S214" s="64">
        <f t="shared" si="7"/>
        <v>1627.71</v>
      </c>
      <c r="X214" s="44">
        <v>1627.71</v>
      </c>
    </row>
    <row r="215" spans="1:24" x14ac:dyDescent="0.25">
      <c r="A215" t="s">
        <v>3555</v>
      </c>
      <c r="B215" t="s">
        <v>3556</v>
      </c>
      <c r="C215" t="s">
        <v>596</v>
      </c>
      <c r="D215" t="s">
        <v>4226</v>
      </c>
      <c r="E215" t="s">
        <v>4227</v>
      </c>
      <c r="F215" t="s">
        <v>4228</v>
      </c>
      <c r="G215" t="s">
        <v>4229</v>
      </c>
      <c r="H215" t="s">
        <v>3557</v>
      </c>
      <c r="I215" t="s">
        <v>1673</v>
      </c>
      <c r="J215" t="s">
        <v>3558</v>
      </c>
      <c r="K215" t="s">
        <v>3559</v>
      </c>
      <c r="L215" t="s">
        <v>3560</v>
      </c>
      <c r="M215" t="s">
        <v>164</v>
      </c>
      <c r="N215" t="s">
        <v>3561</v>
      </c>
      <c r="O215" t="s">
        <v>1180</v>
      </c>
      <c r="P215" t="s">
        <v>1181</v>
      </c>
      <c r="Q215" s="51" t="str">
        <f t="shared" si="6"/>
        <v>3</v>
      </c>
      <c r="R215" s="51" t="str">
        <f>IF(M215="","",IF(AND(M215&lt;&gt;'Tabelas auxiliares'!$B$236,M215&lt;&gt;'Tabelas auxiliares'!$B$237,M215&lt;&gt;'Tabelas auxiliares'!$C$236,M215&lt;&gt;'Tabelas auxiliares'!$C$237,M215&lt;&gt;'Tabelas auxiliares'!$D$236),"FOLHA DE PESSOAL",IF(Q215='Tabelas auxiliares'!$A$237,"CUSTEIO",IF(Q215='Tabelas auxiliares'!$A$236,"INVESTIMENTO","ERRO - VERIFICAR"))))</f>
        <v>CUSTEIO</v>
      </c>
      <c r="S215" s="64">
        <f t="shared" si="7"/>
        <v>2400</v>
      </c>
      <c r="X215" s="44">
        <v>2400</v>
      </c>
    </row>
    <row r="216" spans="1:24" x14ac:dyDescent="0.25">
      <c r="A216" t="s">
        <v>3555</v>
      </c>
      <c r="B216" t="s">
        <v>3556</v>
      </c>
      <c r="C216" t="s">
        <v>889</v>
      </c>
      <c r="D216" t="s">
        <v>4230</v>
      </c>
      <c r="E216" t="s">
        <v>4231</v>
      </c>
      <c r="F216" t="s">
        <v>4232</v>
      </c>
      <c r="G216" t="s">
        <v>4233</v>
      </c>
      <c r="H216" t="s">
        <v>3557</v>
      </c>
      <c r="I216" t="s">
        <v>1673</v>
      </c>
      <c r="J216" t="s">
        <v>3558</v>
      </c>
      <c r="K216" t="s">
        <v>3559</v>
      </c>
      <c r="L216" t="s">
        <v>3560</v>
      </c>
      <c r="M216" t="s">
        <v>164</v>
      </c>
      <c r="N216" t="s">
        <v>3561</v>
      </c>
      <c r="O216" t="s">
        <v>1180</v>
      </c>
      <c r="P216" t="s">
        <v>1181</v>
      </c>
      <c r="Q216" s="51" t="str">
        <f t="shared" si="6"/>
        <v>3</v>
      </c>
      <c r="R216" s="51" t="str">
        <f>IF(M216="","",IF(AND(M216&lt;&gt;'Tabelas auxiliares'!$B$236,M216&lt;&gt;'Tabelas auxiliares'!$B$237,M216&lt;&gt;'Tabelas auxiliares'!$C$236,M216&lt;&gt;'Tabelas auxiliares'!$C$237,M216&lt;&gt;'Tabelas auxiliares'!$D$236),"FOLHA DE PESSOAL",IF(Q216='Tabelas auxiliares'!$A$237,"CUSTEIO",IF(Q216='Tabelas auxiliares'!$A$236,"INVESTIMENTO","ERRO - VERIFICAR"))))</f>
        <v>CUSTEIO</v>
      </c>
      <c r="S216" s="64">
        <f t="shared" si="7"/>
        <v>1220</v>
      </c>
      <c r="X216" s="44">
        <v>1220</v>
      </c>
    </row>
    <row r="217" spans="1:24" x14ac:dyDescent="0.25">
      <c r="A217" t="s">
        <v>3555</v>
      </c>
      <c r="B217" t="s">
        <v>3556</v>
      </c>
      <c r="C217" t="s">
        <v>889</v>
      </c>
      <c r="D217" t="s">
        <v>4107</v>
      </c>
      <c r="E217" t="s">
        <v>4234</v>
      </c>
      <c r="F217" t="s">
        <v>4109</v>
      </c>
      <c r="G217" t="s">
        <v>4110</v>
      </c>
      <c r="H217" t="s">
        <v>3557</v>
      </c>
      <c r="I217" t="s">
        <v>1673</v>
      </c>
      <c r="J217" t="s">
        <v>3558</v>
      </c>
      <c r="K217" t="s">
        <v>3559</v>
      </c>
      <c r="L217" t="s">
        <v>3560</v>
      </c>
      <c r="M217" t="s">
        <v>164</v>
      </c>
      <c r="N217" t="s">
        <v>3561</v>
      </c>
      <c r="O217" t="s">
        <v>1180</v>
      </c>
      <c r="P217" t="s">
        <v>1181</v>
      </c>
      <c r="Q217" s="51" t="str">
        <f t="shared" si="6"/>
        <v>3</v>
      </c>
      <c r="R217" s="51" t="str">
        <f>IF(M217="","",IF(AND(M217&lt;&gt;'Tabelas auxiliares'!$B$236,M217&lt;&gt;'Tabelas auxiliares'!$B$237,M217&lt;&gt;'Tabelas auxiliares'!$C$236,M217&lt;&gt;'Tabelas auxiliares'!$C$237,M217&lt;&gt;'Tabelas auxiliares'!$D$236),"FOLHA DE PESSOAL",IF(Q217='Tabelas auxiliares'!$A$237,"CUSTEIO",IF(Q217='Tabelas auxiliares'!$A$236,"INVESTIMENTO","ERRO - VERIFICAR"))))</f>
        <v>CUSTEIO</v>
      </c>
      <c r="S217" s="64">
        <f t="shared" si="7"/>
        <v>1950</v>
      </c>
      <c r="X217" s="44">
        <v>1950</v>
      </c>
    </row>
    <row r="218" spans="1:24" x14ac:dyDescent="0.25">
      <c r="A218" t="s">
        <v>3555</v>
      </c>
      <c r="B218" t="s">
        <v>3556</v>
      </c>
      <c r="C218" t="s">
        <v>1401</v>
      </c>
      <c r="D218" t="s">
        <v>4235</v>
      </c>
      <c r="E218" t="s">
        <v>4236</v>
      </c>
      <c r="F218" t="s">
        <v>4237</v>
      </c>
      <c r="G218" t="s">
        <v>4238</v>
      </c>
      <c r="H218" t="s">
        <v>3557</v>
      </c>
      <c r="I218" t="s">
        <v>1673</v>
      </c>
      <c r="J218" t="s">
        <v>3558</v>
      </c>
      <c r="K218" t="s">
        <v>3559</v>
      </c>
      <c r="L218" t="s">
        <v>3560</v>
      </c>
      <c r="M218" t="s">
        <v>164</v>
      </c>
      <c r="N218" t="s">
        <v>3561</v>
      </c>
      <c r="O218" t="s">
        <v>1180</v>
      </c>
      <c r="P218" t="s">
        <v>1181</v>
      </c>
      <c r="Q218" s="51" t="str">
        <f t="shared" si="6"/>
        <v>3</v>
      </c>
      <c r="R218" s="51" t="str">
        <f>IF(M218="","",IF(AND(M218&lt;&gt;'Tabelas auxiliares'!$B$236,M218&lt;&gt;'Tabelas auxiliares'!$B$237,M218&lt;&gt;'Tabelas auxiliares'!$C$236,M218&lt;&gt;'Tabelas auxiliares'!$C$237,M218&lt;&gt;'Tabelas auxiliares'!$D$236),"FOLHA DE PESSOAL",IF(Q218='Tabelas auxiliares'!$A$237,"CUSTEIO",IF(Q218='Tabelas auxiliares'!$A$236,"INVESTIMENTO","ERRO - VERIFICAR"))))</f>
        <v>CUSTEIO</v>
      </c>
      <c r="S218" s="64">
        <f t="shared" si="7"/>
        <v>1590</v>
      </c>
      <c r="X218" s="44">
        <v>1590</v>
      </c>
    </row>
    <row r="219" spans="1:24" x14ac:dyDescent="0.25">
      <c r="A219" t="s">
        <v>3555</v>
      </c>
      <c r="B219" t="s">
        <v>3556</v>
      </c>
      <c r="C219" t="s">
        <v>1401</v>
      </c>
      <c r="D219" t="s">
        <v>4239</v>
      </c>
      <c r="E219" t="s">
        <v>4240</v>
      </c>
      <c r="F219" t="s">
        <v>4241</v>
      </c>
      <c r="G219" t="s">
        <v>4242</v>
      </c>
      <c r="H219" t="s">
        <v>3557</v>
      </c>
      <c r="I219" t="s">
        <v>1673</v>
      </c>
      <c r="J219" t="s">
        <v>3558</v>
      </c>
      <c r="K219" t="s">
        <v>3559</v>
      </c>
      <c r="L219" t="s">
        <v>3560</v>
      </c>
      <c r="M219" t="s">
        <v>164</v>
      </c>
      <c r="N219" t="s">
        <v>3561</v>
      </c>
      <c r="O219" t="s">
        <v>1180</v>
      </c>
      <c r="P219" t="s">
        <v>1181</v>
      </c>
      <c r="Q219" s="51" t="str">
        <f t="shared" si="6"/>
        <v>3</v>
      </c>
      <c r="R219" s="51" t="str">
        <f>IF(M219="","",IF(AND(M219&lt;&gt;'Tabelas auxiliares'!$B$236,M219&lt;&gt;'Tabelas auxiliares'!$B$237,M219&lt;&gt;'Tabelas auxiliares'!$C$236,M219&lt;&gt;'Tabelas auxiliares'!$C$237,M219&lt;&gt;'Tabelas auxiliares'!$D$236),"FOLHA DE PESSOAL",IF(Q219='Tabelas auxiliares'!$A$237,"CUSTEIO",IF(Q219='Tabelas auxiliares'!$A$236,"INVESTIMENTO","ERRO - VERIFICAR"))))</f>
        <v>CUSTEIO</v>
      </c>
      <c r="S219" s="64">
        <f t="shared" si="7"/>
        <v>1050</v>
      </c>
      <c r="X219" s="44">
        <v>1050</v>
      </c>
    </row>
    <row r="220" spans="1:24" x14ac:dyDescent="0.25">
      <c r="A220" t="s">
        <v>3555</v>
      </c>
      <c r="B220" t="s">
        <v>3556</v>
      </c>
      <c r="C220" t="s">
        <v>1490</v>
      </c>
      <c r="D220" t="s">
        <v>4243</v>
      </c>
      <c r="E220" t="s">
        <v>4244</v>
      </c>
      <c r="F220" t="s">
        <v>4245</v>
      </c>
      <c r="G220" t="s">
        <v>4246</v>
      </c>
      <c r="H220" t="s">
        <v>3557</v>
      </c>
      <c r="I220" t="s">
        <v>1673</v>
      </c>
      <c r="J220" t="s">
        <v>3558</v>
      </c>
      <c r="K220" t="s">
        <v>3559</v>
      </c>
      <c r="L220" t="s">
        <v>3560</v>
      </c>
      <c r="M220" t="s">
        <v>164</v>
      </c>
      <c r="N220" t="s">
        <v>3561</v>
      </c>
      <c r="O220" t="s">
        <v>1798</v>
      </c>
      <c r="P220" t="s">
        <v>1799</v>
      </c>
      <c r="Q220" s="51" t="str">
        <f t="shared" si="6"/>
        <v>3</v>
      </c>
      <c r="R220" s="51" t="str">
        <f>IF(M220="","",IF(AND(M220&lt;&gt;'Tabelas auxiliares'!$B$236,M220&lt;&gt;'Tabelas auxiliares'!$B$237,M220&lt;&gt;'Tabelas auxiliares'!$C$236,M220&lt;&gt;'Tabelas auxiliares'!$C$237,M220&lt;&gt;'Tabelas auxiliares'!$D$236),"FOLHA DE PESSOAL",IF(Q220='Tabelas auxiliares'!$A$237,"CUSTEIO",IF(Q220='Tabelas auxiliares'!$A$236,"INVESTIMENTO","ERRO - VERIFICAR"))))</f>
        <v>CUSTEIO</v>
      </c>
      <c r="S220" s="64">
        <f t="shared" si="7"/>
        <v>352</v>
      </c>
      <c r="X220" s="44">
        <v>352</v>
      </c>
    </row>
    <row r="221" spans="1:24" x14ac:dyDescent="0.25">
      <c r="A221" t="s">
        <v>3555</v>
      </c>
      <c r="B221" t="s">
        <v>3556</v>
      </c>
      <c r="C221" t="s">
        <v>1002</v>
      </c>
      <c r="D221" t="s">
        <v>4247</v>
      </c>
      <c r="E221" t="s">
        <v>4248</v>
      </c>
      <c r="F221" t="s">
        <v>4249</v>
      </c>
      <c r="G221" t="s">
        <v>165</v>
      </c>
      <c r="H221" t="s">
        <v>3557</v>
      </c>
      <c r="I221" t="s">
        <v>1673</v>
      </c>
      <c r="J221" t="s">
        <v>3558</v>
      </c>
      <c r="K221" t="s">
        <v>3559</v>
      </c>
      <c r="L221" t="s">
        <v>3560</v>
      </c>
      <c r="M221" t="s">
        <v>164</v>
      </c>
      <c r="N221" t="s">
        <v>3561</v>
      </c>
      <c r="O221" t="s">
        <v>1180</v>
      </c>
      <c r="P221" t="s">
        <v>1181</v>
      </c>
      <c r="Q221" s="51" t="str">
        <f t="shared" si="6"/>
        <v>3</v>
      </c>
      <c r="R221" s="51" t="str">
        <f>IF(M221="","",IF(AND(M221&lt;&gt;'Tabelas auxiliares'!$B$236,M221&lt;&gt;'Tabelas auxiliares'!$B$237,M221&lt;&gt;'Tabelas auxiliares'!$C$236,M221&lt;&gt;'Tabelas auxiliares'!$C$237,M221&lt;&gt;'Tabelas auxiliares'!$D$236),"FOLHA DE PESSOAL",IF(Q221='Tabelas auxiliares'!$A$237,"CUSTEIO",IF(Q221='Tabelas auxiliares'!$A$236,"INVESTIMENTO","ERRO - VERIFICAR"))))</f>
        <v>CUSTEIO</v>
      </c>
      <c r="S221" s="64">
        <f t="shared" si="7"/>
        <v>5915.19</v>
      </c>
      <c r="X221" s="44">
        <v>5915.19</v>
      </c>
    </row>
    <row r="222" spans="1:24" x14ac:dyDescent="0.25">
      <c r="A222" t="s">
        <v>3555</v>
      </c>
      <c r="B222" t="s">
        <v>3556</v>
      </c>
      <c r="C222" t="s">
        <v>1002</v>
      </c>
      <c r="D222" t="s">
        <v>4250</v>
      </c>
      <c r="E222" t="s">
        <v>4251</v>
      </c>
      <c r="F222" t="s">
        <v>4252</v>
      </c>
      <c r="G222" t="s">
        <v>3826</v>
      </c>
      <c r="H222" t="s">
        <v>3557</v>
      </c>
      <c r="I222" t="s">
        <v>1673</v>
      </c>
      <c r="J222" t="s">
        <v>3558</v>
      </c>
      <c r="K222" t="s">
        <v>3559</v>
      </c>
      <c r="L222" t="s">
        <v>3560</v>
      </c>
      <c r="M222" t="s">
        <v>164</v>
      </c>
      <c r="N222" t="s">
        <v>3561</v>
      </c>
      <c r="O222" t="s">
        <v>1798</v>
      </c>
      <c r="P222" t="s">
        <v>1799</v>
      </c>
      <c r="Q222" s="51" t="str">
        <f t="shared" si="6"/>
        <v>3</v>
      </c>
      <c r="R222" s="51" t="str">
        <f>IF(M222="","",IF(AND(M222&lt;&gt;'Tabelas auxiliares'!$B$236,M222&lt;&gt;'Tabelas auxiliares'!$B$237,M222&lt;&gt;'Tabelas auxiliares'!$C$236,M222&lt;&gt;'Tabelas auxiliares'!$C$237,M222&lt;&gt;'Tabelas auxiliares'!$D$236),"FOLHA DE PESSOAL",IF(Q222='Tabelas auxiliares'!$A$237,"CUSTEIO",IF(Q222='Tabelas auxiliares'!$A$236,"INVESTIMENTO","ERRO - VERIFICAR"))))</f>
        <v>CUSTEIO</v>
      </c>
      <c r="S222" s="64">
        <f t="shared" si="7"/>
        <v>540</v>
      </c>
      <c r="X222" s="44">
        <v>540</v>
      </c>
    </row>
    <row r="223" spans="1:24" x14ac:dyDescent="0.25">
      <c r="A223" t="s">
        <v>3555</v>
      </c>
      <c r="B223" t="s">
        <v>3556</v>
      </c>
      <c r="C223" t="s">
        <v>1002</v>
      </c>
      <c r="D223" t="s">
        <v>4253</v>
      </c>
      <c r="E223" t="s">
        <v>4254</v>
      </c>
      <c r="F223" t="s">
        <v>4255</v>
      </c>
      <c r="G223" t="s">
        <v>4256</v>
      </c>
      <c r="H223" t="s">
        <v>3557</v>
      </c>
      <c r="I223" t="s">
        <v>1673</v>
      </c>
      <c r="J223" t="s">
        <v>3558</v>
      </c>
      <c r="K223" t="s">
        <v>3559</v>
      </c>
      <c r="L223" t="s">
        <v>3560</v>
      </c>
      <c r="M223" t="s">
        <v>164</v>
      </c>
      <c r="N223" t="s">
        <v>3561</v>
      </c>
      <c r="O223" t="s">
        <v>1180</v>
      </c>
      <c r="P223" t="s">
        <v>1181</v>
      </c>
      <c r="Q223" s="51" t="str">
        <f t="shared" si="6"/>
        <v>3</v>
      </c>
      <c r="R223" s="51" t="str">
        <f>IF(M223="","",IF(AND(M223&lt;&gt;'Tabelas auxiliares'!$B$236,M223&lt;&gt;'Tabelas auxiliares'!$B$237,M223&lt;&gt;'Tabelas auxiliares'!$C$236,M223&lt;&gt;'Tabelas auxiliares'!$C$237,M223&lt;&gt;'Tabelas auxiliares'!$D$236),"FOLHA DE PESSOAL",IF(Q223='Tabelas auxiliares'!$A$237,"CUSTEIO",IF(Q223='Tabelas auxiliares'!$A$236,"INVESTIMENTO","ERRO - VERIFICAR"))))</f>
        <v>CUSTEIO</v>
      </c>
      <c r="S223" s="64">
        <f t="shared" si="7"/>
        <v>1310</v>
      </c>
      <c r="X223" s="44">
        <v>1310</v>
      </c>
    </row>
    <row r="224" spans="1:24" x14ac:dyDescent="0.25">
      <c r="A224" t="s">
        <v>3555</v>
      </c>
      <c r="B224" t="s">
        <v>3556</v>
      </c>
      <c r="C224" t="s">
        <v>1025</v>
      </c>
      <c r="D224" t="s">
        <v>4257</v>
      </c>
      <c r="E224" t="s">
        <v>4258</v>
      </c>
      <c r="F224" t="s">
        <v>4259</v>
      </c>
      <c r="G224" t="s">
        <v>4260</v>
      </c>
      <c r="H224" t="s">
        <v>3557</v>
      </c>
      <c r="I224" t="s">
        <v>1673</v>
      </c>
      <c r="J224" t="s">
        <v>3558</v>
      </c>
      <c r="K224" t="s">
        <v>3559</v>
      </c>
      <c r="L224" t="s">
        <v>3560</v>
      </c>
      <c r="M224" t="s">
        <v>164</v>
      </c>
      <c r="N224" t="s">
        <v>3561</v>
      </c>
      <c r="O224" t="s">
        <v>1798</v>
      </c>
      <c r="P224" t="s">
        <v>1799</v>
      </c>
      <c r="Q224" s="51" t="str">
        <f t="shared" si="6"/>
        <v>3</v>
      </c>
      <c r="R224" s="51" t="str">
        <f>IF(M224="","",IF(AND(M224&lt;&gt;'Tabelas auxiliares'!$B$236,M224&lt;&gt;'Tabelas auxiliares'!$B$237,M224&lt;&gt;'Tabelas auxiliares'!$C$236,M224&lt;&gt;'Tabelas auxiliares'!$C$237,M224&lt;&gt;'Tabelas auxiliares'!$D$236),"FOLHA DE PESSOAL",IF(Q224='Tabelas auxiliares'!$A$237,"CUSTEIO",IF(Q224='Tabelas auxiliares'!$A$236,"INVESTIMENTO","ERRO - VERIFICAR"))))</f>
        <v>CUSTEIO</v>
      </c>
      <c r="S224" s="64">
        <f t="shared" si="7"/>
        <v>1050</v>
      </c>
      <c r="X224" s="44">
        <v>1050</v>
      </c>
    </row>
    <row r="225" spans="1:24" x14ac:dyDescent="0.25">
      <c r="A225" t="s">
        <v>3555</v>
      </c>
      <c r="B225" t="s">
        <v>3556</v>
      </c>
      <c r="C225" t="s">
        <v>1025</v>
      </c>
      <c r="D225" t="s">
        <v>4261</v>
      </c>
      <c r="E225" t="s">
        <v>4262</v>
      </c>
      <c r="F225" t="s">
        <v>4263</v>
      </c>
      <c r="G225" t="s">
        <v>4264</v>
      </c>
      <c r="H225" t="s">
        <v>3557</v>
      </c>
      <c r="I225" t="s">
        <v>1673</v>
      </c>
      <c r="J225" t="s">
        <v>3558</v>
      </c>
      <c r="K225" t="s">
        <v>3559</v>
      </c>
      <c r="L225" t="s">
        <v>3560</v>
      </c>
      <c r="M225" t="s">
        <v>164</v>
      </c>
      <c r="N225" t="s">
        <v>3561</v>
      </c>
      <c r="O225" t="s">
        <v>1798</v>
      </c>
      <c r="P225" t="s">
        <v>1799</v>
      </c>
      <c r="Q225" s="51" t="str">
        <f t="shared" si="6"/>
        <v>3</v>
      </c>
      <c r="R225" s="51" t="str">
        <f>IF(M225="","",IF(AND(M225&lt;&gt;'Tabelas auxiliares'!$B$236,M225&lt;&gt;'Tabelas auxiliares'!$B$237,M225&lt;&gt;'Tabelas auxiliares'!$C$236,M225&lt;&gt;'Tabelas auxiliares'!$C$237,M225&lt;&gt;'Tabelas auxiliares'!$D$236),"FOLHA DE PESSOAL",IF(Q225='Tabelas auxiliares'!$A$237,"CUSTEIO",IF(Q225='Tabelas auxiliares'!$A$236,"INVESTIMENTO","ERRO - VERIFICAR"))))</f>
        <v>CUSTEIO</v>
      </c>
      <c r="S225" s="64">
        <f t="shared" si="7"/>
        <v>243.83</v>
      </c>
      <c r="X225" s="44">
        <v>243.83</v>
      </c>
    </row>
    <row r="226" spans="1:24" x14ac:dyDescent="0.25">
      <c r="A226" t="s">
        <v>3555</v>
      </c>
      <c r="B226" t="s">
        <v>3556</v>
      </c>
      <c r="C226" t="s">
        <v>859</v>
      </c>
      <c r="D226" t="s">
        <v>4265</v>
      </c>
      <c r="E226" t="s">
        <v>4266</v>
      </c>
      <c r="F226" t="s">
        <v>4267</v>
      </c>
      <c r="G226" t="s">
        <v>3608</v>
      </c>
      <c r="H226" t="s">
        <v>3557</v>
      </c>
      <c r="I226" t="s">
        <v>1673</v>
      </c>
      <c r="J226" t="s">
        <v>3558</v>
      </c>
      <c r="K226" t="s">
        <v>3559</v>
      </c>
      <c r="L226" t="s">
        <v>3560</v>
      </c>
      <c r="M226" t="s">
        <v>164</v>
      </c>
      <c r="N226" t="s">
        <v>3561</v>
      </c>
      <c r="O226" t="s">
        <v>1180</v>
      </c>
      <c r="P226" t="s">
        <v>1181</v>
      </c>
      <c r="Q226" s="51" t="str">
        <f t="shared" si="6"/>
        <v>3</v>
      </c>
      <c r="R226" s="51" t="str">
        <f>IF(M226="","",IF(AND(M226&lt;&gt;'Tabelas auxiliares'!$B$236,M226&lt;&gt;'Tabelas auxiliares'!$B$237,M226&lt;&gt;'Tabelas auxiliares'!$C$236,M226&lt;&gt;'Tabelas auxiliares'!$C$237,M226&lt;&gt;'Tabelas auxiliares'!$D$236),"FOLHA DE PESSOAL",IF(Q226='Tabelas auxiliares'!$A$237,"CUSTEIO",IF(Q226='Tabelas auxiliares'!$A$236,"INVESTIMENTO","ERRO - VERIFICAR"))))</f>
        <v>CUSTEIO</v>
      </c>
      <c r="S226" s="64">
        <f t="shared" si="7"/>
        <v>2020</v>
      </c>
      <c r="X226" s="44">
        <v>2020</v>
      </c>
    </row>
    <row r="227" spans="1:24" x14ac:dyDescent="0.25">
      <c r="A227" t="s">
        <v>3555</v>
      </c>
      <c r="B227" t="s">
        <v>3556</v>
      </c>
      <c r="C227" t="s">
        <v>859</v>
      </c>
      <c r="D227" t="s">
        <v>4268</v>
      </c>
      <c r="E227" t="s">
        <v>4269</v>
      </c>
      <c r="F227" t="s">
        <v>4270</v>
      </c>
      <c r="G227" t="s">
        <v>4271</v>
      </c>
      <c r="H227" t="s">
        <v>3557</v>
      </c>
      <c r="I227" t="s">
        <v>1673</v>
      </c>
      <c r="J227" t="s">
        <v>3558</v>
      </c>
      <c r="K227" t="s">
        <v>3559</v>
      </c>
      <c r="L227" t="s">
        <v>3560</v>
      </c>
      <c r="M227" t="s">
        <v>164</v>
      </c>
      <c r="N227" t="s">
        <v>3561</v>
      </c>
      <c r="O227" t="s">
        <v>1798</v>
      </c>
      <c r="P227" t="s">
        <v>1799</v>
      </c>
      <c r="Q227" s="51" t="str">
        <f t="shared" si="6"/>
        <v>3</v>
      </c>
      <c r="R227" s="51" t="str">
        <f>IF(M227="","",IF(AND(M227&lt;&gt;'Tabelas auxiliares'!$B$236,M227&lt;&gt;'Tabelas auxiliares'!$B$237,M227&lt;&gt;'Tabelas auxiliares'!$C$236,M227&lt;&gt;'Tabelas auxiliares'!$C$237,M227&lt;&gt;'Tabelas auxiliares'!$D$236),"FOLHA DE PESSOAL",IF(Q227='Tabelas auxiliares'!$A$237,"CUSTEIO",IF(Q227='Tabelas auxiliares'!$A$236,"INVESTIMENTO","ERRO - VERIFICAR"))))</f>
        <v>CUSTEIO</v>
      </c>
      <c r="S227" s="64">
        <f t="shared" si="7"/>
        <v>180</v>
      </c>
      <c r="W227" s="44">
        <v>180</v>
      </c>
    </row>
    <row r="228" spans="1:24" x14ac:dyDescent="0.25">
      <c r="A228" t="s">
        <v>3555</v>
      </c>
      <c r="B228" t="s">
        <v>3556</v>
      </c>
      <c r="C228" t="s">
        <v>859</v>
      </c>
      <c r="D228" t="s">
        <v>4272</v>
      </c>
      <c r="E228" t="s">
        <v>4273</v>
      </c>
      <c r="F228" t="s">
        <v>4274</v>
      </c>
      <c r="G228" t="s">
        <v>4275</v>
      </c>
      <c r="H228" t="s">
        <v>3557</v>
      </c>
      <c r="I228" t="s">
        <v>1673</v>
      </c>
      <c r="J228" t="s">
        <v>3558</v>
      </c>
      <c r="K228" t="s">
        <v>3559</v>
      </c>
      <c r="L228" t="s">
        <v>3560</v>
      </c>
      <c r="M228" t="s">
        <v>164</v>
      </c>
      <c r="N228" t="s">
        <v>3561</v>
      </c>
      <c r="O228" t="s">
        <v>1798</v>
      </c>
      <c r="P228" t="s">
        <v>1799</v>
      </c>
      <c r="Q228" s="51" t="str">
        <f t="shared" si="6"/>
        <v>3</v>
      </c>
      <c r="R228" s="51" t="str">
        <f>IF(M228="","",IF(AND(M228&lt;&gt;'Tabelas auxiliares'!$B$236,M228&lt;&gt;'Tabelas auxiliares'!$B$237,M228&lt;&gt;'Tabelas auxiliares'!$C$236,M228&lt;&gt;'Tabelas auxiliares'!$C$237,M228&lt;&gt;'Tabelas auxiliares'!$D$236),"FOLHA DE PESSOAL",IF(Q228='Tabelas auxiliares'!$A$237,"CUSTEIO",IF(Q228='Tabelas auxiliares'!$A$236,"INVESTIMENTO","ERRO - VERIFICAR"))))</f>
        <v>CUSTEIO</v>
      </c>
      <c r="S228" s="64">
        <f t="shared" si="7"/>
        <v>180</v>
      </c>
      <c r="X228" s="44">
        <v>180</v>
      </c>
    </row>
    <row r="229" spans="1:24" x14ac:dyDescent="0.25">
      <c r="A229" t="s">
        <v>3555</v>
      </c>
      <c r="B229" t="s">
        <v>3556</v>
      </c>
      <c r="C229" t="s">
        <v>3400</v>
      </c>
      <c r="D229" t="s">
        <v>4276</v>
      </c>
      <c r="E229" t="s">
        <v>4277</v>
      </c>
      <c r="F229" t="s">
        <v>4278</v>
      </c>
      <c r="G229" t="s">
        <v>4279</v>
      </c>
      <c r="H229" t="s">
        <v>3557</v>
      </c>
      <c r="I229" t="s">
        <v>1673</v>
      </c>
      <c r="J229" t="s">
        <v>3558</v>
      </c>
      <c r="K229" t="s">
        <v>3559</v>
      </c>
      <c r="L229" t="s">
        <v>3560</v>
      </c>
      <c r="M229" t="s">
        <v>164</v>
      </c>
      <c r="N229" t="s">
        <v>3561</v>
      </c>
      <c r="O229" t="s">
        <v>1798</v>
      </c>
      <c r="P229" t="s">
        <v>1799</v>
      </c>
      <c r="Q229" s="51" t="str">
        <f t="shared" si="6"/>
        <v>3</v>
      </c>
      <c r="R229" s="51" t="str">
        <f>IF(M229="","",IF(AND(M229&lt;&gt;'Tabelas auxiliares'!$B$236,M229&lt;&gt;'Tabelas auxiliares'!$B$237,M229&lt;&gt;'Tabelas auxiliares'!$C$236,M229&lt;&gt;'Tabelas auxiliares'!$C$237,M229&lt;&gt;'Tabelas auxiliares'!$D$236),"FOLHA DE PESSOAL",IF(Q229='Tabelas auxiliares'!$A$237,"CUSTEIO",IF(Q229='Tabelas auxiliares'!$A$236,"INVESTIMENTO","ERRO - VERIFICAR"))))</f>
        <v>CUSTEIO</v>
      </c>
      <c r="S229" s="64">
        <f t="shared" si="7"/>
        <v>1242.95</v>
      </c>
      <c r="X229" s="44">
        <v>1242.95</v>
      </c>
    </row>
    <row r="230" spans="1:24" x14ac:dyDescent="0.25">
      <c r="A230" t="s">
        <v>3555</v>
      </c>
      <c r="B230" t="s">
        <v>3556</v>
      </c>
      <c r="C230" t="s">
        <v>3400</v>
      </c>
      <c r="D230" t="s">
        <v>4280</v>
      </c>
      <c r="E230" t="s">
        <v>4281</v>
      </c>
      <c r="F230" t="s">
        <v>4282</v>
      </c>
      <c r="G230" t="s">
        <v>165</v>
      </c>
      <c r="H230" t="s">
        <v>3557</v>
      </c>
      <c r="I230" t="s">
        <v>1673</v>
      </c>
      <c r="J230" t="s">
        <v>3558</v>
      </c>
      <c r="K230" t="s">
        <v>3559</v>
      </c>
      <c r="L230" t="s">
        <v>3560</v>
      </c>
      <c r="M230" t="s">
        <v>164</v>
      </c>
      <c r="N230" t="s">
        <v>3561</v>
      </c>
      <c r="O230" t="s">
        <v>1180</v>
      </c>
      <c r="P230" t="s">
        <v>1181</v>
      </c>
      <c r="Q230" s="51" t="str">
        <f t="shared" si="6"/>
        <v>3</v>
      </c>
      <c r="R230" s="51" t="str">
        <f>IF(M230="","",IF(AND(M230&lt;&gt;'Tabelas auxiliares'!$B$236,M230&lt;&gt;'Tabelas auxiliares'!$B$237,M230&lt;&gt;'Tabelas auxiliares'!$C$236,M230&lt;&gt;'Tabelas auxiliares'!$C$237,M230&lt;&gt;'Tabelas auxiliares'!$D$236),"FOLHA DE PESSOAL",IF(Q230='Tabelas auxiliares'!$A$237,"CUSTEIO",IF(Q230='Tabelas auxiliares'!$A$236,"INVESTIMENTO","ERRO - VERIFICAR"))))</f>
        <v>CUSTEIO</v>
      </c>
      <c r="S230" s="64">
        <f t="shared" si="7"/>
        <v>4840</v>
      </c>
      <c r="X230" s="44">
        <v>4840</v>
      </c>
    </row>
    <row r="231" spans="1:24" x14ac:dyDescent="0.25">
      <c r="A231" t="s">
        <v>3555</v>
      </c>
      <c r="B231" t="s">
        <v>3556</v>
      </c>
      <c r="C231" t="s">
        <v>3400</v>
      </c>
      <c r="D231" t="s">
        <v>4283</v>
      </c>
      <c r="E231" t="s">
        <v>4284</v>
      </c>
      <c r="F231" t="s">
        <v>4285</v>
      </c>
      <c r="G231" t="s">
        <v>4286</v>
      </c>
      <c r="H231" t="s">
        <v>3557</v>
      </c>
      <c r="I231" t="s">
        <v>1673</v>
      </c>
      <c r="J231" t="s">
        <v>3558</v>
      </c>
      <c r="K231" t="s">
        <v>3559</v>
      </c>
      <c r="L231" t="s">
        <v>3560</v>
      </c>
      <c r="M231" t="s">
        <v>164</v>
      </c>
      <c r="N231" t="s">
        <v>3561</v>
      </c>
      <c r="O231" t="s">
        <v>1180</v>
      </c>
      <c r="P231" t="s">
        <v>1181</v>
      </c>
      <c r="Q231" s="51" t="str">
        <f t="shared" si="6"/>
        <v>3</v>
      </c>
      <c r="R231" s="51" t="str">
        <f>IF(M231="","",IF(AND(M231&lt;&gt;'Tabelas auxiliares'!$B$236,M231&lt;&gt;'Tabelas auxiliares'!$B$237,M231&lt;&gt;'Tabelas auxiliares'!$C$236,M231&lt;&gt;'Tabelas auxiliares'!$C$237,M231&lt;&gt;'Tabelas auxiliares'!$D$236),"FOLHA DE PESSOAL",IF(Q231='Tabelas auxiliares'!$A$237,"CUSTEIO",IF(Q231='Tabelas auxiliares'!$A$236,"INVESTIMENTO","ERRO - VERIFICAR"))))</f>
        <v>CUSTEIO</v>
      </c>
      <c r="S231" s="64">
        <f t="shared" si="7"/>
        <v>4100</v>
      </c>
      <c r="X231" s="44">
        <v>4100</v>
      </c>
    </row>
    <row r="232" spans="1:24" x14ac:dyDescent="0.25">
      <c r="A232" t="s">
        <v>3555</v>
      </c>
      <c r="B232" t="s">
        <v>3556</v>
      </c>
      <c r="C232" t="s">
        <v>3400</v>
      </c>
      <c r="D232" t="s">
        <v>4287</v>
      </c>
      <c r="E232" t="s">
        <v>4288</v>
      </c>
      <c r="F232" t="s">
        <v>4289</v>
      </c>
      <c r="G232" t="s">
        <v>4290</v>
      </c>
      <c r="H232" t="s">
        <v>3557</v>
      </c>
      <c r="I232" t="s">
        <v>1673</v>
      </c>
      <c r="J232" t="s">
        <v>3558</v>
      </c>
      <c r="K232" t="s">
        <v>3559</v>
      </c>
      <c r="L232" t="s">
        <v>3560</v>
      </c>
      <c r="M232" t="s">
        <v>164</v>
      </c>
      <c r="N232" t="s">
        <v>3561</v>
      </c>
      <c r="O232" t="s">
        <v>1798</v>
      </c>
      <c r="P232" t="s">
        <v>1799</v>
      </c>
      <c r="Q232" s="51" t="str">
        <f t="shared" si="6"/>
        <v>3</v>
      </c>
      <c r="R232" s="51" t="str">
        <f>IF(M232="","",IF(AND(M232&lt;&gt;'Tabelas auxiliares'!$B$236,M232&lt;&gt;'Tabelas auxiliares'!$B$237,M232&lt;&gt;'Tabelas auxiliares'!$C$236,M232&lt;&gt;'Tabelas auxiliares'!$C$237,M232&lt;&gt;'Tabelas auxiliares'!$D$236),"FOLHA DE PESSOAL",IF(Q232='Tabelas auxiliares'!$A$237,"CUSTEIO",IF(Q232='Tabelas auxiliares'!$A$236,"INVESTIMENTO","ERRO - VERIFICAR"))))</f>
        <v>CUSTEIO</v>
      </c>
      <c r="S232" s="64">
        <f t="shared" si="7"/>
        <v>1050</v>
      </c>
      <c r="X232" s="44">
        <v>1050</v>
      </c>
    </row>
    <row r="233" spans="1:24" x14ac:dyDescent="0.25">
      <c r="A233" t="s">
        <v>3555</v>
      </c>
      <c r="B233" t="s">
        <v>3556</v>
      </c>
      <c r="C233" t="s">
        <v>3400</v>
      </c>
      <c r="D233" t="s">
        <v>4291</v>
      </c>
      <c r="E233" t="s">
        <v>4292</v>
      </c>
      <c r="F233" t="s">
        <v>4293</v>
      </c>
      <c r="G233" t="s">
        <v>4294</v>
      </c>
      <c r="H233" t="s">
        <v>3557</v>
      </c>
      <c r="I233" t="s">
        <v>1673</v>
      </c>
      <c r="J233" t="s">
        <v>3558</v>
      </c>
      <c r="K233" t="s">
        <v>3559</v>
      </c>
      <c r="L233" t="s">
        <v>3560</v>
      </c>
      <c r="M233" t="s">
        <v>164</v>
      </c>
      <c r="N233" t="s">
        <v>3561</v>
      </c>
      <c r="O233" t="s">
        <v>1798</v>
      </c>
      <c r="P233" t="s">
        <v>1799</v>
      </c>
      <c r="Q233" s="51" t="str">
        <f t="shared" si="6"/>
        <v>3</v>
      </c>
      <c r="R233" s="51" t="str">
        <f>IF(M233="","",IF(AND(M233&lt;&gt;'Tabelas auxiliares'!$B$236,M233&lt;&gt;'Tabelas auxiliares'!$B$237,M233&lt;&gt;'Tabelas auxiliares'!$C$236,M233&lt;&gt;'Tabelas auxiliares'!$C$237,M233&lt;&gt;'Tabelas auxiliares'!$D$236),"FOLHA DE PESSOAL",IF(Q233='Tabelas auxiliares'!$A$237,"CUSTEIO",IF(Q233='Tabelas auxiliares'!$A$236,"INVESTIMENTO","ERRO - VERIFICAR"))))</f>
        <v>CUSTEIO</v>
      </c>
      <c r="S233" s="64">
        <f t="shared" si="7"/>
        <v>1050</v>
      </c>
      <c r="X233" s="44">
        <v>1050</v>
      </c>
    </row>
    <row r="234" spans="1:24" x14ac:dyDescent="0.25">
      <c r="A234" t="s">
        <v>3555</v>
      </c>
      <c r="B234" t="s">
        <v>3556</v>
      </c>
      <c r="C234" t="s">
        <v>3400</v>
      </c>
      <c r="D234" t="s">
        <v>4295</v>
      </c>
      <c r="E234" t="s">
        <v>4296</v>
      </c>
      <c r="F234" t="s">
        <v>4297</v>
      </c>
      <c r="G234" t="s">
        <v>4298</v>
      </c>
      <c r="H234" t="s">
        <v>3557</v>
      </c>
      <c r="I234" t="s">
        <v>1673</v>
      </c>
      <c r="J234" t="s">
        <v>3558</v>
      </c>
      <c r="K234" t="s">
        <v>3559</v>
      </c>
      <c r="L234" t="s">
        <v>3560</v>
      </c>
      <c r="M234" t="s">
        <v>164</v>
      </c>
      <c r="N234" t="s">
        <v>3561</v>
      </c>
      <c r="O234" t="s">
        <v>1798</v>
      </c>
      <c r="P234" t="s">
        <v>1799</v>
      </c>
      <c r="Q234" s="51" t="str">
        <f t="shared" si="6"/>
        <v>3</v>
      </c>
      <c r="R234" s="51" t="str">
        <f>IF(M234="","",IF(AND(M234&lt;&gt;'Tabelas auxiliares'!$B$236,M234&lt;&gt;'Tabelas auxiliares'!$B$237,M234&lt;&gt;'Tabelas auxiliares'!$C$236,M234&lt;&gt;'Tabelas auxiliares'!$C$237,M234&lt;&gt;'Tabelas auxiliares'!$D$236),"FOLHA DE PESSOAL",IF(Q234='Tabelas auxiliares'!$A$237,"CUSTEIO",IF(Q234='Tabelas auxiliares'!$A$236,"INVESTIMENTO","ERRO - VERIFICAR"))))</f>
        <v>CUSTEIO</v>
      </c>
      <c r="S234" s="64">
        <f t="shared" si="7"/>
        <v>1350</v>
      </c>
      <c r="X234" s="44">
        <v>1350</v>
      </c>
    </row>
    <row r="235" spans="1:24" x14ac:dyDescent="0.25">
      <c r="A235" t="s">
        <v>3555</v>
      </c>
      <c r="B235" t="s">
        <v>3556</v>
      </c>
      <c r="C235" t="s">
        <v>3400</v>
      </c>
      <c r="D235" t="s">
        <v>4299</v>
      </c>
      <c r="E235" t="s">
        <v>4300</v>
      </c>
      <c r="F235" t="s">
        <v>4301</v>
      </c>
      <c r="G235" t="s">
        <v>3600</v>
      </c>
      <c r="H235" t="s">
        <v>3557</v>
      </c>
      <c r="I235" t="s">
        <v>1673</v>
      </c>
      <c r="J235" t="s">
        <v>3558</v>
      </c>
      <c r="K235" t="s">
        <v>3559</v>
      </c>
      <c r="L235" t="s">
        <v>3560</v>
      </c>
      <c r="M235" t="s">
        <v>164</v>
      </c>
      <c r="N235" t="s">
        <v>3561</v>
      </c>
      <c r="O235" t="s">
        <v>1798</v>
      </c>
      <c r="P235" t="s">
        <v>1799</v>
      </c>
      <c r="Q235" s="51" t="str">
        <f t="shared" si="6"/>
        <v>3</v>
      </c>
      <c r="R235" s="51" t="str">
        <f>IF(M235="","",IF(AND(M235&lt;&gt;'Tabelas auxiliares'!$B$236,M235&lt;&gt;'Tabelas auxiliares'!$B$237,M235&lt;&gt;'Tabelas auxiliares'!$C$236,M235&lt;&gt;'Tabelas auxiliares'!$C$237,M235&lt;&gt;'Tabelas auxiliares'!$D$236),"FOLHA DE PESSOAL",IF(Q235='Tabelas auxiliares'!$A$237,"CUSTEIO",IF(Q235='Tabelas auxiliares'!$A$236,"INVESTIMENTO","ERRO - VERIFICAR"))))</f>
        <v>CUSTEIO</v>
      </c>
      <c r="S235" s="64">
        <f t="shared" si="7"/>
        <v>150</v>
      </c>
      <c r="X235" s="44">
        <v>150</v>
      </c>
    </row>
    <row r="236" spans="1:24" x14ac:dyDescent="0.25">
      <c r="A236" t="s">
        <v>3555</v>
      </c>
      <c r="B236" t="s">
        <v>3556</v>
      </c>
      <c r="C236" t="s">
        <v>3400</v>
      </c>
      <c r="D236" t="s">
        <v>4302</v>
      </c>
      <c r="E236" t="s">
        <v>4303</v>
      </c>
      <c r="F236" t="s">
        <v>4304</v>
      </c>
      <c r="G236" t="s">
        <v>4305</v>
      </c>
      <c r="H236" t="s">
        <v>3557</v>
      </c>
      <c r="I236" t="s">
        <v>1673</v>
      </c>
      <c r="J236" t="s">
        <v>3558</v>
      </c>
      <c r="K236" t="s">
        <v>3559</v>
      </c>
      <c r="L236" t="s">
        <v>3560</v>
      </c>
      <c r="M236" t="s">
        <v>164</v>
      </c>
      <c r="N236" t="s">
        <v>3561</v>
      </c>
      <c r="O236" t="s">
        <v>1180</v>
      </c>
      <c r="P236" t="s">
        <v>1181</v>
      </c>
      <c r="Q236" s="51" t="str">
        <f t="shared" si="6"/>
        <v>3</v>
      </c>
      <c r="R236" s="51" t="str">
        <f>IF(M236="","",IF(AND(M236&lt;&gt;'Tabelas auxiliares'!$B$236,M236&lt;&gt;'Tabelas auxiliares'!$B$237,M236&lt;&gt;'Tabelas auxiliares'!$C$236,M236&lt;&gt;'Tabelas auxiliares'!$C$237,M236&lt;&gt;'Tabelas auxiliares'!$D$236),"FOLHA DE PESSOAL",IF(Q236='Tabelas auxiliares'!$A$237,"CUSTEIO",IF(Q236='Tabelas auxiliares'!$A$236,"INVESTIMENTO","ERRO - VERIFICAR"))))</f>
        <v>CUSTEIO</v>
      </c>
      <c r="S236" s="64">
        <f t="shared" si="7"/>
        <v>1900</v>
      </c>
      <c r="X236" s="44">
        <v>1900</v>
      </c>
    </row>
    <row r="237" spans="1:24" x14ac:dyDescent="0.25">
      <c r="A237" t="s">
        <v>3555</v>
      </c>
      <c r="B237" t="s">
        <v>3556</v>
      </c>
      <c r="C237" t="s">
        <v>968</v>
      </c>
      <c r="D237" t="s">
        <v>4306</v>
      </c>
      <c r="E237" t="s">
        <v>4307</v>
      </c>
      <c r="F237" t="s">
        <v>4308</v>
      </c>
      <c r="G237" t="s">
        <v>3766</v>
      </c>
      <c r="H237" t="s">
        <v>3557</v>
      </c>
      <c r="I237" t="s">
        <v>1673</v>
      </c>
      <c r="J237" t="s">
        <v>3558</v>
      </c>
      <c r="K237" t="s">
        <v>3559</v>
      </c>
      <c r="L237" t="s">
        <v>3560</v>
      </c>
      <c r="M237" t="s">
        <v>164</v>
      </c>
      <c r="N237" t="s">
        <v>3561</v>
      </c>
      <c r="O237" t="s">
        <v>1798</v>
      </c>
      <c r="P237" t="s">
        <v>1799</v>
      </c>
      <c r="Q237" s="51" t="str">
        <f t="shared" si="6"/>
        <v>3</v>
      </c>
      <c r="R237" s="51" t="str">
        <f>IF(M237="","",IF(AND(M237&lt;&gt;'Tabelas auxiliares'!$B$236,M237&lt;&gt;'Tabelas auxiliares'!$B$237,M237&lt;&gt;'Tabelas auxiliares'!$C$236,M237&lt;&gt;'Tabelas auxiliares'!$C$237,M237&lt;&gt;'Tabelas auxiliares'!$D$236),"FOLHA DE PESSOAL",IF(Q237='Tabelas auxiliares'!$A$237,"CUSTEIO",IF(Q237='Tabelas auxiliares'!$A$236,"INVESTIMENTO","ERRO - VERIFICAR"))))</f>
        <v>CUSTEIO</v>
      </c>
      <c r="S237" s="64">
        <f t="shared" si="7"/>
        <v>1063.75</v>
      </c>
      <c r="X237" s="44">
        <v>1063.75</v>
      </c>
    </row>
    <row r="238" spans="1:24" x14ac:dyDescent="0.25">
      <c r="A238" t="s">
        <v>3555</v>
      </c>
      <c r="B238" t="s">
        <v>3556</v>
      </c>
      <c r="C238" t="s">
        <v>968</v>
      </c>
      <c r="D238" t="s">
        <v>4309</v>
      </c>
      <c r="E238" t="s">
        <v>4310</v>
      </c>
      <c r="F238" t="s">
        <v>4311</v>
      </c>
      <c r="G238" t="s">
        <v>4312</v>
      </c>
      <c r="H238" t="s">
        <v>3557</v>
      </c>
      <c r="I238" t="s">
        <v>1673</v>
      </c>
      <c r="J238" t="s">
        <v>3558</v>
      </c>
      <c r="K238" t="s">
        <v>3559</v>
      </c>
      <c r="L238" t="s">
        <v>3560</v>
      </c>
      <c r="M238" t="s">
        <v>164</v>
      </c>
      <c r="N238" t="s">
        <v>3561</v>
      </c>
      <c r="O238" t="s">
        <v>1180</v>
      </c>
      <c r="P238" t="s">
        <v>1181</v>
      </c>
      <c r="Q238" s="51" t="str">
        <f t="shared" si="6"/>
        <v>3</v>
      </c>
      <c r="R238" s="51" t="str">
        <f>IF(M238="","",IF(AND(M238&lt;&gt;'Tabelas auxiliares'!$B$236,M238&lt;&gt;'Tabelas auxiliares'!$B$237,M238&lt;&gt;'Tabelas auxiliares'!$C$236,M238&lt;&gt;'Tabelas auxiliares'!$C$237,M238&lt;&gt;'Tabelas auxiliares'!$D$236),"FOLHA DE PESSOAL",IF(Q238='Tabelas auxiliares'!$A$237,"CUSTEIO",IF(Q238='Tabelas auxiliares'!$A$236,"INVESTIMENTO","ERRO - VERIFICAR"))))</f>
        <v>CUSTEIO</v>
      </c>
      <c r="S238" s="64">
        <f t="shared" si="7"/>
        <v>240</v>
      </c>
      <c r="X238" s="44">
        <v>240</v>
      </c>
    </row>
    <row r="239" spans="1:24" x14ac:dyDescent="0.25">
      <c r="A239" t="s">
        <v>3555</v>
      </c>
      <c r="B239" t="s">
        <v>3556</v>
      </c>
      <c r="C239" t="s">
        <v>1301</v>
      </c>
      <c r="D239" t="s">
        <v>4313</v>
      </c>
      <c r="E239" t="s">
        <v>4314</v>
      </c>
      <c r="F239" t="s">
        <v>4315</v>
      </c>
      <c r="G239" t="s">
        <v>165</v>
      </c>
      <c r="H239" t="s">
        <v>3557</v>
      </c>
      <c r="I239" t="s">
        <v>1673</v>
      </c>
      <c r="J239" t="s">
        <v>3558</v>
      </c>
      <c r="K239" t="s">
        <v>3559</v>
      </c>
      <c r="L239" t="s">
        <v>3560</v>
      </c>
      <c r="M239" t="s">
        <v>164</v>
      </c>
      <c r="N239" t="s">
        <v>3561</v>
      </c>
      <c r="O239" t="s">
        <v>1180</v>
      </c>
      <c r="P239" t="s">
        <v>1181</v>
      </c>
      <c r="Q239" s="51" t="str">
        <f t="shared" si="6"/>
        <v>3</v>
      </c>
      <c r="R239" s="51" t="str">
        <f>IF(M239="","",IF(AND(M239&lt;&gt;'Tabelas auxiliares'!$B$236,M239&lt;&gt;'Tabelas auxiliares'!$B$237,M239&lt;&gt;'Tabelas auxiliares'!$C$236,M239&lt;&gt;'Tabelas auxiliares'!$C$237,M239&lt;&gt;'Tabelas auxiliares'!$D$236),"FOLHA DE PESSOAL",IF(Q239='Tabelas auxiliares'!$A$237,"CUSTEIO",IF(Q239='Tabelas auxiliares'!$A$236,"INVESTIMENTO","ERRO - VERIFICAR"))))</f>
        <v>CUSTEIO</v>
      </c>
      <c r="S239" s="64">
        <f t="shared" si="7"/>
        <v>4100</v>
      </c>
      <c r="V239" s="44">
        <v>2050</v>
      </c>
      <c r="X239" s="44">
        <v>2050</v>
      </c>
    </row>
    <row r="240" spans="1:24" x14ac:dyDescent="0.25">
      <c r="A240" t="s">
        <v>3555</v>
      </c>
      <c r="B240" t="s">
        <v>3556</v>
      </c>
      <c r="C240" t="s">
        <v>600</v>
      </c>
      <c r="D240" t="s">
        <v>4316</v>
      </c>
      <c r="E240" t="s">
        <v>4317</v>
      </c>
      <c r="F240" t="s">
        <v>4318</v>
      </c>
      <c r="G240" t="s">
        <v>4319</v>
      </c>
      <c r="H240" t="s">
        <v>3557</v>
      </c>
      <c r="I240" t="s">
        <v>1673</v>
      </c>
      <c r="J240" t="s">
        <v>3558</v>
      </c>
      <c r="K240" t="s">
        <v>3559</v>
      </c>
      <c r="L240" t="s">
        <v>3560</v>
      </c>
      <c r="M240" t="s">
        <v>164</v>
      </c>
      <c r="N240" t="s">
        <v>3561</v>
      </c>
      <c r="O240" t="s">
        <v>1180</v>
      </c>
      <c r="P240" t="s">
        <v>1181</v>
      </c>
      <c r="Q240" s="51" t="str">
        <f t="shared" si="6"/>
        <v>3</v>
      </c>
      <c r="R240" s="51" t="str">
        <f>IF(M240="","",IF(AND(M240&lt;&gt;'Tabelas auxiliares'!$B$236,M240&lt;&gt;'Tabelas auxiliares'!$B$237,M240&lt;&gt;'Tabelas auxiliares'!$C$236,M240&lt;&gt;'Tabelas auxiliares'!$C$237,M240&lt;&gt;'Tabelas auxiliares'!$D$236),"FOLHA DE PESSOAL",IF(Q240='Tabelas auxiliares'!$A$237,"CUSTEIO",IF(Q240='Tabelas auxiliares'!$A$236,"INVESTIMENTO","ERRO - VERIFICAR"))))</f>
        <v>CUSTEIO</v>
      </c>
      <c r="S240" s="64">
        <f t="shared" si="7"/>
        <v>1290</v>
      </c>
      <c r="X240" s="44">
        <v>1290</v>
      </c>
    </row>
    <row r="241" spans="1:24" x14ac:dyDescent="0.25">
      <c r="A241" t="s">
        <v>3555</v>
      </c>
      <c r="B241" t="s">
        <v>3556</v>
      </c>
      <c r="C241" t="s">
        <v>600</v>
      </c>
      <c r="D241" t="s">
        <v>4320</v>
      </c>
      <c r="E241" t="s">
        <v>4321</v>
      </c>
      <c r="F241" t="s">
        <v>4322</v>
      </c>
      <c r="G241" t="s">
        <v>4323</v>
      </c>
      <c r="H241" t="s">
        <v>3557</v>
      </c>
      <c r="I241" t="s">
        <v>1673</v>
      </c>
      <c r="J241" t="s">
        <v>3558</v>
      </c>
      <c r="K241" t="s">
        <v>3559</v>
      </c>
      <c r="L241" t="s">
        <v>3560</v>
      </c>
      <c r="M241" t="s">
        <v>164</v>
      </c>
      <c r="N241" t="s">
        <v>3561</v>
      </c>
      <c r="O241" t="s">
        <v>1180</v>
      </c>
      <c r="P241" t="s">
        <v>1181</v>
      </c>
      <c r="Q241" s="51" t="str">
        <f t="shared" si="6"/>
        <v>3</v>
      </c>
      <c r="R241" s="51" t="str">
        <f>IF(M241="","",IF(AND(M241&lt;&gt;'Tabelas auxiliares'!$B$236,M241&lt;&gt;'Tabelas auxiliares'!$B$237,M241&lt;&gt;'Tabelas auxiliares'!$C$236,M241&lt;&gt;'Tabelas auxiliares'!$C$237,M241&lt;&gt;'Tabelas auxiliares'!$D$236),"FOLHA DE PESSOAL",IF(Q241='Tabelas auxiliares'!$A$237,"CUSTEIO",IF(Q241='Tabelas auxiliares'!$A$236,"INVESTIMENTO","ERRO - VERIFICAR"))))</f>
        <v>CUSTEIO</v>
      </c>
      <c r="S241" s="64">
        <f t="shared" si="7"/>
        <v>1760</v>
      </c>
      <c r="X241" s="44">
        <v>1760</v>
      </c>
    </row>
    <row r="242" spans="1:24" x14ac:dyDescent="0.25">
      <c r="A242" t="s">
        <v>3555</v>
      </c>
      <c r="B242" t="s">
        <v>3556</v>
      </c>
      <c r="C242" t="s">
        <v>627</v>
      </c>
      <c r="D242" t="s">
        <v>4324</v>
      </c>
      <c r="E242" t="s">
        <v>4325</v>
      </c>
      <c r="F242" t="s">
        <v>4326</v>
      </c>
      <c r="G242" t="s">
        <v>4327</v>
      </c>
      <c r="H242" t="s">
        <v>3557</v>
      </c>
      <c r="I242" t="s">
        <v>1673</v>
      </c>
      <c r="J242" t="s">
        <v>3558</v>
      </c>
      <c r="K242" t="s">
        <v>3559</v>
      </c>
      <c r="L242" t="s">
        <v>3560</v>
      </c>
      <c r="M242" t="s">
        <v>164</v>
      </c>
      <c r="N242" t="s">
        <v>3561</v>
      </c>
      <c r="O242" t="s">
        <v>1180</v>
      </c>
      <c r="P242" t="s">
        <v>1181</v>
      </c>
      <c r="Q242" s="51" t="str">
        <f t="shared" si="6"/>
        <v>3</v>
      </c>
      <c r="R242" s="51" t="str">
        <f>IF(M242="","",IF(AND(M242&lt;&gt;'Tabelas auxiliares'!$B$236,M242&lt;&gt;'Tabelas auxiliares'!$B$237,M242&lt;&gt;'Tabelas auxiliares'!$C$236,M242&lt;&gt;'Tabelas auxiliares'!$C$237,M242&lt;&gt;'Tabelas auxiliares'!$D$236),"FOLHA DE PESSOAL",IF(Q242='Tabelas auxiliares'!$A$237,"CUSTEIO",IF(Q242='Tabelas auxiliares'!$A$236,"INVESTIMENTO","ERRO - VERIFICAR"))))</f>
        <v>CUSTEIO</v>
      </c>
      <c r="S242" s="64">
        <f t="shared" si="7"/>
        <v>4144</v>
      </c>
      <c r="X242" s="44">
        <v>4144</v>
      </c>
    </row>
    <row r="243" spans="1:24" x14ac:dyDescent="0.25">
      <c r="A243" t="s">
        <v>3555</v>
      </c>
      <c r="B243" t="s">
        <v>3556</v>
      </c>
      <c r="C243" t="s">
        <v>2046</v>
      </c>
      <c r="D243" t="s">
        <v>4328</v>
      </c>
      <c r="E243" t="s">
        <v>4329</v>
      </c>
      <c r="F243" t="s">
        <v>3403</v>
      </c>
      <c r="G243" t="s">
        <v>3391</v>
      </c>
      <c r="H243" t="s">
        <v>3513</v>
      </c>
      <c r="I243" t="s">
        <v>3514</v>
      </c>
      <c r="J243" t="s">
        <v>3564</v>
      </c>
      <c r="K243" t="s">
        <v>597</v>
      </c>
      <c r="L243" t="s">
        <v>768</v>
      </c>
      <c r="M243" t="s">
        <v>164</v>
      </c>
      <c r="N243" t="s">
        <v>817</v>
      </c>
      <c r="O243" t="s">
        <v>3392</v>
      </c>
      <c r="P243" t="s">
        <v>3393</v>
      </c>
      <c r="Q243" s="51" t="str">
        <f t="shared" si="6"/>
        <v>4</v>
      </c>
      <c r="R243" s="51" t="str">
        <f>IF(M243="","",IF(AND(M243&lt;&gt;'Tabelas auxiliares'!$B$236,M243&lt;&gt;'Tabelas auxiliares'!$B$237,M243&lt;&gt;'Tabelas auxiliares'!$C$236,M243&lt;&gt;'Tabelas auxiliares'!$C$237,M243&lt;&gt;'Tabelas auxiliares'!$D$236),"FOLHA DE PESSOAL",IF(Q243='Tabelas auxiliares'!$A$237,"CUSTEIO",IF(Q243='Tabelas auxiliares'!$A$236,"INVESTIMENTO","ERRO - VERIFICAR"))))</f>
        <v>INVESTIMENTO</v>
      </c>
      <c r="S243" s="64">
        <f t="shared" si="7"/>
        <v>15272</v>
      </c>
      <c r="V243" s="44">
        <v>15272</v>
      </c>
    </row>
    <row r="244" spans="1:24" x14ac:dyDescent="0.25">
      <c r="A244" t="s">
        <v>3555</v>
      </c>
      <c r="B244" t="s">
        <v>3556</v>
      </c>
      <c r="C244" t="s">
        <v>2046</v>
      </c>
      <c r="D244" t="s">
        <v>3388</v>
      </c>
      <c r="E244" t="s">
        <v>4330</v>
      </c>
      <c r="F244" t="s">
        <v>3403</v>
      </c>
      <c r="G244" t="s">
        <v>3391</v>
      </c>
      <c r="H244" t="s">
        <v>3513</v>
      </c>
      <c r="I244" t="s">
        <v>3514</v>
      </c>
      <c r="J244" t="s">
        <v>3564</v>
      </c>
      <c r="K244" t="s">
        <v>597</v>
      </c>
      <c r="L244" t="s">
        <v>768</v>
      </c>
      <c r="M244" t="s">
        <v>164</v>
      </c>
      <c r="N244" t="s">
        <v>817</v>
      </c>
      <c r="O244" t="s">
        <v>3392</v>
      </c>
      <c r="P244" t="s">
        <v>3393</v>
      </c>
      <c r="Q244" s="51" t="str">
        <f t="shared" si="6"/>
        <v>4</v>
      </c>
      <c r="R244" s="51" t="str">
        <f>IF(M244="","",IF(AND(M244&lt;&gt;'Tabelas auxiliares'!$B$236,M244&lt;&gt;'Tabelas auxiliares'!$B$237,M244&lt;&gt;'Tabelas auxiliares'!$C$236,M244&lt;&gt;'Tabelas auxiliares'!$C$237,M244&lt;&gt;'Tabelas auxiliares'!$D$236),"FOLHA DE PESSOAL",IF(Q244='Tabelas auxiliares'!$A$237,"CUSTEIO",IF(Q244='Tabelas auxiliares'!$A$236,"INVESTIMENTO","ERRO - VERIFICAR"))))</f>
        <v>INVESTIMENTO</v>
      </c>
      <c r="S244" s="64">
        <f t="shared" si="7"/>
        <v>21342</v>
      </c>
      <c r="V244" s="44">
        <v>21342</v>
      </c>
    </row>
    <row r="245" spans="1:24" x14ac:dyDescent="0.25">
      <c r="A245" t="s">
        <v>3555</v>
      </c>
      <c r="B245" t="s">
        <v>3556</v>
      </c>
      <c r="C245" t="s">
        <v>1279</v>
      </c>
      <c r="D245" t="s">
        <v>4331</v>
      </c>
      <c r="E245" t="s">
        <v>4332</v>
      </c>
      <c r="F245" t="s">
        <v>4333</v>
      </c>
      <c r="G245" t="s">
        <v>165</v>
      </c>
      <c r="H245" t="s">
        <v>3557</v>
      </c>
      <c r="I245" t="s">
        <v>1673</v>
      </c>
      <c r="J245" t="s">
        <v>3558</v>
      </c>
      <c r="K245" t="s">
        <v>3559</v>
      </c>
      <c r="L245" t="s">
        <v>3560</v>
      </c>
      <c r="M245" t="s">
        <v>164</v>
      </c>
      <c r="N245" t="s">
        <v>3561</v>
      </c>
      <c r="O245" t="s">
        <v>1180</v>
      </c>
      <c r="P245" t="s">
        <v>1181</v>
      </c>
      <c r="Q245" s="51" t="str">
        <f t="shared" si="6"/>
        <v>3</v>
      </c>
      <c r="R245" s="51" t="str">
        <f>IF(M245="","",IF(AND(M245&lt;&gt;'Tabelas auxiliares'!$B$236,M245&lt;&gt;'Tabelas auxiliares'!$B$237,M245&lt;&gt;'Tabelas auxiliares'!$C$236,M245&lt;&gt;'Tabelas auxiliares'!$C$237,M245&lt;&gt;'Tabelas auxiliares'!$D$236),"FOLHA DE PESSOAL",IF(Q245='Tabelas auxiliares'!$A$237,"CUSTEIO",IF(Q245='Tabelas auxiliares'!$A$236,"INVESTIMENTO","ERRO - VERIFICAR"))))</f>
        <v>CUSTEIO</v>
      </c>
      <c r="S245" s="64">
        <f t="shared" si="7"/>
        <v>6990</v>
      </c>
      <c r="X245" s="44">
        <v>6990</v>
      </c>
    </row>
    <row r="246" spans="1:24" x14ac:dyDescent="0.25">
      <c r="A246" t="s">
        <v>3555</v>
      </c>
      <c r="B246" t="s">
        <v>3556</v>
      </c>
      <c r="C246" t="s">
        <v>2482</v>
      </c>
      <c r="D246" t="s">
        <v>4334</v>
      </c>
      <c r="E246" t="s">
        <v>4335</v>
      </c>
      <c r="F246" t="s">
        <v>4336</v>
      </c>
      <c r="G246" t="s">
        <v>1956</v>
      </c>
      <c r="H246" t="s">
        <v>3513</v>
      </c>
      <c r="I246" t="s">
        <v>3514</v>
      </c>
      <c r="J246" t="s">
        <v>3564</v>
      </c>
      <c r="K246" t="s">
        <v>597</v>
      </c>
      <c r="L246" t="s">
        <v>768</v>
      </c>
      <c r="M246" t="s">
        <v>164</v>
      </c>
      <c r="N246" t="s">
        <v>817</v>
      </c>
      <c r="O246" t="s">
        <v>1846</v>
      </c>
      <c r="P246" t="s">
        <v>1847</v>
      </c>
      <c r="Q246" s="51" t="str">
        <f t="shared" si="6"/>
        <v>3</v>
      </c>
      <c r="R246" s="51" t="str">
        <f>IF(M246="","",IF(AND(M246&lt;&gt;'Tabelas auxiliares'!$B$236,M246&lt;&gt;'Tabelas auxiliares'!$B$237,M246&lt;&gt;'Tabelas auxiliares'!$C$236,M246&lt;&gt;'Tabelas auxiliares'!$C$237,M246&lt;&gt;'Tabelas auxiliares'!$D$236),"FOLHA DE PESSOAL",IF(Q246='Tabelas auxiliares'!$A$237,"CUSTEIO",IF(Q246='Tabelas auxiliares'!$A$236,"INVESTIMENTO","ERRO - VERIFICAR"))))</f>
        <v>CUSTEIO</v>
      </c>
      <c r="S246" s="64">
        <f t="shared" si="7"/>
        <v>50655.11</v>
      </c>
      <c r="V246" s="44">
        <v>50655.11</v>
      </c>
    </row>
    <row r="247" spans="1:24" x14ac:dyDescent="0.25">
      <c r="A247" t="s">
        <v>3555</v>
      </c>
      <c r="B247" t="s">
        <v>3556</v>
      </c>
      <c r="C247" t="s">
        <v>2482</v>
      </c>
      <c r="D247" t="s">
        <v>4337</v>
      </c>
      <c r="E247" t="s">
        <v>4338</v>
      </c>
      <c r="F247" t="s">
        <v>4339</v>
      </c>
      <c r="G247" t="s">
        <v>1956</v>
      </c>
      <c r="H247" t="s">
        <v>3513</v>
      </c>
      <c r="I247" t="s">
        <v>3514</v>
      </c>
      <c r="J247" t="s">
        <v>3564</v>
      </c>
      <c r="K247" t="s">
        <v>597</v>
      </c>
      <c r="L247" t="s">
        <v>768</v>
      </c>
      <c r="M247" t="s">
        <v>164</v>
      </c>
      <c r="N247" t="s">
        <v>817</v>
      </c>
      <c r="O247" t="s">
        <v>1846</v>
      </c>
      <c r="P247" t="s">
        <v>1847</v>
      </c>
      <c r="Q247" s="51" t="str">
        <f t="shared" si="6"/>
        <v>3</v>
      </c>
      <c r="R247" s="51" t="str">
        <f>IF(M247="","",IF(AND(M247&lt;&gt;'Tabelas auxiliares'!$B$236,M247&lt;&gt;'Tabelas auxiliares'!$B$237,M247&lt;&gt;'Tabelas auxiliares'!$C$236,M247&lt;&gt;'Tabelas auxiliares'!$C$237,M247&lt;&gt;'Tabelas auxiliares'!$D$236),"FOLHA DE PESSOAL",IF(Q247='Tabelas auxiliares'!$A$237,"CUSTEIO",IF(Q247='Tabelas auxiliares'!$A$236,"INVESTIMENTO","ERRO - VERIFICAR"))))</f>
        <v>CUSTEIO</v>
      </c>
      <c r="S247" s="64">
        <f t="shared" si="7"/>
        <v>363323.91</v>
      </c>
      <c r="V247" s="44">
        <v>363323.91</v>
      </c>
    </row>
    <row r="248" spans="1:24" x14ac:dyDescent="0.25">
      <c r="A248" t="s">
        <v>3555</v>
      </c>
      <c r="B248" t="s">
        <v>3556</v>
      </c>
      <c r="C248" t="s">
        <v>2482</v>
      </c>
      <c r="D248" t="s">
        <v>4340</v>
      </c>
      <c r="E248" t="s">
        <v>4341</v>
      </c>
      <c r="F248" t="s">
        <v>4342</v>
      </c>
      <c r="G248" t="s">
        <v>1956</v>
      </c>
      <c r="H248" t="s">
        <v>3513</v>
      </c>
      <c r="I248" t="s">
        <v>3514</v>
      </c>
      <c r="J248" t="s">
        <v>3564</v>
      </c>
      <c r="K248" t="s">
        <v>597</v>
      </c>
      <c r="L248" t="s">
        <v>768</v>
      </c>
      <c r="M248" t="s">
        <v>164</v>
      </c>
      <c r="N248" t="s">
        <v>817</v>
      </c>
      <c r="O248" t="s">
        <v>1846</v>
      </c>
      <c r="P248" t="s">
        <v>1847</v>
      </c>
      <c r="Q248" s="51" t="str">
        <f t="shared" si="6"/>
        <v>3</v>
      </c>
      <c r="R248" s="51" t="str">
        <f>IF(M248="","",IF(AND(M248&lt;&gt;'Tabelas auxiliares'!$B$236,M248&lt;&gt;'Tabelas auxiliares'!$B$237,M248&lt;&gt;'Tabelas auxiliares'!$C$236,M248&lt;&gt;'Tabelas auxiliares'!$C$237,M248&lt;&gt;'Tabelas auxiliares'!$D$236),"FOLHA DE PESSOAL",IF(Q248='Tabelas auxiliares'!$A$237,"CUSTEIO",IF(Q248='Tabelas auxiliares'!$A$236,"INVESTIMENTO","ERRO - VERIFICAR"))))</f>
        <v>CUSTEIO</v>
      </c>
      <c r="S248" s="64">
        <f t="shared" si="7"/>
        <v>82821.8</v>
      </c>
      <c r="V248" s="44">
        <v>82821.8</v>
      </c>
    </row>
    <row r="249" spans="1:24" x14ac:dyDescent="0.25">
      <c r="A249" t="s">
        <v>3555</v>
      </c>
      <c r="B249" t="s">
        <v>3556</v>
      </c>
      <c r="C249" t="s">
        <v>2482</v>
      </c>
      <c r="D249" t="s">
        <v>4343</v>
      </c>
      <c r="E249" t="s">
        <v>4344</v>
      </c>
      <c r="F249" t="s">
        <v>4345</v>
      </c>
      <c r="G249" t="s">
        <v>3826</v>
      </c>
      <c r="H249" t="s">
        <v>3557</v>
      </c>
      <c r="I249" t="s">
        <v>1673</v>
      </c>
      <c r="J249" t="s">
        <v>3558</v>
      </c>
      <c r="K249" t="s">
        <v>3559</v>
      </c>
      <c r="L249" t="s">
        <v>3560</v>
      </c>
      <c r="M249" t="s">
        <v>164</v>
      </c>
      <c r="N249" t="s">
        <v>3561</v>
      </c>
      <c r="O249" t="s">
        <v>1798</v>
      </c>
      <c r="P249" t="s">
        <v>1799</v>
      </c>
      <c r="Q249" s="51" t="str">
        <f t="shared" si="6"/>
        <v>3</v>
      </c>
      <c r="R249" s="51" t="str">
        <f>IF(M249="","",IF(AND(M249&lt;&gt;'Tabelas auxiliares'!$B$236,M249&lt;&gt;'Tabelas auxiliares'!$B$237,M249&lt;&gt;'Tabelas auxiliares'!$C$236,M249&lt;&gt;'Tabelas auxiliares'!$C$237,M249&lt;&gt;'Tabelas auxiliares'!$D$236),"FOLHA DE PESSOAL",IF(Q249='Tabelas auxiliares'!$A$237,"CUSTEIO",IF(Q249='Tabelas auxiliares'!$A$236,"INVESTIMENTO","ERRO - VERIFICAR"))))</f>
        <v>CUSTEIO</v>
      </c>
      <c r="S249" s="64">
        <f t="shared" si="7"/>
        <v>285</v>
      </c>
      <c r="W249" s="44">
        <v>285</v>
      </c>
    </row>
    <row r="250" spans="1:24" x14ac:dyDescent="0.25">
      <c r="A250" t="s">
        <v>3555</v>
      </c>
      <c r="B250" t="s">
        <v>3556</v>
      </c>
      <c r="C250" t="s">
        <v>2482</v>
      </c>
      <c r="D250" t="s">
        <v>4346</v>
      </c>
      <c r="E250" t="s">
        <v>4347</v>
      </c>
      <c r="F250" t="s">
        <v>4348</v>
      </c>
      <c r="G250" t="s">
        <v>1956</v>
      </c>
      <c r="H250" t="s">
        <v>3513</v>
      </c>
      <c r="I250" t="s">
        <v>3514</v>
      </c>
      <c r="J250" t="s">
        <v>3564</v>
      </c>
      <c r="K250" t="s">
        <v>597</v>
      </c>
      <c r="L250" t="s">
        <v>768</v>
      </c>
      <c r="M250" t="s">
        <v>164</v>
      </c>
      <c r="N250" t="s">
        <v>817</v>
      </c>
      <c r="O250" t="s">
        <v>1846</v>
      </c>
      <c r="P250" t="s">
        <v>1847</v>
      </c>
      <c r="Q250" s="51" t="str">
        <f t="shared" si="6"/>
        <v>3</v>
      </c>
      <c r="R250" s="51" t="str">
        <f>IF(M250="","",IF(AND(M250&lt;&gt;'Tabelas auxiliares'!$B$236,M250&lt;&gt;'Tabelas auxiliares'!$B$237,M250&lt;&gt;'Tabelas auxiliares'!$C$236,M250&lt;&gt;'Tabelas auxiliares'!$C$237,M250&lt;&gt;'Tabelas auxiliares'!$D$236),"FOLHA DE PESSOAL",IF(Q250='Tabelas auxiliares'!$A$237,"CUSTEIO",IF(Q250='Tabelas auxiliares'!$A$236,"INVESTIMENTO","ERRO - VERIFICAR"))))</f>
        <v>CUSTEIO</v>
      </c>
      <c r="S250" s="64">
        <f t="shared" si="7"/>
        <v>8959.09</v>
      </c>
      <c r="V250" s="44">
        <v>8959.09</v>
      </c>
    </row>
    <row r="251" spans="1:24" x14ac:dyDescent="0.25">
      <c r="A251" t="s">
        <v>4349</v>
      </c>
      <c r="B251" t="s">
        <v>4350</v>
      </c>
      <c r="C251" t="s">
        <v>3461</v>
      </c>
      <c r="D251" t="s">
        <v>3462</v>
      </c>
      <c r="E251" t="s">
        <v>3462</v>
      </c>
      <c r="F251" t="s">
        <v>3461</v>
      </c>
      <c r="G251" t="s">
        <v>3461</v>
      </c>
      <c r="H251" t="s">
        <v>169</v>
      </c>
      <c r="I251" t="s">
        <v>167</v>
      </c>
      <c r="J251" t="s">
        <v>4351</v>
      </c>
      <c r="K251" t="s">
        <v>119</v>
      </c>
      <c r="L251" t="s">
        <v>4352</v>
      </c>
      <c r="M251" t="s">
        <v>164</v>
      </c>
      <c r="N251" t="s">
        <v>4353</v>
      </c>
      <c r="O251" t="s">
        <v>3526</v>
      </c>
      <c r="P251" t="s">
        <v>3461</v>
      </c>
      <c r="Q251" s="51" t="str">
        <f t="shared" si="6"/>
        <v>3</v>
      </c>
      <c r="R251" s="51" t="str">
        <f>IF(M251="","",IF(AND(M251&lt;&gt;'Tabelas auxiliares'!$B$236,M251&lt;&gt;'Tabelas auxiliares'!$B$237,M251&lt;&gt;'Tabelas auxiliares'!$C$236,M251&lt;&gt;'Tabelas auxiliares'!$C$237,M251&lt;&gt;'Tabelas auxiliares'!$D$236),"FOLHA DE PESSOAL",IF(Q251='Tabelas auxiliares'!$A$237,"CUSTEIO",IF(Q251='Tabelas auxiliares'!$A$236,"INVESTIMENTO","ERRO - VERIFICAR"))))</f>
        <v>CUSTEIO</v>
      </c>
      <c r="S251" s="64">
        <f t="shared" si="7"/>
        <v>2613</v>
      </c>
      <c r="T251" s="44">
        <v>2613</v>
      </c>
    </row>
    <row r="252" spans="1:24" x14ac:dyDescent="0.25">
      <c r="A252" t="s">
        <v>4354</v>
      </c>
      <c r="B252" t="s">
        <v>4355</v>
      </c>
      <c r="C252" t="s">
        <v>3461</v>
      </c>
      <c r="D252" t="s">
        <v>3462</v>
      </c>
      <c r="E252" t="s">
        <v>3462</v>
      </c>
      <c r="F252" t="s">
        <v>3461</v>
      </c>
      <c r="G252" t="s">
        <v>3461</v>
      </c>
      <c r="H252" t="s">
        <v>4356</v>
      </c>
      <c r="I252" t="s">
        <v>1673</v>
      </c>
      <c r="J252" t="s">
        <v>4357</v>
      </c>
      <c r="K252" t="s">
        <v>825</v>
      </c>
      <c r="L252" t="s">
        <v>769</v>
      </c>
      <c r="M252" t="s">
        <v>164</v>
      </c>
      <c r="N252" t="s">
        <v>826</v>
      </c>
      <c r="O252" t="s">
        <v>3466</v>
      </c>
      <c r="P252" t="s">
        <v>3461</v>
      </c>
      <c r="Q252" s="51" t="str">
        <f t="shared" si="6"/>
        <v>3</v>
      </c>
      <c r="R252" s="51" t="str">
        <f>IF(M252="","",IF(AND(M252&lt;&gt;'Tabelas auxiliares'!$B$236,M252&lt;&gt;'Tabelas auxiliares'!$B$237,M252&lt;&gt;'Tabelas auxiliares'!$C$236,M252&lt;&gt;'Tabelas auxiliares'!$C$237,M252&lt;&gt;'Tabelas auxiliares'!$D$236),"FOLHA DE PESSOAL",IF(Q252='Tabelas auxiliares'!$A$237,"CUSTEIO",IF(Q252='Tabelas auxiliares'!$A$236,"INVESTIMENTO","ERRO - VERIFICAR"))))</f>
        <v>CUSTEIO</v>
      </c>
      <c r="S252" s="64">
        <f t="shared" si="7"/>
        <v>75000</v>
      </c>
      <c r="U252" s="44">
        <v>75000</v>
      </c>
    </row>
    <row r="253" spans="1:24" x14ac:dyDescent="0.25">
      <c r="A253" t="s">
        <v>4354</v>
      </c>
      <c r="B253" t="s">
        <v>4355</v>
      </c>
      <c r="C253" t="s">
        <v>3262</v>
      </c>
      <c r="D253" t="s">
        <v>4358</v>
      </c>
      <c r="E253" t="s">
        <v>4359</v>
      </c>
      <c r="F253" t="s">
        <v>4360</v>
      </c>
      <c r="G253" t="s">
        <v>3512</v>
      </c>
      <c r="H253" t="s">
        <v>4356</v>
      </c>
      <c r="I253" t="s">
        <v>1673</v>
      </c>
      <c r="J253" t="s">
        <v>4357</v>
      </c>
      <c r="K253" t="s">
        <v>825</v>
      </c>
      <c r="L253" t="s">
        <v>769</v>
      </c>
      <c r="M253" t="s">
        <v>164</v>
      </c>
      <c r="N253" t="s">
        <v>826</v>
      </c>
      <c r="O253" t="s">
        <v>1846</v>
      </c>
      <c r="P253" t="s">
        <v>1847</v>
      </c>
      <c r="Q253" s="51" t="str">
        <f t="shared" si="6"/>
        <v>3</v>
      </c>
      <c r="R253" s="51" t="str">
        <f>IF(M253="","",IF(AND(M253&lt;&gt;'Tabelas auxiliares'!$B$236,M253&lt;&gt;'Tabelas auxiliares'!$B$237,M253&lt;&gt;'Tabelas auxiliares'!$C$236,M253&lt;&gt;'Tabelas auxiliares'!$C$237,M253&lt;&gt;'Tabelas auxiliares'!$D$236),"FOLHA DE PESSOAL",IF(Q253='Tabelas auxiliares'!$A$237,"CUSTEIO",IF(Q253='Tabelas auxiliares'!$A$236,"INVESTIMENTO","ERRO - VERIFICAR"))))</f>
        <v>CUSTEIO</v>
      </c>
      <c r="S253" s="64">
        <f t="shared" si="7"/>
        <v>15000</v>
      </c>
      <c r="V253" s="44">
        <v>15000</v>
      </c>
    </row>
    <row r="254" spans="1:24" x14ac:dyDescent="0.25">
      <c r="A254" t="s">
        <v>4361</v>
      </c>
      <c r="B254" t="s">
        <v>4362</v>
      </c>
      <c r="C254" t="s">
        <v>3461</v>
      </c>
      <c r="D254" t="s">
        <v>3462</v>
      </c>
      <c r="E254" t="s">
        <v>3462</v>
      </c>
      <c r="F254" t="s">
        <v>3461</v>
      </c>
      <c r="G254" t="s">
        <v>3461</v>
      </c>
      <c r="H254" t="s">
        <v>4363</v>
      </c>
      <c r="I254" t="s">
        <v>167</v>
      </c>
      <c r="J254" t="s">
        <v>4364</v>
      </c>
      <c r="K254" t="s">
        <v>119</v>
      </c>
      <c r="L254" t="s">
        <v>4365</v>
      </c>
      <c r="M254" t="s">
        <v>164</v>
      </c>
      <c r="N254" t="s">
        <v>4366</v>
      </c>
      <c r="O254" t="s">
        <v>3526</v>
      </c>
      <c r="P254" t="s">
        <v>3461</v>
      </c>
      <c r="Q254" s="51" t="str">
        <f t="shared" si="6"/>
        <v>3</v>
      </c>
      <c r="R254" s="51" t="str">
        <f>IF(M254="","",IF(AND(M254&lt;&gt;'Tabelas auxiliares'!$B$236,M254&lt;&gt;'Tabelas auxiliares'!$B$237,M254&lt;&gt;'Tabelas auxiliares'!$C$236,M254&lt;&gt;'Tabelas auxiliares'!$C$237,M254&lt;&gt;'Tabelas auxiliares'!$D$236),"FOLHA DE PESSOAL",IF(Q254='Tabelas auxiliares'!$A$237,"CUSTEIO",IF(Q254='Tabelas auxiliares'!$A$236,"INVESTIMENTO","ERRO - VERIFICAR"))))</f>
        <v>CUSTEIO</v>
      </c>
      <c r="S254" s="64">
        <f t="shared" si="7"/>
        <v>0.16</v>
      </c>
      <c r="T254" s="44">
        <v>0.16</v>
      </c>
    </row>
    <row r="255" spans="1:24" x14ac:dyDescent="0.25">
      <c r="A255" t="s">
        <v>4361</v>
      </c>
      <c r="B255" t="s">
        <v>4362</v>
      </c>
      <c r="C255" t="s">
        <v>612</v>
      </c>
      <c r="D255" t="s">
        <v>4367</v>
      </c>
      <c r="E255" t="s">
        <v>4368</v>
      </c>
      <c r="F255" t="s">
        <v>4369</v>
      </c>
      <c r="G255" t="s">
        <v>165</v>
      </c>
      <c r="H255" t="s">
        <v>4363</v>
      </c>
      <c r="I255" t="s">
        <v>167</v>
      </c>
      <c r="J255" t="s">
        <v>4364</v>
      </c>
      <c r="K255" t="s">
        <v>119</v>
      </c>
      <c r="L255" t="s">
        <v>4365</v>
      </c>
      <c r="M255" t="s">
        <v>164</v>
      </c>
      <c r="N255" t="s">
        <v>4366</v>
      </c>
      <c r="O255" t="s">
        <v>1967</v>
      </c>
      <c r="P255" t="s">
        <v>1968</v>
      </c>
      <c r="Q255" s="51" t="str">
        <f t="shared" si="6"/>
        <v>3</v>
      </c>
      <c r="R255" s="51" t="str">
        <f>IF(M255="","",IF(AND(M255&lt;&gt;'Tabelas auxiliares'!$B$236,M255&lt;&gt;'Tabelas auxiliares'!$B$237,M255&lt;&gt;'Tabelas auxiliares'!$C$236,M255&lt;&gt;'Tabelas auxiliares'!$C$237,M255&lt;&gt;'Tabelas auxiliares'!$D$236),"FOLHA DE PESSOAL",IF(Q255='Tabelas auxiliares'!$A$237,"CUSTEIO",IF(Q255='Tabelas auxiliares'!$A$236,"INVESTIMENTO","ERRO - VERIFICAR"))))</f>
        <v>CUSTEIO</v>
      </c>
      <c r="S255" s="64">
        <f t="shared" si="7"/>
        <v>1474.22</v>
      </c>
      <c r="X255" s="44">
        <v>1474.22</v>
      </c>
    </row>
    <row r="256" spans="1:24" x14ac:dyDescent="0.25">
      <c r="A256" t="s">
        <v>4370</v>
      </c>
      <c r="B256" t="s">
        <v>4371</v>
      </c>
      <c r="C256" t="s">
        <v>1433</v>
      </c>
      <c r="D256" t="s">
        <v>4372</v>
      </c>
      <c r="E256" t="s">
        <v>4373</v>
      </c>
      <c r="F256" t="s">
        <v>4374</v>
      </c>
      <c r="G256" t="s">
        <v>3512</v>
      </c>
      <c r="H256" t="s">
        <v>4375</v>
      </c>
      <c r="I256" t="s">
        <v>1673</v>
      </c>
      <c r="J256" t="s">
        <v>4376</v>
      </c>
      <c r="K256" t="s">
        <v>119</v>
      </c>
      <c r="L256" t="s">
        <v>4377</v>
      </c>
      <c r="M256" t="s">
        <v>164</v>
      </c>
      <c r="N256" t="s">
        <v>4378</v>
      </c>
      <c r="O256" t="s">
        <v>1846</v>
      </c>
      <c r="P256" t="s">
        <v>1847</v>
      </c>
      <c r="Q256" s="51" t="str">
        <f t="shared" si="6"/>
        <v>3</v>
      </c>
      <c r="R256" s="51" t="str">
        <f>IF(M256="","",IF(AND(M256&lt;&gt;'Tabelas auxiliares'!$B$236,M256&lt;&gt;'Tabelas auxiliares'!$B$237,M256&lt;&gt;'Tabelas auxiliares'!$C$236,M256&lt;&gt;'Tabelas auxiliares'!$C$237,M256&lt;&gt;'Tabelas auxiliares'!$D$236),"FOLHA DE PESSOAL",IF(Q256='Tabelas auxiliares'!$A$237,"CUSTEIO",IF(Q256='Tabelas auxiliares'!$A$236,"INVESTIMENTO","ERRO - VERIFICAR"))))</f>
        <v>CUSTEIO</v>
      </c>
      <c r="S256" s="64">
        <f t="shared" si="7"/>
        <v>9364.76</v>
      </c>
      <c r="V256" s="44">
        <v>9364.76</v>
      </c>
    </row>
    <row r="257" spans="1:22" x14ac:dyDescent="0.25">
      <c r="A257" t="s">
        <v>4370</v>
      </c>
      <c r="B257" t="s">
        <v>4371</v>
      </c>
      <c r="C257" t="s">
        <v>835</v>
      </c>
      <c r="D257" t="s">
        <v>4379</v>
      </c>
      <c r="E257" t="s">
        <v>4380</v>
      </c>
      <c r="F257" t="s">
        <v>4381</v>
      </c>
      <c r="G257" t="s">
        <v>3512</v>
      </c>
      <c r="H257" t="s">
        <v>4375</v>
      </c>
      <c r="I257" t="s">
        <v>1673</v>
      </c>
      <c r="J257" t="s">
        <v>4376</v>
      </c>
      <c r="K257" t="s">
        <v>119</v>
      </c>
      <c r="L257" t="s">
        <v>4377</v>
      </c>
      <c r="M257" t="s">
        <v>164</v>
      </c>
      <c r="N257" t="s">
        <v>4378</v>
      </c>
      <c r="O257" t="s">
        <v>1889</v>
      </c>
      <c r="P257" t="s">
        <v>1890</v>
      </c>
      <c r="Q257" s="51" t="str">
        <f t="shared" si="6"/>
        <v>3</v>
      </c>
      <c r="R257" s="51" t="str">
        <f>IF(M257="","",IF(AND(M257&lt;&gt;'Tabelas auxiliares'!$B$236,M257&lt;&gt;'Tabelas auxiliares'!$B$237,M257&lt;&gt;'Tabelas auxiliares'!$C$236,M257&lt;&gt;'Tabelas auxiliares'!$C$237,M257&lt;&gt;'Tabelas auxiliares'!$D$236),"FOLHA DE PESSOAL",IF(Q257='Tabelas auxiliares'!$A$237,"CUSTEIO",IF(Q257='Tabelas auxiliares'!$A$236,"INVESTIMENTO","ERRO - VERIFICAR"))))</f>
        <v>CUSTEIO</v>
      </c>
      <c r="S257" s="64">
        <f t="shared" si="7"/>
        <v>800</v>
      </c>
      <c r="V257" s="44">
        <v>800</v>
      </c>
    </row>
    <row r="258" spans="1:22" x14ac:dyDescent="0.25">
      <c r="A258" t="s">
        <v>4370</v>
      </c>
      <c r="B258" t="s">
        <v>4371</v>
      </c>
      <c r="C258" t="s">
        <v>835</v>
      </c>
      <c r="D258" t="s">
        <v>4379</v>
      </c>
      <c r="E258" t="s">
        <v>4382</v>
      </c>
      <c r="F258" t="s">
        <v>4381</v>
      </c>
      <c r="G258" t="s">
        <v>3512</v>
      </c>
      <c r="H258" t="s">
        <v>4375</v>
      </c>
      <c r="I258" t="s">
        <v>1673</v>
      </c>
      <c r="J258" t="s">
        <v>4376</v>
      </c>
      <c r="K258" t="s">
        <v>119</v>
      </c>
      <c r="L258" t="s">
        <v>4377</v>
      </c>
      <c r="M258" t="s">
        <v>164</v>
      </c>
      <c r="N258" t="s">
        <v>4378</v>
      </c>
      <c r="O258" t="s">
        <v>472</v>
      </c>
      <c r="P258" t="s">
        <v>454</v>
      </c>
      <c r="Q258" s="51" t="str">
        <f t="shared" si="6"/>
        <v>3</v>
      </c>
      <c r="R258" s="51" t="str">
        <f>IF(M258="","",IF(AND(M258&lt;&gt;'Tabelas auxiliares'!$B$236,M258&lt;&gt;'Tabelas auxiliares'!$B$237,M258&lt;&gt;'Tabelas auxiliares'!$C$236,M258&lt;&gt;'Tabelas auxiliares'!$C$237,M258&lt;&gt;'Tabelas auxiliares'!$D$236),"FOLHA DE PESSOAL",IF(Q258='Tabelas auxiliares'!$A$237,"CUSTEIO",IF(Q258='Tabelas auxiliares'!$A$236,"INVESTIMENTO","ERRO - VERIFICAR"))))</f>
        <v>CUSTEIO</v>
      </c>
      <c r="S258" s="64">
        <f t="shared" si="7"/>
        <v>13000</v>
      </c>
      <c r="V258" s="44">
        <v>13000</v>
      </c>
    </row>
    <row r="259" spans="1:22" x14ac:dyDescent="0.25">
      <c r="A259" t="s">
        <v>4370</v>
      </c>
      <c r="B259" t="s">
        <v>4371</v>
      </c>
      <c r="C259" t="s">
        <v>835</v>
      </c>
      <c r="D259" t="s">
        <v>4379</v>
      </c>
      <c r="E259" t="s">
        <v>4383</v>
      </c>
      <c r="F259" t="s">
        <v>4381</v>
      </c>
      <c r="G259" t="s">
        <v>3512</v>
      </c>
      <c r="H259" t="s">
        <v>4375</v>
      </c>
      <c r="I259" t="s">
        <v>1673</v>
      </c>
      <c r="J259" t="s">
        <v>4376</v>
      </c>
      <c r="K259" t="s">
        <v>119</v>
      </c>
      <c r="L259" t="s">
        <v>4377</v>
      </c>
      <c r="M259" t="s">
        <v>164</v>
      </c>
      <c r="N259" t="s">
        <v>4378</v>
      </c>
      <c r="O259" t="s">
        <v>1711</v>
      </c>
      <c r="P259" t="s">
        <v>1706</v>
      </c>
      <c r="Q259" s="51" t="str">
        <f t="shared" si="6"/>
        <v>3</v>
      </c>
      <c r="R259" s="51" t="str">
        <f>IF(M259="","",IF(AND(M259&lt;&gt;'Tabelas auxiliares'!$B$236,M259&lt;&gt;'Tabelas auxiliares'!$B$237,M259&lt;&gt;'Tabelas auxiliares'!$C$236,M259&lt;&gt;'Tabelas auxiliares'!$C$237,M259&lt;&gt;'Tabelas auxiliares'!$D$236),"FOLHA DE PESSOAL",IF(Q259='Tabelas auxiliares'!$A$237,"CUSTEIO",IF(Q259='Tabelas auxiliares'!$A$236,"INVESTIMENTO","ERRO - VERIFICAR"))))</f>
        <v>CUSTEIO</v>
      </c>
      <c r="S259" s="64">
        <f t="shared" si="7"/>
        <v>11000</v>
      </c>
      <c r="V259" s="44">
        <v>11000</v>
      </c>
    </row>
    <row r="260" spans="1:22" x14ac:dyDescent="0.25">
      <c r="A260" t="s">
        <v>4370</v>
      </c>
      <c r="B260" t="s">
        <v>4371</v>
      </c>
      <c r="C260" t="s">
        <v>835</v>
      </c>
      <c r="D260" t="s">
        <v>4379</v>
      </c>
      <c r="E260" t="s">
        <v>4384</v>
      </c>
      <c r="F260" t="s">
        <v>4381</v>
      </c>
      <c r="G260" t="s">
        <v>3512</v>
      </c>
      <c r="H260" t="s">
        <v>4375</v>
      </c>
      <c r="I260" t="s">
        <v>1673</v>
      </c>
      <c r="J260" t="s">
        <v>4376</v>
      </c>
      <c r="K260" t="s">
        <v>119</v>
      </c>
      <c r="L260" t="s">
        <v>4377</v>
      </c>
      <c r="M260" t="s">
        <v>164</v>
      </c>
      <c r="N260" t="s">
        <v>4378</v>
      </c>
      <c r="O260" t="s">
        <v>1050</v>
      </c>
      <c r="P260" t="s">
        <v>1051</v>
      </c>
      <c r="Q260" s="51" t="str">
        <f t="shared" ref="Q260:Q323" si="8">LEFT(O260,1)</f>
        <v>3</v>
      </c>
      <c r="R260" s="51" t="str">
        <f>IF(M260="","",IF(AND(M260&lt;&gt;'Tabelas auxiliares'!$B$236,M260&lt;&gt;'Tabelas auxiliares'!$B$237,M260&lt;&gt;'Tabelas auxiliares'!$C$236,M260&lt;&gt;'Tabelas auxiliares'!$C$237,M260&lt;&gt;'Tabelas auxiliares'!$D$236),"FOLHA DE PESSOAL",IF(Q260='Tabelas auxiliares'!$A$237,"CUSTEIO",IF(Q260='Tabelas auxiliares'!$A$236,"INVESTIMENTO","ERRO - VERIFICAR"))))</f>
        <v>CUSTEIO</v>
      </c>
      <c r="S260" s="64">
        <f t="shared" si="7"/>
        <v>39200</v>
      </c>
      <c r="V260" s="44">
        <v>39200</v>
      </c>
    </row>
    <row r="261" spans="1:22" x14ac:dyDescent="0.25">
      <c r="A261" t="s">
        <v>4370</v>
      </c>
      <c r="B261" t="s">
        <v>4371</v>
      </c>
      <c r="C261" t="s">
        <v>835</v>
      </c>
      <c r="D261" t="s">
        <v>4379</v>
      </c>
      <c r="E261" t="s">
        <v>4385</v>
      </c>
      <c r="F261" t="s">
        <v>4381</v>
      </c>
      <c r="G261" t="s">
        <v>3512</v>
      </c>
      <c r="H261" t="s">
        <v>4375</v>
      </c>
      <c r="I261" t="s">
        <v>1673</v>
      </c>
      <c r="J261" t="s">
        <v>4376</v>
      </c>
      <c r="K261" t="s">
        <v>119</v>
      </c>
      <c r="L261" t="s">
        <v>4377</v>
      </c>
      <c r="M261" t="s">
        <v>164</v>
      </c>
      <c r="N261" t="s">
        <v>4378</v>
      </c>
      <c r="O261" t="s">
        <v>473</v>
      </c>
      <c r="P261" t="s">
        <v>455</v>
      </c>
      <c r="Q261" s="51" t="str">
        <f t="shared" si="8"/>
        <v>3</v>
      </c>
      <c r="R261" s="51" t="str">
        <f>IF(M261="","",IF(AND(M261&lt;&gt;'Tabelas auxiliares'!$B$236,M261&lt;&gt;'Tabelas auxiliares'!$B$237,M261&lt;&gt;'Tabelas auxiliares'!$C$236,M261&lt;&gt;'Tabelas auxiliares'!$C$237,M261&lt;&gt;'Tabelas auxiliares'!$D$236),"FOLHA DE PESSOAL",IF(Q261='Tabelas auxiliares'!$A$237,"CUSTEIO",IF(Q261='Tabelas auxiliares'!$A$236,"INVESTIMENTO","ERRO - VERIFICAR"))))</f>
        <v>CUSTEIO</v>
      </c>
      <c r="S261" s="64">
        <f t="shared" ref="S261:S324" si="9">IF(SUM(T261:X261)=0,"",SUM(T261:X261))</f>
        <v>21144.240000000002</v>
      </c>
      <c r="V261" s="44">
        <v>21144.240000000002</v>
      </c>
    </row>
    <row r="262" spans="1:22" x14ac:dyDescent="0.25">
      <c r="Q262" s="51" t="str">
        <f t="shared" si="8"/>
        <v/>
      </c>
      <c r="R262" s="51" t="str">
        <f>IF(M262="","",IF(AND(M262&lt;&gt;'Tabelas auxiliares'!$B$236,M262&lt;&gt;'Tabelas auxiliares'!$B$237,M262&lt;&gt;'Tabelas auxiliares'!$C$236,M262&lt;&gt;'Tabelas auxiliares'!$C$237,M262&lt;&gt;'Tabelas auxiliares'!$D$236),"FOLHA DE PESSOAL",IF(Q262='Tabelas auxiliares'!$A$237,"CUSTEIO",IF(Q262='Tabelas auxiliares'!$A$236,"INVESTIMENTO","ERRO - VERIFICAR"))))</f>
        <v/>
      </c>
      <c r="S262" s="64" t="str">
        <f t="shared" si="9"/>
        <v/>
      </c>
    </row>
    <row r="263" spans="1:22" x14ac:dyDescent="0.25">
      <c r="Q263" s="51" t="str">
        <f t="shared" si="8"/>
        <v/>
      </c>
      <c r="R263" s="51" t="str">
        <f>IF(M263="","",IF(AND(M263&lt;&gt;'Tabelas auxiliares'!$B$236,M263&lt;&gt;'Tabelas auxiliares'!$B$237,M263&lt;&gt;'Tabelas auxiliares'!$C$236,M263&lt;&gt;'Tabelas auxiliares'!$C$237,M263&lt;&gt;'Tabelas auxiliares'!$D$236),"FOLHA DE PESSOAL",IF(Q263='Tabelas auxiliares'!$A$237,"CUSTEIO",IF(Q263='Tabelas auxiliares'!$A$236,"INVESTIMENTO","ERRO - VERIFICAR"))))</f>
        <v/>
      </c>
      <c r="S263" s="64" t="str">
        <f t="shared" si="9"/>
        <v/>
      </c>
    </row>
    <row r="264" spans="1:22" x14ac:dyDescent="0.25">
      <c r="Q264" s="51" t="str">
        <f t="shared" si="8"/>
        <v/>
      </c>
      <c r="R264" s="51" t="str">
        <f>IF(M264="","",IF(AND(M264&lt;&gt;'Tabelas auxiliares'!$B$236,M264&lt;&gt;'Tabelas auxiliares'!$B$237,M264&lt;&gt;'Tabelas auxiliares'!$C$236,M264&lt;&gt;'Tabelas auxiliares'!$C$237,M264&lt;&gt;'Tabelas auxiliares'!$D$236),"FOLHA DE PESSOAL",IF(Q264='Tabelas auxiliares'!$A$237,"CUSTEIO",IF(Q264='Tabelas auxiliares'!$A$236,"INVESTIMENTO","ERRO - VERIFICAR"))))</f>
        <v/>
      </c>
      <c r="S264" s="64" t="str">
        <f t="shared" si="9"/>
        <v/>
      </c>
    </row>
    <row r="265" spans="1:22" x14ac:dyDescent="0.25">
      <c r="Q265" s="51" t="str">
        <f t="shared" si="8"/>
        <v/>
      </c>
      <c r="R265" s="51" t="str">
        <f>IF(M265="","",IF(AND(M265&lt;&gt;'Tabelas auxiliares'!$B$236,M265&lt;&gt;'Tabelas auxiliares'!$B$237,M265&lt;&gt;'Tabelas auxiliares'!$C$236,M265&lt;&gt;'Tabelas auxiliares'!$C$237,M265&lt;&gt;'Tabelas auxiliares'!$D$236),"FOLHA DE PESSOAL",IF(Q265='Tabelas auxiliares'!$A$237,"CUSTEIO",IF(Q265='Tabelas auxiliares'!$A$236,"INVESTIMENTO","ERRO - VERIFICAR"))))</f>
        <v/>
      </c>
      <c r="S265" s="64" t="str">
        <f t="shared" si="9"/>
        <v/>
      </c>
    </row>
    <row r="266" spans="1:22" x14ac:dyDescent="0.25">
      <c r="Q266" s="51" t="str">
        <f t="shared" si="8"/>
        <v/>
      </c>
      <c r="R266" s="51" t="str">
        <f>IF(M266="","",IF(AND(M266&lt;&gt;'Tabelas auxiliares'!$B$236,M266&lt;&gt;'Tabelas auxiliares'!$B$237,M266&lt;&gt;'Tabelas auxiliares'!$C$236,M266&lt;&gt;'Tabelas auxiliares'!$C$237,M266&lt;&gt;'Tabelas auxiliares'!$D$236),"FOLHA DE PESSOAL",IF(Q266='Tabelas auxiliares'!$A$237,"CUSTEIO",IF(Q266='Tabelas auxiliares'!$A$236,"INVESTIMENTO","ERRO - VERIFICAR"))))</f>
        <v/>
      </c>
      <c r="S266" s="64" t="str">
        <f t="shared" si="9"/>
        <v/>
      </c>
    </row>
    <row r="267" spans="1:22" x14ac:dyDescent="0.25">
      <c r="Q267" s="51" t="str">
        <f t="shared" si="8"/>
        <v/>
      </c>
      <c r="R267" s="51" t="str">
        <f>IF(M267="","",IF(AND(M267&lt;&gt;'Tabelas auxiliares'!$B$236,M267&lt;&gt;'Tabelas auxiliares'!$B$237,M267&lt;&gt;'Tabelas auxiliares'!$C$236,M267&lt;&gt;'Tabelas auxiliares'!$C$237,M267&lt;&gt;'Tabelas auxiliares'!$D$236),"FOLHA DE PESSOAL",IF(Q267='Tabelas auxiliares'!$A$237,"CUSTEIO",IF(Q267='Tabelas auxiliares'!$A$236,"INVESTIMENTO","ERRO - VERIFICAR"))))</f>
        <v/>
      </c>
      <c r="S267" s="64" t="str">
        <f t="shared" si="9"/>
        <v/>
      </c>
    </row>
    <row r="268" spans="1:22" x14ac:dyDescent="0.25">
      <c r="Q268" s="51" t="str">
        <f t="shared" si="8"/>
        <v/>
      </c>
      <c r="R268" s="51" t="str">
        <f>IF(M268="","",IF(AND(M268&lt;&gt;'Tabelas auxiliares'!$B$236,M268&lt;&gt;'Tabelas auxiliares'!$B$237,M268&lt;&gt;'Tabelas auxiliares'!$C$236,M268&lt;&gt;'Tabelas auxiliares'!$C$237,M268&lt;&gt;'Tabelas auxiliares'!$D$236),"FOLHA DE PESSOAL",IF(Q268='Tabelas auxiliares'!$A$237,"CUSTEIO",IF(Q268='Tabelas auxiliares'!$A$236,"INVESTIMENTO","ERRO - VERIFICAR"))))</f>
        <v/>
      </c>
      <c r="S268" s="64" t="str">
        <f t="shared" si="9"/>
        <v/>
      </c>
    </row>
    <row r="269" spans="1:22" x14ac:dyDescent="0.25">
      <c r="Q269" s="51" t="str">
        <f t="shared" si="8"/>
        <v/>
      </c>
      <c r="R269" s="51" t="str">
        <f>IF(M269="","",IF(AND(M269&lt;&gt;'Tabelas auxiliares'!$B$236,M269&lt;&gt;'Tabelas auxiliares'!$B$237,M269&lt;&gt;'Tabelas auxiliares'!$C$236,M269&lt;&gt;'Tabelas auxiliares'!$C$237,M269&lt;&gt;'Tabelas auxiliares'!$D$236),"FOLHA DE PESSOAL",IF(Q269='Tabelas auxiliares'!$A$237,"CUSTEIO",IF(Q269='Tabelas auxiliares'!$A$236,"INVESTIMENTO","ERRO - VERIFICAR"))))</f>
        <v/>
      </c>
      <c r="S269" s="64" t="str">
        <f t="shared" si="9"/>
        <v/>
      </c>
    </row>
    <row r="270" spans="1:22" x14ac:dyDescent="0.25">
      <c r="Q270" s="51" t="str">
        <f t="shared" si="8"/>
        <v/>
      </c>
      <c r="R270" s="51" t="str">
        <f>IF(M270="","",IF(AND(M270&lt;&gt;'Tabelas auxiliares'!$B$236,M270&lt;&gt;'Tabelas auxiliares'!$B$237,M270&lt;&gt;'Tabelas auxiliares'!$C$236,M270&lt;&gt;'Tabelas auxiliares'!$C$237,M270&lt;&gt;'Tabelas auxiliares'!$D$236),"FOLHA DE PESSOAL",IF(Q270='Tabelas auxiliares'!$A$237,"CUSTEIO",IF(Q270='Tabelas auxiliares'!$A$236,"INVESTIMENTO","ERRO - VERIFICAR"))))</f>
        <v/>
      </c>
      <c r="S270" s="64" t="str">
        <f t="shared" si="9"/>
        <v/>
      </c>
    </row>
    <row r="271" spans="1:22" x14ac:dyDescent="0.25">
      <c r="Q271" s="51" t="str">
        <f t="shared" si="8"/>
        <v/>
      </c>
      <c r="R271" s="51" t="str">
        <f>IF(M271="","",IF(AND(M271&lt;&gt;'Tabelas auxiliares'!$B$236,M271&lt;&gt;'Tabelas auxiliares'!$B$237,M271&lt;&gt;'Tabelas auxiliares'!$C$236,M271&lt;&gt;'Tabelas auxiliares'!$C$237,M271&lt;&gt;'Tabelas auxiliares'!$D$236),"FOLHA DE PESSOAL",IF(Q271='Tabelas auxiliares'!$A$237,"CUSTEIO",IF(Q271='Tabelas auxiliares'!$A$236,"INVESTIMENTO","ERRO - VERIFICAR"))))</f>
        <v/>
      </c>
      <c r="S271" s="64" t="str">
        <f t="shared" si="9"/>
        <v/>
      </c>
    </row>
    <row r="272" spans="1:22" x14ac:dyDescent="0.25">
      <c r="Q272" s="51" t="str">
        <f t="shared" si="8"/>
        <v/>
      </c>
      <c r="R272" s="51" t="str">
        <f>IF(M272="","",IF(AND(M272&lt;&gt;'Tabelas auxiliares'!$B$236,M272&lt;&gt;'Tabelas auxiliares'!$B$237,M272&lt;&gt;'Tabelas auxiliares'!$C$236,M272&lt;&gt;'Tabelas auxiliares'!$C$237,M272&lt;&gt;'Tabelas auxiliares'!$D$236),"FOLHA DE PESSOAL",IF(Q272='Tabelas auxiliares'!$A$237,"CUSTEIO",IF(Q272='Tabelas auxiliares'!$A$236,"INVESTIMENTO","ERRO - VERIFICAR"))))</f>
        <v/>
      </c>
      <c r="S272" s="64" t="str">
        <f t="shared" si="9"/>
        <v/>
      </c>
    </row>
    <row r="273" spans="17:19" x14ac:dyDescent="0.25">
      <c r="Q273" s="51" t="str">
        <f t="shared" si="8"/>
        <v/>
      </c>
      <c r="R273" s="51" t="str">
        <f>IF(M273="","",IF(AND(M273&lt;&gt;'Tabelas auxiliares'!$B$236,M273&lt;&gt;'Tabelas auxiliares'!$B$237,M273&lt;&gt;'Tabelas auxiliares'!$C$236,M273&lt;&gt;'Tabelas auxiliares'!$C$237,M273&lt;&gt;'Tabelas auxiliares'!$D$236),"FOLHA DE PESSOAL",IF(Q273='Tabelas auxiliares'!$A$237,"CUSTEIO",IF(Q273='Tabelas auxiliares'!$A$236,"INVESTIMENTO","ERRO - VERIFICAR"))))</f>
        <v/>
      </c>
      <c r="S273" s="64" t="str">
        <f t="shared" si="9"/>
        <v/>
      </c>
    </row>
    <row r="274" spans="17:19" x14ac:dyDescent="0.25">
      <c r="Q274" s="51" t="str">
        <f t="shared" si="8"/>
        <v/>
      </c>
      <c r="R274" s="51" t="str">
        <f>IF(M274="","",IF(AND(M274&lt;&gt;'Tabelas auxiliares'!$B$236,M274&lt;&gt;'Tabelas auxiliares'!$B$237,M274&lt;&gt;'Tabelas auxiliares'!$C$236,M274&lt;&gt;'Tabelas auxiliares'!$C$237,M274&lt;&gt;'Tabelas auxiliares'!$D$236),"FOLHA DE PESSOAL",IF(Q274='Tabelas auxiliares'!$A$237,"CUSTEIO",IF(Q274='Tabelas auxiliares'!$A$236,"INVESTIMENTO","ERRO - VERIFICAR"))))</f>
        <v/>
      </c>
      <c r="S274" s="64" t="str">
        <f t="shared" si="9"/>
        <v/>
      </c>
    </row>
    <row r="275" spans="17:19" x14ac:dyDescent="0.25">
      <c r="Q275" s="51" t="str">
        <f t="shared" si="8"/>
        <v/>
      </c>
      <c r="R275" s="51" t="str">
        <f>IF(M275="","",IF(AND(M275&lt;&gt;'Tabelas auxiliares'!$B$236,M275&lt;&gt;'Tabelas auxiliares'!$B$237,M275&lt;&gt;'Tabelas auxiliares'!$C$236,M275&lt;&gt;'Tabelas auxiliares'!$C$237,M275&lt;&gt;'Tabelas auxiliares'!$D$236),"FOLHA DE PESSOAL",IF(Q275='Tabelas auxiliares'!$A$237,"CUSTEIO",IF(Q275='Tabelas auxiliares'!$A$236,"INVESTIMENTO","ERRO - VERIFICAR"))))</f>
        <v/>
      </c>
      <c r="S275" s="64" t="str">
        <f t="shared" si="9"/>
        <v/>
      </c>
    </row>
    <row r="276" spans="17:19" x14ac:dyDescent="0.25">
      <c r="Q276" s="51" t="str">
        <f t="shared" si="8"/>
        <v/>
      </c>
      <c r="R276" s="51" t="str">
        <f>IF(M276="","",IF(AND(M276&lt;&gt;'Tabelas auxiliares'!$B$236,M276&lt;&gt;'Tabelas auxiliares'!$B$237,M276&lt;&gt;'Tabelas auxiliares'!$C$236,M276&lt;&gt;'Tabelas auxiliares'!$C$237,M276&lt;&gt;'Tabelas auxiliares'!$D$236),"FOLHA DE PESSOAL",IF(Q276='Tabelas auxiliares'!$A$237,"CUSTEIO",IF(Q276='Tabelas auxiliares'!$A$236,"INVESTIMENTO","ERRO - VERIFICAR"))))</f>
        <v/>
      </c>
      <c r="S276" s="64" t="str">
        <f t="shared" si="9"/>
        <v/>
      </c>
    </row>
    <row r="277" spans="17:19" x14ac:dyDescent="0.25">
      <c r="Q277" s="51" t="str">
        <f t="shared" si="8"/>
        <v/>
      </c>
      <c r="R277" s="51" t="str">
        <f>IF(M277="","",IF(AND(M277&lt;&gt;'Tabelas auxiliares'!$B$236,M277&lt;&gt;'Tabelas auxiliares'!$B$237,M277&lt;&gt;'Tabelas auxiliares'!$C$236,M277&lt;&gt;'Tabelas auxiliares'!$C$237,M277&lt;&gt;'Tabelas auxiliares'!$D$236),"FOLHA DE PESSOAL",IF(Q277='Tabelas auxiliares'!$A$237,"CUSTEIO",IF(Q277='Tabelas auxiliares'!$A$236,"INVESTIMENTO","ERRO - VERIFICAR"))))</f>
        <v/>
      </c>
      <c r="S277" s="64" t="str">
        <f t="shared" si="9"/>
        <v/>
      </c>
    </row>
    <row r="278" spans="17:19" x14ac:dyDescent="0.25">
      <c r="Q278" s="51" t="str">
        <f t="shared" si="8"/>
        <v/>
      </c>
      <c r="R278" s="51" t="str">
        <f>IF(M278="","",IF(AND(M278&lt;&gt;'Tabelas auxiliares'!$B$236,M278&lt;&gt;'Tabelas auxiliares'!$B$237,M278&lt;&gt;'Tabelas auxiliares'!$C$236,M278&lt;&gt;'Tabelas auxiliares'!$C$237,M278&lt;&gt;'Tabelas auxiliares'!$D$236),"FOLHA DE PESSOAL",IF(Q278='Tabelas auxiliares'!$A$237,"CUSTEIO",IF(Q278='Tabelas auxiliares'!$A$236,"INVESTIMENTO","ERRO - VERIFICAR"))))</f>
        <v/>
      </c>
      <c r="S278" s="64" t="str">
        <f t="shared" si="9"/>
        <v/>
      </c>
    </row>
    <row r="279" spans="17:19" x14ac:dyDescent="0.25">
      <c r="Q279" s="51" t="str">
        <f t="shared" si="8"/>
        <v/>
      </c>
      <c r="R279" s="51" t="str">
        <f>IF(M279="","",IF(AND(M279&lt;&gt;'Tabelas auxiliares'!$B$236,M279&lt;&gt;'Tabelas auxiliares'!$B$237,M279&lt;&gt;'Tabelas auxiliares'!$C$236,M279&lt;&gt;'Tabelas auxiliares'!$C$237,M279&lt;&gt;'Tabelas auxiliares'!$D$236),"FOLHA DE PESSOAL",IF(Q279='Tabelas auxiliares'!$A$237,"CUSTEIO",IF(Q279='Tabelas auxiliares'!$A$236,"INVESTIMENTO","ERRO - VERIFICAR"))))</f>
        <v/>
      </c>
      <c r="S279" s="64" t="str">
        <f t="shared" si="9"/>
        <v/>
      </c>
    </row>
    <row r="280" spans="17:19" x14ac:dyDescent="0.25">
      <c r="Q280" s="51" t="str">
        <f t="shared" si="8"/>
        <v/>
      </c>
      <c r="R280" s="51" t="str">
        <f>IF(M280="","",IF(AND(M280&lt;&gt;'Tabelas auxiliares'!$B$236,M280&lt;&gt;'Tabelas auxiliares'!$B$237,M280&lt;&gt;'Tabelas auxiliares'!$C$236,M280&lt;&gt;'Tabelas auxiliares'!$C$237,M280&lt;&gt;'Tabelas auxiliares'!$D$236),"FOLHA DE PESSOAL",IF(Q280='Tabelas auxiliares'!$A$237,"CUSTEIO",IF(Q280='Tabelas auxiliares'!$A$236,"INVESTIMENTO","ERRO - VERIFICAR"))))</f>
        <v/>
      </c>
      <c r="S280" s="64" t="str">
        <f t="shared" si="9"/>
        <v/>
      </c>
    </row>
    <row r="281" spans="17:19" x14ac:dyDescent="0.25">
      <c r="Q281" s="51" t="str">
        <f t="shared" si="8"/>
        <v/>
      </c>
      <c r="R281" s="51" t="str">
        <f>IF(M281="","",IF(AND(M281&lt;&gt;'Tabelas auxiliares'!$B$236,M281&lt;&gt;'Tabelas auxiliares'!$B$237,M281&lt;&gt;'Tabelas auxiliares'!$C$236,M281&lt;&gt;'Tabelas auxiliares'!$C$237,M281&lt;&gt;'Tabelas auxiliares'!$D$236),"FOLHA DE PESSOAL",IF(Q281='Tabelas auxiliares'!$A$237,"CUSTEIO",IF(Q281='Tabelas auxiliares'!$A$236,"INVESTIMENTO","ERRO - VERIFICAR"))))</f>
        <v/>
      </c>
      <c r="S281" s="64" t="str">
        <f t="shared" si="9"/>
        <v/>
      </c>
    </row>
    <row r="282" spans="17:19" x14ac:dyDescent="0.25">
      <c r="Q282" s="51" t="str">
        <f t="shared" si="8"/>
        <v/>
      </c>
      <c r="R282" s="51" t="str">
        <f>IF(M282="","",IF(AND(M282&lt;&gt;'Tabelas auxiliares'!$B$236,M282&lt;&gt;'Tabelas auxiliares'!$B$237,M282&lt;&gt;'Tabelas auxiliares'!$C$236,M282&lt;&gt;'Tabelas auxiliares'!$C$237,M282&lt;&gt;'Tabelas auxiliares'!$D$236),"FOLHA DE PESSOAL",IF(Q282='Tabelas auxiliares'!$A$237,"CUSTEIO",IF(Q282='Tabelas auxiliares'!$A$236,"INVESTIMENTO","ERRO - VERIFICAR"))))</f>
        <v/>
      </c>
      <c r="S282" s="64" t="str">
        <f t="shared" si="9"/>
        <v/>
      </c>
    </row>
    <row r="283" spans="17:19" x14ac:dyDescent="0.25">
      <c r="Q283" s="51" t="str">
        <f t="shared" si="8"/>
        <v/>
      </c>
      <c r="R283" s="51" t="str">
        <f>IF(M283="","",IF(AND(M283&lt;&gt;'Tabelas auxiliares'!$B$236,M283&lt;&gt;'Tabelas auxiliares'!$B$237,M283&lt;&gt;'Tabelas auxiliares'!$C$236,M283&lt;&gt;'Tabelas auxiliares'!$C$237,M283&lt;&gt;'Tabelas auxiliares'!$D$236),"FOLHA DE PESSOAL",IF(Q283='Tabelas auxiliares'!$A$237,"CUSTEIO",IF(Q283='Tabelas auxiliares'!$A$236,"INVESTIMENTO","ERRO - VERIFICAR"))))</f>
        <v/>
      </c>
      <c r="S283" s="64" t="str">
        <f t="shared" si="9"/>
        <v/>
      </c>
    </row>
    <row r="284" spans="17:19" x14ac:dyDescent="0.25">
      <c r="Q284" s="51" t="str">
        <f t="shared" si="8"/>
        <v/>
      </c>
      <c r="R284" s="51" t="str">
        <f>IF(M284="","",IF(AND(M284&lt;&gt;'Tabelas auxiliares'!$B$236,M284&lt;&gt;'Tabelas auxiliares'!$B$237,M284&lt;&gt;'Tabelas auxiliares'!$C$236,M284&lt;&gt;'Tabelas auxiliares'!$C$237,M284&lt;&gt;'Tabelas auxiliares'!$D$236),"FOLHA DE PESSOAL",IF(Q284='Tabelas auxiliares'!$A$237,"CUSTEIO",IF(Q284='Tabelas auxiliares'!$A$236,"INVESTIMENTO","ERRO - VERIFICAR"))))</f>
        <v/>
      </c>
      <c r="S284" s="64" t="str">
        <f t="shared" si="9"/>
        <v/>
      </c>
    </row>
    <row r="285" spans="17:19" x14ac:dyDescent="0.25">
      <c r="Q285" s="51" t="str">
        <f t="shared" si="8"/>
        <v/>
      </c>
      <c r="R285" s="51" t="str">
        <f>IF(M285="","",IF(AND(M285&lt;&gt;'Tabelas auxiliares'!$B$236,M285&lt;&gt;'Tabelas auxiliares'!$B$237,M285&lt;&gt;'Tabelas auxiliares'!$C$236,M285&lt;&gt;'Tabelas auxiliares'!$C$237,M285&lt;&gt;'Tabelas auxiliares'!$D$236),"FOLHA DE PESSOAL",IF(Q285='Tabelas auxiliares'!$A$237,"CUSTEIO",IF(Q285='Tabelas auxiliares'!$A$236,"INVESTIMENTO","ERRO - VERIFICAR"))))</f>
        <v/>
      </c>
      <c r="S285" s="64" t="str">
        <f t="shared" si="9"/>
        <v/>
      </c>
    </row>
    <row r="286" spans="17:19" x14ac:dyDescent="0.25">
      <c r="Q286" s="51" t="str">
        <f t="shared" si="8"/>
        <v/>
      </c>
      <c r="R286" s="51" t="str">
        <f>IF(M286="","",IF(AND(M286&lt;&gt;'Tabelas auxiliares'!$B$236,M286&lt;&gt;'Tabelas auxiliares'!$B$237,M286&lt;&gt;'Tabelas auxiliares'!$C$236,M286&lt;&gt;'Tabelas auxiliares'!$C$237,M286&lt;&gt;'Tabelas auxiliares'!$D$236),"FOLHA DE PESSOAL",IF(Q286='Tabelas auxiliares'!$A$237,"CUSTEIO",IF(Q286='Tabelas auxiliares'!$A$236,"INVESTIMENTO","ERRO - VERIFICAR"))))</f>
        <v/>
      </c>
      <c r="S286" s="64" t="str">
        <f t="shared" si="9"/>
        <v/>
      </c>
    </row>
    <row r="287" spans="17:19" x14ac:dyDescent="0.25">
      <c r="Q287" s="51" t="str">
        <f t="shared" si="8"/>
        <v/>
      </c>
      <c r="R287" s="51" t="str">
        <f>IF(M287="","",IF(AND(M287&lt;&gt;'Tabelas auxiliares'!$B$236,M287&lt;&gt;'Tabelas auxiliares'!$B$237,M287&lt;&gt;'Tabelas auxiliares'!$C$236,M287&lt;&gt;'Tabelas auxiliares'!$C$237,M287&lt;&gt;'Tabelas auxiliares'!$D$236),"FOLHA DE PESSOAL",IF(Q287='Tabelas auxiliares'!$A$237,"CUSTEIO",IF(Q287='Tabelas auxiliares'!$A$236,"INVESTIMENTO","ERRO - VERIFICAR"))))</f>
        <v/>
      </c>
      <c r="S287" s="64" t="str">
        <f t="shared" si="9"/>
        <v/>
      </c>
    </row>
    <row r="288" spans="17:19" x14ac:dyDescent="0.25">
      <c r="Q288" s="51" t="str">
        <f t="shared" si="8"/>
        <v/>
      </c>
      <c r="R288" s="51" t="str">
        <f>IF(M288="","",IF(AND(M288&lt;&gt;'Tabelas auxiliares'!$B$236,M288&lt;&gt;'Tabelas auxiliares'!$B$237,M288&lt;&gt;'Tabelas auxiliares'!$C$236,M288&lt;&gt;'Tabelas auxiliares'!$C$237,M288&lt;&gt;'Tabelas auxiliares'!$D$236),"FOLHA DE PESSOAL",IF(Q288='Tabelas auxiliares'!$A$237,"CUSTEIO",IF(Q288='Tabelas auxiliares'!$A$236,"INVESTIMENTO","ERRO - VERIFICAR"))))</f>
        <v/>
      </c>
      <c r="S288" s="64" t="str">
        <f t="shared" si="9"/>
        <v/>
      </c>
    </row>
    <row r="289" spans="17:19" x14ac:dyDescent="0.25">
      <c r="Q289" s="51" t="str">
        <f t="shared" si="8"/>
        <v/>
      </c>
      <c r="R289" s="51" t="str">
        <f>IF(M289="","",IF(AND(M289&lt;&gt;'Tabelas auxiliares'!$B$236,M289&lt;&gt;'Tabelas auxiliares'!$B$237,M289&lt;&gt;'Tabelas auxiliares'!$C$236,M289&lt;&gt;'Tabelas auxiliares'!$C$237,M289&lt;&gt;'Tabelas auxiliares'!$D$236),"FOLHA DE PESSOAL",IF(Q289='Tabelas auxiliares'!$A$237,"CUSTEIO",IF(Q289='Tabelas auxiliares'!$A$236,"INVESTIMENTO","ERRO - VERIFICAR"))))</f>
        <v/>
      </c>
      <c r="S289" s="64" t="str">
        <f t="shared" si="9"/>
        <v/>
      </c>
    </row>
    <row r="290" spans="17:19" x14ac:dyDescent="0.25">
      <c r="Q290" s="51" t="str">
        <f t="shared" si="8"/>
        <v/>
      </c>
      <c r="R290" s="51" t="str">
        <f>IF(M290="","",IF(AND(M290&lt;&gt;'Tabelas auxiliares'!$B$236,M290&lt;&gt;'Tabelas auxiliares'!$B$237,M290&lt;&gt;'Tabelas auxiliares'!$C$236,M290&lt;&gt;'Tabelas auxiliares'!$C$237,M290&lt;&gt;'Tabelas auxiliares'!$D$236),"FOLHA DE PESSOAL",IF(Q290='Tabelas auxiliares'!$A$237,"CUSTEIO",IF(Q290='Tabelas auxiliares'!$A$236,"INVESTIMENTO","ERRO - VERIFICAR"))))</f>
        <v/>
      </c>
      <c r="S290" s="64" t="str">
        <f t="shared" si="9"/>
        <v/>
      </c>
    </row>
    <row r="291" spans="17:19" x14ac:dyDescent="0.25">
      <c r="Q291" s="51" t="str">
        <f t="shared" si="8"/>
        <v/>
      </c>
      <c r="R291" s="51" t="str">
        <f>IF(M291="","",IF(AND(M291&lt;&gt;'Tabelas auxiliares'!$B$236,M291&lt;&gt;'Tabelas auxiliares'!$B$237,M291&lt;&gt;'Tabelas auxiliares'!$C$236,M291&lt;&gt;'Tabelas auxiliares'!$C$237,M291&lt;&gt;'Tabelas auxiliares'!$D$236),"FOLHA DE PESSOAL",IF(Q291='Tabelas auxiliares'!$A$237,"CUSTEIO",IF(Q291='Tabelas auxiliares'!$A$236,"INVESTIMENTO","ERRO - VERIFICAR"))))</f>
        <v/>
      </c>
      <c r="S291" s="64" t="str">
        <f t="shared" si="9"/>
        <v/>
      </c>
    </row>
    <row r="292" spans="17:19" x14ac:dyDescent="0.25">
      <c r="Q292" s="51" t="str">
        <f t="shared" si="8"/>
        <v/>
      </c>
      <c r="R292" s="51" t="str">
        <f>IF(M292="","",IF(AND(M292&lt;&gt;'Tabelas auxiliares'!$B$236,M292&lt;&gt;'Tabelas auxiliares'!$B$237,M292&lt;&gt;'Tabelas auxiliares'!$C$236,M292&lt;&gt;'Tabelas auxiliares'!$C$237,M292&lt;&gt;'Tabelas auxiliares'!$D$236),"FOLHA DE PESSOAL",IF(Q292='Tabelas auxiliares'!$A$237,"CUSTEIO",IF(Q292='Tabelas auxiliares'!$A$236,"INVESTIMENTO","ERRO - VERIFICAR"))))</f>
        <v/>
      </c>
      <c r="S292" s="64" t="str">
        <f t="shared" si="9"/>
        <v/>
      </c>
    </row>
    <row r="293" spans="17:19" x14ac:dyDescent="0.25">
      <c r="Q293" s="51" t="str">
        <f t="shared" si="8"/>
        <v/>
      </c>
      <c r="R293" s="51" t="str">
        <f>IF(M293="","",IF(AND(M293&lt;&gt;'Tabelas auxiliares'!$B$236,M293&lt;&gt;'Tabelas auxiliares'!$B$237,M293&lt;&gt;'Tabelas auxiliares'!$C$236,M293&lt;&gt;'Tabelas auxiliares'!$C$237,M293&lt;&gt;'Tabelas auxiliares'!$D$236),"FOLHA DE PESSOAL",IF(Q293='Tabelas auxiliares'!$A$237,"CUSTEIO",IF(Q293='Tabelas auxiliares'!$A$236,"INVESTIMENTO","ERRO - VERIFICAR"))))</f>
        <v/>
      </c>
      <c r="S293" s="64" t="str">
        <f t="shared" si="9"/>
        <v/>
      </c>
    </row>
    <row r="294" spans="17:19" x14ac:dyDescent="0.25">
      <c r="Q294" s="51" t="str">
        <f t="shared" si="8"/>
        <v/>
      </c>
      <c r="R294" s="51" t="str">
        <f>IF(M294="","",IF(AND(M294&lt;&gt;'Tabelas auxiliares'!$B$236,M294&lt;&gt;'Tabelas auxiliares'!$B$237,M294&lt;&gt;'Tabelas auxiliares'!$C$236,M294&lt;&gt;'Tabelas auxiliares'!$C$237,M294&lt;&gt;'Tabelas auxiliares'!$D$236),"FOLHA DE PESSOAL",IF(Q294='Tabelas auxiliares'!$A$237,"CUSTEIO",IF(Q294='Tabelas auxiliares'!$A$236,"INVESTIMENTO","ERRO - VERIFICAR"))))</f>
        <v/>
      </c>
      <c r="S294" s="64" t="str">
        <f t="shared" si="9"/>
        <v/>
      </c>
    </row>
    <row r="295" spans="17:19" x14ac:dyDescent="0.25">
      <c r="Q295" s="51" t="str">
        <f t="shared" si="8"/>
        <v/>
      </c>
      <c r="R295" s="51" t="str">
        <f>IF(M295="","",IF(AND(M295&lt;&gt;'Tabelas auxiliares'!$B$236,M295&lt;&gt;'Tabelas auxiliares'!$B$237,M295&lt;&gt;'Tabelas auxiliares'!$C$236,M295&lt;&gt;'Tabelas auxiliares'!$C$237,M295&lt;&gt;'Tabelas auxiliares'!$D$236),"FOLHA DE PESSOAL",IF(Q295='Tabelas auxiliares'!$A$237,"CUSTEIO",IF(Q295='Tabelas auxiliares'!$A$236,"INVESTIMENTO","ERRO - VERIFICAR"))))</f>
        <v/>
      </c>
      <c r="S295" s="64" t="str">
        <f t="shared" si="9"/>
        <v/>
      </c>
    </row>
    <row r="296" spans="17:19" x14ac:dyDescent="0.25">
      <c r="Q296" s="51" t="str">
        <f t="shared" si="8"/>
        <v/>
      </c>
      <c r="R296" s="51" t="str">
        <f>IF(M296="","",IF(AND(M296&lt;&gt;'Tabelas auxiliares'!$B$236,M296&lt;&gt;'Tabelas auxiliares'!$B$237,M296&lt;&gt;'Tabelas auxiliares'!$C$236,M296&lt;&gt;'Tabelas auxiliares'!$C$237,M296&lt;&gt;'Tabelas auxiliares'!$D$236),"FOLHA DE PESSOAL",IF(Q296='Tabelas auxiliares'!$A$237,"CUSTEIO",IF(Q296='Tabelas auxiliares'!$A$236,"INVESTIMENTO","ERRO - VERIFICAR"))))</f>
        <v/>
      </c>
      <c r="S296" s="64" t="str">
        <f t="shared" si="9"/>
        <v/>
      </c>
    </row>
    <row r="297" spans="17:19" x14ac:dyDescent="0.25">
      <c r="Q297" s="51" t="str">
        <f t="shared" si="8"/>
        <v/>
      </c>
      <c r="R297" s="51" t="str">
        <f>IF(M297="","",IF(AND(M297&lt;&gt;'Tabelas auxiliares'!$B$236,M297&lt;&gt;'Tabelas auxiliares'!$B$237,M297&lt;&gt;'Tabelas auxiliares'!$C$236,M297&lt;&gt;'Tabelas auxiliares'!$C$237,M297&lt;&gt;'Tabelas auxiliares'!$D$236),"FOLHA DE PESSOAL",IF(Q297='Tabelas auxiliares'!$A$237,"CUSTEIO",IF(Q297='Tabelas auxiliares'!$A$236,"INVESTIMENTO","ERRO - VERIFICAR"))))</f>
        <v/>
      </c>
      <c r="S297" s="64" t="str">
        <f t="shared" si="9"/>
        <v/>
      </c>
    </row>
    <row r="298" spans="17:19" x14ac:dyDescent="0.25">
      <c r="Q298" s="51" t="str">
        <f t="shared" si="8"/>
        <v/>
      </c>
      <c r="R298" s="51" t="str">
        <f>IF(M298="","",IF(AND(M298&lt;&gt;'Tabelas auxiliares'!$B$236,M298&lt;&gt;'Tabelas auxiliares'!$B$237,M298&lt;&gt;'Tabelas auxiliares'!$C$236,M298&lt;&gt;'Tabelas auxiliares'!$C$237,M298&lt;&gt;'Tabelas auxiliares'!$D$236),"FOLHA DE PESSOAL",IF(Q298='Tabelas auxiliares'!$A$237,"CUSTEIO",IF(Q298='Tabelas auxiliares'!$A$236,"INVESTIMENTO","ERRO - VERIFICAR"))))</f>
        <v/>
      </c>
      <c r="S298" s="64" t="str">
        <f t="shared" si="9"/>
        <v/>
      </c>
    </row>
    <row r="299" spans="17:19" x14ac:dyDescent="0.25">
      <c r="Q299" s="51" t="str">
        <f t="shared" si="8"/>
        <v/>
      </c>
      <c r="R299" s="51" t="str">
        <f>IF(M299="","",IF(AND(M299&lt;&gt;'Tabelas auxiliares'!$B$236,M299&lt;&gt;'Tabelas auxiliares'!$B$237,M299&lt;&gt;'Tabelas auxiliares'!$C$236,M299&lt;&gt;'Tabelas auxiliares'!$C$237,M299&lt;&gt;'Tabelas auxiliares'!$D$236),"FOLHA DE PESSOAL",IF(Q299='Tabelas auxiliares'!$A$237,"CUSTEIO",IF(Q299='Tabelas auxiliares'!$A$236,"INVESTIMENTO","ERRO - VERIFICAR"))))</f>
        <v/>
      </c>
      <c r="S299" s="64" t="str">
        <f t="shared" si="9"/>
        <v/>
      </c>
    </row>
    <row r="300" spans="17:19" x14ac:dyDescent="0.25">
      <c r="Q300" s="51" t="str">
        <f t="shared" si="8"/>
        <v/>
      </c>
      <c r="R300" s="51" t="str">
        <f>IF(M300="","",IF(AND(M300&lt;&gt;'Tabelas auxiliares'!$B$236,M300&lt;&gt;'Tabelas auxiliares'!$B$237,M300&lt;&gt;'Tabelas auxiliares'!$C$236,M300&lt;&gt;'Tabelas auxiliares'!$C$237,M300&lt;&gt;'Tabelas auxiliares'!$D$236),"FOLHA DE PESSOAL",IF(Q300='Tabelas auxiliares'!$A$237,"CUSTEIO",IF(Q300='Tabelas auxiliares'!$A$236,"INVESTIMENTO","ERRO - VERIFICAR"))))</f>
        <v/>
      </c>
      <c r="S300" s="64" t="str">
        <f t="shared" si="9"/>
        <v/>
      </c>
    </row>
    <row r="301" spans="17:19" x14ac:dyDescent="0.25">
      <c r="Q301" s="51" t="str">
        <f t="shared" si="8"/>
        <v/>
      </c>
      <c r="R301" s="51" t="str">
        <f>IF(M301="","",IF(AND(M301&lt;&gt;'Tabelas auxiliares'!$B$236,M301&lt;&gt;'Tabelas auxiliares'!$B$237,M301&lt;&gt;'Tabelas auxiliares'!$C$236,M301&lt;&gt;'Tabelas auxiliares'!$C$237,M301&lt;&gt;'Tabelas auxiliares'!$D$236),"FOLHA DE PESSOAL",IF(Q301='Tabelas auxiliares'!$A$237,"CUSTEIO",IF(Q301='Tabelas auxiliares'!$A$236,"INVESTIMENTO","ERRO - VERIFICAR"))))</f>
        <v/>
      </c>
      <c r="S301" s="64" t="str">
        <f t="shared" si="9"/>
        <v/>
      </c>
    </row>
    <row r="302" spans="17:19" x14ac:dyDescent="0.25">
      <c r="Q302" s="51" t="str">
        <f t="shared" si="8"/>
        <v/>
      </c>
      <c r="R302" s="51" t="str">
        <f>IF(M302="","",IF(AND(M302&lt;&gt;'Tabelas auxiliares'!$B$236,M302&lt;&gt;'Tabelas auxiliares'!$B$237,M302&lt;&gt;'Tabelas auxiliares'!$C$236,M302&lt;&gt;'Tabelas auxiliares'!$C$237,M302&lt;&gt;'Tabelas auxiliares'!$D$236),"FOLHA DE PESSOAL",IF(Q302='Tabelas auxiliares'!$A$237,"CUSTEIO",IF(Q302='Tabelas auxiliares'!$A$236,"INVESTIMENTO","ERRO - VERIFICAR"))))</f>
        <v/>
      </c>
      <c r="S302" s="64" t="str">
        <f t="shared" si="9"/>
        <v/>
      </c>
    </row>
    <row r="303" spans="17:19" x14ac:dyDescent="0.25">
      <c r="Q303" s="51" t="str">
        <f t="shared" si="8"/>
        <v/>
      </c>
      <c r="R303" s="51" t="str">
        <f>IF(M303="","",IF(AND(M303&lt;&gt;'Tabelas auxiliares'!$B$236,M303&lt;&gt;'Tabelas auxiliares'!$B$237,M303&lt;&gt;'Tabelas auxiliares'!$C$236,M303&lt;&gt;'Tabelas auxiliares'!$C$237,M303&lt;&gt;'Tabelas auxiliares'!$D$236),"FOLHA DE PESSOAL",IF(Q303='Tabelas auxiliares'!$A$237,"CUSTEIO",IF(Q303='Tabelas auxiliares'!$A$236,"INVESTIMENTO","ERRO - VERIFICAR"))))</f>
        <v/>
      </c>
      <c r="S303" s="64" t="str">
        <f t="shared" si="9"/>
        <v/>
      </c>
    </row>
    <row r="304" spans="17:19" x14ac:dyDescent="0.25">
      <c r="Q304" s="51" t="str">
        <f t="shared" si="8"/>
        <v/>
      </c>
      <c r="R304" s="51" t="str">
        <f>IF(M304="","",IF(AND(M304&lt;&gt;'Tabelas auxiliares'!$B$236,M304&lt;&gt;'Tabelas auxiliares'!$B$237,M304&lt;&gt;'Tabelas auxiliares'!$C$236,M304&lt;&gt;'Tabelas auxiliares'!$C$237,M304&lt;&gt;'Tabelas auxiliares'!$D$236),"FOLHA DE PESSOAL",IF(Q304='Tabelas auxiliares'!$A$237,"CUSTEIO",IF(Q304='Tabelas auxiliares'!$A$236,"INVESTIMENTO","ERRO - VERIFICAR"))))</f>
        <v/>
      </c>
      <c r="S304" s="64" t="str">
        <f t="shared" si="9"/>
        <v/>
      </c>
    </row>
    <row r="305" spans="17:19" x14ac:dyDescent="0.25">
      <c r="Q305" s="51" t="str">
        <f t="shared" si="8"/>
        <v/>
      </c>
      <c r="R305" s="51" t="str">
        <f>IF(M305="","",IF(AND(M305&lt;&gt;'Tabelas auxiliares'!$B$236,M305&lt;&gt;'Tabelas auxiliares'!$B$237,M305&lt;&gt;'Tabelas auxiliares'!$C$236,M305&lt;&gt;'Tabelas auxiliares'!$C$237,M305&lt;&gt;'Tabelas auxiliares'!$D$236),"FOLHA DE PESSOAL",IF(Q305='Tabelas auxiliares'!$A$237,"CUSTEIO",IF(Q305='Tabelas auxiliares'!$A$236,"INVESTIMENTO","ERRO - VERIFICAR"))))</f>
        <v/>
      </c>
      <c r="S305" s="64" t="str">
        <f t="shared" si="9"/>
        <v/>
      </c>
    </row>
    <row r="306" spans="17:19" x14ac:dyDescent="0.25">
      <c r="Q306" s="51" t="str">
        <f t="shared" si="8"/>
        <v/>
      </c>
      <c r="R306" s="51" t="str">
        <f>IF(M306="","",IF(AND(M306&lt;&gt;'Tabelas auxiliares'!$B$236,M306&lt;&gt;'Tabelas auxiliares'!$B$237,M306&lt;&gt;'Tabelas auxiliares'!$C$236,M306&lt;&gt;'Tabelas auxiliares'!$C$237,M306&lt;&gt;'Tabelas auxiliares'!$D$236),"FOLHA DE PESSOAL",IF(Q306='Tabelas auxiliares'!$A$237,"CUSTEIO",IF(Q306='Tabelas auxiliares'!$A$236,"INVESTIMENTO","ERRO - VERIFICAR"))))</f>
        <v/>
      </c>
      <c r="S306" s="64" t="str">
        <f t="shared" si="9"/>
        <v/>
      </c>
    </row>
    <row r="307" spans="17:19" x14ac:dyDescent="0.25">
      <c r="Q307" s="51" t="str">
        <f t="shared" si="8"/>
        <v/>
      </c>
      <c r="R307" s="51" t="str">
        <f>IF(M307="","",IF(AND(M307&lt;&gt;'Tabelas auxiliares'!$B$236,M307&lt;&gt;'Tabelas auxiliares'!$B$237,M307&lt;&gt;'Tabelas auxiliares'!$C$236,M307&lt;&gt;'Tabelas auxiliares'!$C$237,M307&lt;&gt;'Tabelas auxiliares'!$D$236),"FOLHA DE PESSOAL",IF(Q307='Tabelas auxiliares'!$A$237,"CUSTEIO",IF(Q307='Tabelas auxiliares'!$A$236,"INVESTIMENTO","ERRO - VERIFICAR"))))</f>
        <v/>
      </c>
      <c r="S307" s="64" t="str">
        <f t="shared" si="9"/>
        <v/>
      </c>
    </row>
    <row r="308" spans="17:19" x14ac:dyDescent="0.25">
      <c r="Q308" s="51" t="str">
        <f t="shared" si="8"/>
        <v/>
      </c>
      <c r="R308" s="51" t="str">
        <f>IF(M308="","",IF(AND(M308&lt;&gt;'Tabelas auxiliares'!$B$236,M308&lt;&gt;'Tabelas auxiliares'!$B$237,M308&lt;&gt;'Tabelas auxiliares'!$C$236,M308&lt;&gt;'Tabelas auxiliares'!$C$237,M308&lt;&gt;'Tabelas auxiliares'!$D$236),"FOLHA DE PESSOAL",IF(Q308='Tabelas auxiliares'!$A$237,"CUSTEIO",IF(Q308='Tabelas auxiliares'!$A$236,"INVESTIMENTO","ERRO - VERIFICAR"))))</f>
        <v/>
      </c>
      <c r="S308" s="64" t="str">
        <f t="shared" si="9"/>
        <v/>
      </c>
    </row>
    <row r="309" spans="17:19" x14ac:dyDescent="0.25">
      <c r="Q309" s="51" t="str">
        <f t="shared" si="8"/>
        <v/>
      </c>
      <c r="R309" s="51" t="str">
        <f>IF(M309="","",IF(AND(M309&lt;&gt;'Tabelas auxiliares'!$B$236,M309&lt;&gt;'Tabelas auxiliares'!$B$237,M309&lt;&gt;'Tabelas auxiliares'!$C$236,M309&lt;&gt;'Tabelas auxiliares'!$C$237,M309&lt;&gt;'Tabelas auxiliares'!$D$236),"FOLHA DE PESSOAL",IF(Q309='Tabelas auxiliares'!$A$237,"CUSTEIO",IF(Q309='Tabelas auxiliares'!$A$236,"INVESTIMENTO","ERRO - VERIFICAR"))))</f>
        <v/>
      </c>
      <c r="S309" s="64" t="str">
        <f t="shared" si="9"/>
        <v/>
      </c>
    </row>
    <row r="310" spans="17:19" x14ac:dyDescent="0.25">
      <c r="Q310" s="51" t="str">
        <f t="shared" si="8"/>
        <v/>
      </c>
      <c r="R310" s="51" t="str">
        <f>IF(M310="","",IF(AND(M310&lt;&gt;'Tabelas auxiliares'!$B$236,M310&lt;&gt;'Tabelas auxiliares'!$B$237,M310&lt;&gt;'Tabelas auxiliares'!$C$236,M310&lt;&gt;'Tabelas auxiliares'!$C$237,M310&lt;&gt;'Tabelas auxiliares'!$D$236),"FOLHA DE PESSOAL",IF(Q310='Tabelas auxiliares'!$A$237,"CUSTEIO",IF(Q310='Tabelas auxiliares'!$A$236,"INVESTIMENTO","ERRO - VERIFICAR"))))</f>
        <v/>
      </c>
      <c r="S310" s="64" t="str">
        <f t="shared" si="9"/>
        <v/>
      </c>
    </row>
    <row r="311" spans="17:19" x14ac:dyDescent="0.25">
      <c r="Q311" s="51" t="str">
        <f t="shared" si="8"/>
        <v/>
      </c>
      <c r="R311" s="51" t="str">
        <f>IF(M311="","",IF(AND(M311&lt;&gt;'Tabelas auxiliares'!$B$236,M311&lt;&gt;'Tabelas auxiliares'!$B$237,M311&lt;&gt;'Tabelas auxiliares'!$C$236,M311&lt;&gt;'Tabelas auxiliares'!$C$237,M311&lt;&gt;'Tabelas auxiliares'!$D$236),"FOLHA DE PESSOAL",IF(Q311='Tabelas auxiliares'!$A$237,"CUSTEIO",IF(Q311='Tabelas auxiliares'!$A$236,"INVESTIMENTO","ERRO - VERIFICAR"))))</f>
        <v/>
      </c>
      <c r="S311" s="64" t="str">
        <f t="shared" si="9"/>
        <v/>
      </c>
    </row>
    <row r="312" spans="17:19" x14ac:dyDescent="0.25">
      <c r="Q312" s="51" t="str">
        <f t="shared" si="8"/>
        <v/>
      </c>
      <c r="R312" s="51" t="str">
        <f>IF(M312="","",IF(AND(M312&lt;&gt;'Tabelas auxiliares'!$B$236,M312&lt;&gt;'Tabelas auxiliares'!$B$237,M312&lt;&gt;'Tabelas auxiliares'!$C$236,M312&lt;&gt;'Tabelas auxiliares'!$C$237,M312&lt;&gt;'Tabelas auxiliares'!$D$236),"FOLHA DE PESSOAL",IF(Q312='Tabelas auxiliares'!$A$237,"CUSTEIO",IF(Q312='Tabelas auxiliares'!$A$236,"INVESTIMENTO","ERRO - VERIFICAR"))))</f>
        <v/>
      </c>
      <c r="S312" s="64" t="str">
        <f t="shared" si="9"/>
        <v/>
      </c>
    </row>
    <row r="313" spans="17:19" x14ac:dyDescent="0.25">
      <c r="Q313" s="51" t="str">
        <f t="shared" si="8"/>
        <v/>
      </c>
      <c r="R313" s="51" t="str">
        <f>IF(M313="","",IF(AND(M313&lt;&gt;'Tabelas auxiliares'!$B$236,M313&lt;&gt;'Tabelas auxiliares'!$B$237,M313&lt;&gt;'Tabelas auxiliares'!$C$236,M313&lt;&gt;'Tabelas auxiliares'!$C$237,M313&lt;&gt;'Tabelas auxiliares'!$D$236),"FOLHA DE PESSOAL",IF(Q313='Tabelas auxiliares'!$A$237,"CUSTEIO",IF(Q313='Tabelas auxiliares'!$A$236,"INVESTIMENTO","ERRO - VERIFICAR"))))</f>
        <v/>
      </c>
      <c r="S313" s="64" t="str">
        <f t="shared" si="9"/>
        <v/>
      </c>
    </row>
    <row r="314" spans="17:19" x14ac:dyDescent="0.25">
      <c r="Q314" s="51" t="str">
        <f t="shared" si="8"/>
        <v/>
      </c>
      <c r="R314" s="51" t="str">
        <f>IF(M314="","",IF(AND(M314&lt;&gt;'Tabelas auxiliares'!$B$236,M314&lt;&gt;'Tabelas auxiliares'!$B$237,M314&lt;&gt;'Tabelas auxiliares'!$C$236,M314&lt;&gt;'Tabelas auxiliares'!$C$237,M314&lt;&gt;'Tabelas auxiliares'!$D$236),"FOLHA DE PESSOAL",IF(Q314='Tabelas auxiliares'!$A$237,"CUSTEIO",IF(Q314='Tabelas auxiliares'!$A$236,"INVESTIMENTO","ERRO - VERIFICAR"))))</f>
        <v/>
      </c>
      <c r="S314" s="64" t="str">
        <f t="shared" si="9"/>
        <v/>
      </c>
    </row>
    <row r="315" spans="17:19" x14ac:dyDescent="0.25">
      <c r="Q315" s="51" t="str">
        <f t="shared" si="8"/>
        <v/>
      </c>
      <c r="R315" s="51" t="str">
        <f>IF(M315="","",IF(AND(M315&lt;&gt;'Tabelas auxiliares'!$B$236,M315&lt;&gt;'Tabelas auxiliares'!$B$237,M315&lt;&gt;'Tabelas auxiliares'!$C$236,M315&lt;&gt;'Tabelas auxiliares'!$C$237,M315&lt;&gt;'Tabelas auxiliares'!$D$236),"FOLHA DE PESSOAL",IF(Q315='Tabelas auxiliares'!$A$237,"CUSTEIO",IF(Q315='Tabelas auxiliares'!$A$236,"INVESTIMENTO","ERRO - VERIFICAR"))))</f>
        <v/>
      </c>
      <c r="S315" s="64" t="str">
        <f t="shared" si="9"/>
        <v/>
      </c>
    </row>
    <row r="316" spans="17:19" x14ac:dyDescent="0.25">
      <c r="Q316" s="51" t="str">
        <f t="shared" si="8"/>
        <v/>
      </c>
      <c r="R316" s="51" t="str">
        <f>IF(M316="","",IF(AND(M316&lt;&gt;'Tabelas auxiliares'!$B$236,M316&lt;&gt;'Tabelas auxiliares'!$B$237,M316&lt;&gt;'Tabelas auxiliares'!$C$236,M316&lt;&gt;'Tabelas auxiliares'!$C$237,M316&lt;&gt;'Tabelas auxiliares'!$D$236),"FOLHA DE PESSOAL",IF(Q316='Tabelas auxiliares'!$A$237,"CUSTEIO",IF(Q316='Tabelas auxiliares'!$A$236,"INVESTIMENTO","ERRO - VERIFICAR"))))</f>
        <v/>
      </c>
      <c r="S316" s="64" t="str">
        <f t="shared" si="9"/>
        <v/>
      </c>
    </row>
    <row r="317" spans="17:19" x14ac:dyDescent="0.25">
      <c r="Q317" s="51" t="str">
        <f t="shared" si="8"/>
        <v/>
      </c>
      <c r="R317" s="51" t="str">
        <f>IF(M317="","",IF(AND(M317&lt;&gt;'Tabelas auxiliares'!$B$236,M317&lt;&gt;'Tabelas auxiliares'!$B$237,M317&lt;&gt;'Tabelas auxiliares'!$C$236,M317&lt;&gt;'Tabelas auxiliares'!$C$237,M317&lt;&gt;'Tabelas auxiliares'!$D$236),"FOLHA DE PESSOAL",IF(Q317='Tabelas auxiliares'!$A$237,"CUSTEIO",IF(Q317='Tabelas auxiliares'!$A$236,"INVESTIMENTO","ERRO - VERIFICAR"))))</f>
        <v/>
      </c>
      <c r="S317" s="64" t="str">
        <f t="shared" si="9"/>
        <v/>
      </c>
    </row>
    <row r="318" spans="17:19" x14ac:dyDescent="0.25">
      <c r="Q318" s="51" t="str">
        <f t="shared" si="8"/>
        <v/>
      </c>
      <c r="R318" s="51" t="str">
        <f>IF(M318="","",IF(AND(M318&lt;&gt;'Tabelas auxiliares'!$B$236,M318&lt;&gt;'Tabelas auxiliares'!$B$237,M318&lt;&gt;'Tabelas auxiliares'!$C$236,M318&lt;&gt;'Tabelas auxiliares'!$C$237,M318&lt;&gt;'Tabelas auxiliares'!$D$236),"FOLHA DE PESSOAL",IF(Q318='Tabelas auxiliares'!$A$237,"CUSTEIO",IF(Q318='Tabelas auxiliares'!$A$236,"INVESTIMENTO","ERRO - VERIFICAR"))))</f>
        <v/>
      </c>
      <c r="S318" s="64" t="str">
        <f t="shared" si="9"/>
        <v/>
      </c>
    </row>
    <row r="319" spans="17:19" x14ac:dyDescent="0.25">
      <c r="Q319" s="51" t="str">
        <f t="shared" si="8"/>
        <v/>
      </c>
      <c r="R319" s="51" t="str">
        <f>IF(M319="","",IF(AND(M319&lt;&gt;'Tabelas auxiliares'!$B$236,M319&lt;&gt;'Tabelas auxiliares'!$B$237,M319&lt;&gt;'Tabelas auxiliares'!$C$236,M319&lt;&gt;'Tabelas auxiliares'!$C$237,M319&lt;&gt;'Tabelas auxiliares'!$D$236),"FOLHA DE PESSOAL",IF(Q319='Tabelas auxiliares'!$A$237,"CUSTEIO",IF(Q319='Tabelas auxiliares'!$A$236,"INVESTIMENTO","ERRO - VERIFICAR"))))</f>
        <v/>
      </c>
      <c r="S319" s="64" t="str">
        <f t="shared" si="9"/>
        <v/>
      </c>
    </row>
    <row r="320" spans="17:19" x14ac:dyDescent="0.25">
      <c r="Q320" s="51" t="str">
        <f t="shared" si="8"/>
        <v/>
      </c>
      <c r="R320" s="51" t="str">
        <f>IF(M320="","",IF(AND(M320&lt;&gt;'Tabelas auxiliares'!$B$236,M320&lt;&gt;'Tabelas auxiliares'!$B$237,M320&lt;&gt;'Tabelas auxiliares'!$C$236,M320&lt;&gt;'Tabelas auxiliares'!$C$237,M320&lt;&gt;'Tabelas auxiliares'!$D$236),"FOLHA DE PESSOAL",IF(Q320='Tabelas auxiliares'!$A$237,"CUSTEIO",IF(Q320='Tabelas auxiliares'!$A$236,"INVESTIMENTO","ERRO - VERIFICAR"))))</f>
        <v/>
      </c>
      <c r="S320" s="64" t="str">
        <f t="shared" si="9"/>
        <v/>
      </c>
    </row>
    <row r="321" spans="17:19" x14ac:dyDescent="0.25">
      <c r="Q321" s="51" t="str">
        <f t="shared" si="8"/>
        <v/>
      </c>
      <c r="R321" s="51" t="str">
        <f>IF(M321="","",IF(AND(M321&lt;&gt;'Tabelas auxiliares'!$B$236,M321&lt;&gt;'Tabelas auxiliares'!$B$237,M321&lt;&gt;'Tabelas auxiliares'!$C$236,M321&lt;&gt;'Tabelas auxiliares'!$C$237,M321&lt;&gt;'Tabelas auxiliares'!$D$236),"FOLHA DE PESSOAL",IF(Q321='Tabelas auxiliares'!$A$237,"CUSTEIO",IF(Q321='Tabelas auxiliares'!$A$236,"INVESTIMENTO","ERRO - VERIFICAR"))))</f>
        <v/>
      </c>
      <c r="S321" s="64" t="str">
        <f t="shared" si="9"/>
        <v/>
      </c>
    </row>
    <row r="322" spans="17:19" x14ac:dyDescent="0.25">
      <c r="Q322" s="51" t="str">
        <f t="shared" si="8"/>
        <v/>
      </c>
      <c r="R322" s="51" t="str">
        <f>IF(M322="","",IF(AND(M322&lt;&gt;'Tabelas auxiliares'!$B$236,M322&lt;&gt;'Tabelas auxiliares'!$B$237,M322&lt;&gt;'Tabelas auxiliares'!$C$236,M322&lt;&gt;'Tabelas auxiliares'!$C$237,M322&lt;&gt;'Tabelas auxiliares'!$D$236),"FOLHA DE PESSOAL",IF(Q322='Tabelas auxiliares'!$A$237,"CUSTEIO",IF(Q322='Tabelas auxiliares'!$A$236,"INVESTIMENTO","ERRO - VERIFICAR"))))</f>
        <v/>
      </c>
      <c r="S322" s="64" t="str">
        <f t="shared" si="9"/>
        <v/>
      </c>
    </row>
    <row r="323" spans="17:19" x14ac:dyDescent="0.25">
      <c r="Q323" s="51" t="str">
        <f t="shared" si="8"/>
        <v/>
      </c>
      <c r="R323" s="51" t="str">
        <f>IF(M323="","",IF(AND(M323&lt;&gt;'Tabelas auxiliares'!$B$236,M323&lt;&gt;'Tabelas auxiliares'!$B$237,M323&lt;&gt;'Tabelas auxiliares'!$C$236,M323&lt;&gt;'Tabelas auxiliares'!$C$237,M323&lt;&gt;'Tabelas auxiliares'!$D$236),"FOLHA DE PESSOAL",IF(Q323='Tabelas auxiliares'!$A$237,"CUSTEIO",IF(Q323='Tabelas auxiliares'!$A$236,"INVESTIMENTO","ERRO - VERIFICAR"))))</f>
        <v/>
      </c>
      <c r="S323" s="64" t="str">
        <f t="shared" si="9"/>
        <v/>
      </c>
    </row>
    <row r="324" spans="17:19" x14ac:dyDescent="0.25">
      <c r="Q324" s="51" t="str">
        <f t="shared" ref="Q324:Q387" si="10">LEFT(O324,1)</f>
        <v/>
      </c>
      <c r="R324" s="51" t="str">
        <f>IF(M324="","",IF(AND(M324&lt;&gt;'Tabelas auxiliares'!$B$236,M324&lt;&gt;'Tabelas auxiliares'!$B$237,M324&lt;&gt;'Tabelas auxiliares'!$C$236,M324&lt;&gt;'Tabelas auxiliares'!$C$237,M324&lt;&gt;'Tabelas auxiliares'!$D$236),"FOLHA DE PESSOAL",IF(Q324='Tabelas auxiliares'!$A$237,"CUSTEIO",IF(Q324='Tabelas auxiliares'!$A$236,"INVESTIMENTO","ERRO - VERIFICAR"))))</f>
        <v/>
      </c>
      <c r="S324" s="64" t="str">
        <f t="shared" si="9"/>
        <v/>
      </c>
    </row>
    <row r="325" spans="17:19" x14ac:dyDescent="0.25">
      <c r="Q325" s="51" t="str">
        <f t="shared" si="10"/>
        <v/>
      </c>
      <c r="R325" s="51" t="str">
        <f>IF(M325="","",IF(AND(M325&lt;&gt;'Tabelas auxiliares'!$B$236,M325&lt;&gt;'Tabelas auxiliares'!$B$237,M325&lt;&gt;'Tabelas auxiliares'!$C$236,M325&lt;&gt;'Tabelas auxiliares'!$C$237,M325&lt;&gt;'Tabelas auxiliares'!$D$236),"FOLHA DE PESSOAL",IF(Q325='Tabelas auxiliares'!$A$237,"CUSTEIO",IF(Q325='Tabelas auxiliares'!$A$236,"INVESTIMENTO","ERRO - VERIFICAR"))))</f>
        <v/>
      </c>
      <c r="S325" s="64" t="str">
        <f t="shared" ref="S325:S388" si="11">IF(SUM(T325:X325)=0,"",SUM(T325:X325))</f>
        <v/>
      </c>
    </row>
    <row r="326" spans="17:19" x14ac:dyDescent="0.25">
      <c r="Q326" s="51" t="str">
        <f t="shared" si="10"/>
        <v/>
      </c>
      <c r="R326" s="51" t="str">
        <f>IF(M326="","",IF(AND(M326&lt;&gt;'Tabelas auxiliares'!$B$236,M326&lt;&gt;'Tabelas auxiliares'!$B$237,M326&lt;&gt;'Tabelas auxiliares'!$C$236,M326&lt;&gt;'Tabelas auxiliares'!$C$237,M326&lt;&gt;'Tabelas auxiliares'!$D$236),"FOLHA DE PESSOAL",IF(Q326='Tabelas auxiliares'!$A$237,"CUSTEIO",IF(Q326='Tabelas auxiliares'!$A$236,"INVESTIMENTO","ERRO - VERIFICAR"))))</f>
        <v/>
      </c>
      <c r="S326" s="64" t="str">
        <f t="shared" si="11"/>
        <v/>
      </c>
    </row>
    <row r="327" spans="17:19" x14ac:dyDescent="0.25">
      <c r="Q327" s="51" t="str">
        <f t="shared" si="10"/>
        <v/>
      </c>
      <c r="R327" s="51" t="str">
        <f>IF(M327="","",IF(AND(M327&lt;&gt;'Tabelas auxiliares'!$B$236,M327&lt;&gt;'Tabelas auxiliares'!$B$237,M327&lt;&gt;'Tabelas auxiliares'!$C$236,M327&lt;&gt;'Tabelas auxiliares'!$C$237,M327&lt;&gt;'Tabelas auxiliares'!$D$236),"FOLHA DE PESSOAL",IF(Q327='Tabelas auxiliares'!$A$237,"CUSTEIO",IF(Q327='Tabelas auxiliares'!$A$236,"INVESTIMENTO","ERRO - VERIFICAR"))))</f>
        <v/>
      </c>
      <c r="S327" s="64" t="str">
        <f t="shared" si="11"/>
        <v/>
      </c>
    </row>
    <row r="328" spans="17:19" x14ac:dyDescent="0.25">
      <c r="Q328" s="51" t="str">
        <f t="shared" si="10"/>
        <v/>
      </c>
      <c r="R328" s="51" t="str">
        <f>IF(M328="","",IF(AND(M328&lt;&gt;'Tabelas auxiliares'!$B$236,M328&lt;&gt;'Tabelas auxiliares'!$B$237,M328&lt;&gt;'Tabelas auxiliares'!$C$236,M328&lt;&gt;'Tabelas auxiliares'!$C$237,M328&lt;&gt;'Tabelas auxiliares'!$D$236),"FOLHA DE PESSOAL",IF(Q328='Tabelas auxiliares'!$A$237,"CUSTEIO",IF(Q328='Tabelas auxiliares'!$A$236,"INVESTIMENTO","ERRO - VERIFICAR"))))</f>
        <v/>
      </c>
      <c r="S328" s="64" t="str">
        <f t="shared" si="11"/>
        <v/>
      </c>
    </row>
    <row r="329" spans="17:19" x14ac:dyDescent="0.25">
      <c r="Q329" s="51" t="str">
        <f t="shared" si="10"/>
        <v/>
      </c>
      <c r="R329" s="51" t="str">
        <f>IF(M329="","",IF(AND(M329&lt;&gt;'Tabelas auxiliares'!$B$236,M329&lt;&gt;'Tabelas auxiliares'!$B$237,M329&lt;&gt;'Tabelas auxiliares'!$C$236,M329&lt;&gt;'Tabelas auxiliares'!$C$237,M329&lt;&gt;'Tabelas auxiliares'!$D$236),"FOLHA DE PESSOAL",IF(Q329='Tabelas auxiliares'!$A$237,"CUSTEIO",IF(Q329='Tabelas auxiliares'!$A$236,"INVESTIMENTO","ERRO - VERIFICAR"))))</f>
        <v/>
      </c>
      <c r="S329" s="64" t="str">
        <f t="shared" si="11"/>
        <v/>
      </c>
    </row>
    <row r="330" spans="17:19" x14ac:dyDescent="0.25">
      <c r="Q330" s="51" t="str">
        <f t="shared" si="10"/>
        <v/>
      </c>
      <c r="R330" s="51" t="str">
        <f>IF(M330="","",IF(AND(M330&lt;&gt;'Tabelas auxiliares'!$B$236,M330&lt;&gt;'Tabelas auxiliares'!$B$237,M330&lt;&gt;'Tabelas auxiliares'!$C$236,M330&lt;&gt;'Tabelas auxiliares'!$C$237,M330&lt;&gt;'Tabelas auxiliares'!$D$236),"FOLHA DE PESSOAL",IF(Q330='Tabelas auxiliares'!$A$237,"CUSTEIO",IF(Q330='Tabelas auxiliares'!$A$236,"INVESTIMENTO","ERRO - VERIFICAR"))))</f>
        <v/>
      </c>
      <c r="S330" s="64" t="str">
        <f t="shared" si="11"/>
        <v/>
      </c>
    </row>
    <row r="331" spans="17:19" x14ac:dyDescent="0.25">
      <c r="Q331" s="51" t="str">
        <f t="shared" si="10"/>
        <v/>
      </c>
      <c r="R331" s="51" t="str">
        <f>IF(M331="","",IF(AND(M331&lt;&gt;'Tabelas auxiliares'!$B$236,M331&lt;&gt;'Tabelas auxiliares'!$B$237,M331&lt;&gt;'Tabelas auxiliares'!$C$236,M331&lt;&gt;'Tabelas auxiliares'!$C$237,M331&lt;&gt;'Tabelas auxiliares'!$D$236),"FOLHA DE PESSOAL",IF(Q331='Tabelas auxiliares'!$A$237,"CUSTEIO",IF(Q331='Tabelas auxiliares'!$A$236,"INVESTIMENTO","ERRO - VERIFICAR"))))</f>
        <v/>
      </c>
      <c r="S331" s="64" t="str">
        <f t="shared" si="11"/>
        <v/>
      </c>
    </row>
    <row r="332" spans="17:19" x14ac:dyDescent="0.25">
      <c r="Q332" s="51" t="str">
        <f t="shared" si="10"/>
        <v/>
      </c>
      <c r="R332" s="51" t="str">
        <f>IF(M332="","",IF(AND(M332&lt;&gt;'Tabelas auxiliares'!$B$236,M332&lt;&gt;'Tabelas auxiliares'!$B$237,M332&lt;&gt;'Tabelas auxiliares'!$C$236,M332&lt;&gt;'Tabelas auxiliares'!$C$237,M332&lt;&gt;'Tabelas auxiliares'!$D$236),"FOLHA DE PESSOAL",IF(Q332='Tabelas auxiliares'!$A$237,"CUSTEIO",IF(Q332='Tabelas auxiliares'!$A$236,"INVESTIMENTO","ERRO - VERIFICAR"))))</f>
        <v/>
      </c>
      <c r="S332" s="64" t="str">
        <f t="shared" si="11"/>
        <v/>
      </c>
    </row>
    <row r="333" spans="17:19" x14ac:dyDescent="0.25">
      <c r="Q333" s="51" t="str">
        <f t="shared" si="10"/>
        <v/>
      </c>
      <c r="R333" s="51" t="str">
        <f>IF(M333="","",IF(AND(M333&lt;&gt;'Tabelas auxiliares'!$B$236,M333&lt;&gt;'Tabelas auxiliares'!$B$237,M333&lt;&gt;'Tabelas auxiliares'!$C$236,M333&lt;&gt;'Tabelas auxiliares'!$C$237,M333&lt;&gt;'Tabelas auxiliares'!$D$236),"FOLHA DE PESSOAL",IF(Q333='Tabelas auxiliares'!$A$237,"CUSTEIO",IF(Q333='Tabelas auxiliares'!$A$236,"INVESTIMENTO","ERRO - VERIFICAR"))))</f>
        <v/>
      </c>
      <c r="S333" s="64" t="str">
        <f t="shared" si="11"/>
        <v/>
      </c>
    </row>
    <row r="334" spans="17:19" x14ac:dyDescent="0.25">
      <c r="Q334" s="51" t="str">
        <f t="shared" si="10"/>
        <v/>
      </c>
      <c r="R334" s="51" t="str">
        <f>IF(M334="","",IF(AND(M334&lt;&gt;'Tabelas auxiliares'!$B$236,M334&lt;&gt;'Tabelas auxiliares'!$B$237,M334&lt;&gt;'Tabelas auxiliares'!$C$236,M334&lt;&gt;'Tabelas auxiliares'!$C$237,M334&lt;&gt;'Tabelas auxiliares'!$D$236),"FOLHA DE PESSOAL",IF(Q334='Tabelas auxiliares'!$A$237,"CUSTEIO",IF(Q334='Tabelas auxiliares'!$A$236,"INVESTIMENTO","ERRO - VERIFICAR"))))</f>
        <v/>
      </c>
      <c r="S334" s="64" t="str">
        <f t="shared" si="11"/>
        <v/>
      </c>
    </row>
    <row r="335" spans="17:19" x14ac:dyDescent="0.25">
      <c r="Q335" s="51" t="str">
        <f t="shared" si="10"/>
        <v/>
      </c>
      <c r="R335" s="51" t="str">
        <f>IF(M335="","",IF(AND(M335&lt;&gt;'Tabelas auxiliares'!$B$236,M335&lt;&gt;'Tabelas auxiliares'!$B$237,M335&lt;&gt;'Tabelas auxiliares'!$C$236,M335&lt;&gt;'Tabelas auxiliares'!$C$237,M335&lt;&gt;'Tabelas auxiliares'!$D$236),"FOLHA DE PESSOAL",IF(Q335='Tabelas auxiliares'!$A$237,"CUSTEIO",IF(Q335='Tabelas auxiliares'!$A$236,"INVESTIMENTO","ERRO - VERIFICAR"))))</f>
        <v/>
      </c>
      <c r="S335" s="64" t="str">
        <f t="shared" si="11"/>
        <v/>
      </c>
    </row>
    <row r="336" spans="17:19" x14ac:dyDescent="0.25">
      <c r="Q336" s="51" t="str">
        <f t="shared" si="10"/>
        <v/>
      </c>
      <c r="R336" s="51" t="str">
        <f>IF(M336="","",IF(AND(M336&lt;&gt;'Tabelas auxiliares'!$B$236,M336&lt;&gt;'Tabelas auxiliares'!$B$237,M336&lt;&gt;'Tabelas auxiliares'!$C$236,M336&lt;&gt;'Tabelas auxiliares'!$C$237,M336&lt;&gt;'Tabelas auxiliares'!$D$236),"FOLHA DE PESSOAL",IF(Q336='Tabelas auxiliares'!$A$237,"CUSTEIO",IF(Q336='Tabelas auxiliares'!$A$236,"INVESTIMENTO","ERRO - VERIFICAR"))))</f>
        <v/>
      </c>
      <c r="S336" s="64" t="str">
        <f t="shared" si="11"/>
        <v/>
      </c>
    </row>
    <row r="337" spans="17:19" x14ac:dyDescent="0.25">
      <c r="Q337" s="51" t="str">
        <f t="shared" si="10"/>
        <v/>
      </c>
      <c r="R337" s="51" t="str">
        <f>IF(M337="","",IF(AND(M337&lt;&gt;'Tabelas auxiliares'!$B$236,M337&lt;&gt;'Tabelas auxiliares'!$B$237,M337&lt;&gt;'Tabelas auxiliares'!$C$236,M337&lt;&gt;'Tabelas auxiliares'!$C$237,M337&lt;&gt;'Tabelas auxiliares'!$D$236),"FOLHA DE PESSOAL",IF(Q337='Tabelas auxiliares'!$A$237,"CUSTEIO",IF(Q337='Tabelas auxiliares'!$A$236,"INVESTIMENTO","ERRO - VERIFICAR"))))</f>
        <v/>
      </c>
      <c r="S337" s="64" t="str">
        <f t="shared" si="11"/>
        <v/>
      </c>
    </row>
    <row r="338" spans="17:19" x14ac:dyDescent="0.25">
      <c r="Q338" s="51" t="str">
        <f t="shared" si="10"/>
        <v/>
      </c>
      <c r="R338" s="51" t="str">
        <f>IF(M338="","",IF(AND(M338&lt;&gt;'Tabelas auxiliares'!$B$236,M338&lt;&gt;'Tabelas auxiliares'!$B$237,M338&lt;&gt;'Tabelas auxiliares'!$C$236,M338&lt;&gt;'Tabelas auxiliares'!$C$237,M338&lt;&gt;'Tabelas auxiliares'!$D$236),"FOLHA DE PESSOAL",IF(Q338='Tabelas auxiliares'!$A$237,"CUSTEIO",IF(Q338='Tabelas auxiliares'!$A$236,"INVESTIMENTO","ERRO - VERIFICAR"))))</f>
        <v/>
      </c>
      <c r="S338" s="64" t="str">
        <f t="shared" si="11"/>
        <v/>
      </c>
    </row>
    <row r="339" spans="17:19" x14ac:dyDescent="0.25">
      <c r="Q339" s="51" t="str">
        <f t="shared" si="10"/>
        <v/>
      </c>
      <c r="R339" s="51" t="str">
        <f>IF(M339="","",IF(AND(M339&lt;&gt;'Tabelas auxiliares'!$B$236,M339&lt;&gt;'Tabelas auxiliares'!$B$237,M339&lt;&gt;'Tabelas auxiliares'!$C$236,M339&lt;&gt;'Tabelas auxiliares'!$C$237,M339&lt;&gt;'Tabelas auxiliares'!$D$236),"FOLHA DE PESSOAL",IF(Q339='Tabelas auxiliares'!$A$237,"CUSTEIO",IF(Q339='Tabelas auxiliares'!$A$236,"INVESTIMENTO","ERRO - VERIFICAR"))))</f>
        <v/>
      </c>
      <c r="S339" s="64" t="str">
        <f t="shared" si="11"/>
        <v/>
      </c>
    </row>
    <row r="340" spans="17:19" x14ac:dyDescent="0.25">
      <c r="Q340" s="51" t="str">
        <f t="shared" si="10"/>
        <v/>
      </c>
      <c r="R340" s="51" t="str">
        <f>IF(M340="","",IF(AND(M340&lt;&gt;'Tabelas auxiliares'!$B$236,M340&lt;&gt;'Tabelas auxiliares'!$B$237,M340&lt;&gt;'Tabelas auxiliares'!$C$236,M340&lt;&gt;'Tabelas auxiliares'!$C$237,M340&lt;&gt;'Tabelas auxiliares'!$D$236),"FOLHA DE PESSOAL",IF(Q340='Tabelas auxiliares'!$A$237,"CUSTEIO",IF(Q340='Tabelas auxiliares'!$A$236,"INVESTIMENTO","ERRO - VERIFICAR"))))</f>
        <v/>
      </c>
      <c r="S340" s="64" t="str">
        <f t="shared" si="11"/>
        <v/>
      </c>
    </row>
    <row r="341" spans="17:19" x14ac:dyDescent="0.25">
      <c r="Q341" s="51" t="str">
        <f t="shared" si="10"/>
        <v/>
      </c>
      <c r="R341" s="51" t="str">
        <f>IF(M341="","",IF(AND(M341&lt;&gt;'Tabelas auxiliares'!$B$236,M341&lt;&gt;'Tabelas auxiliares'!$B$237,M341&lt;&gt;'Tabelas auxiliares'!$C$236,M341&lt;&gt;'Tabelas auxiliares'!$C$237,M341&lt;&gt;'Tabelas auxiliares'!$D$236),"FOLHA DE PESSOAL",IF(Q341='Tabelas auxiliares'!$A$237,"CUSTEIO",IF(Q341='Tabelas auxiliares'!$A$236,"INVESTIMENTO","ERRO - VERIFICAR"))))</f>
        <v/>
      </c>
      <c r="S341" s="64" t="str">
        <f t="shared" si="11"/>
        <v/>
      </c>
    </row>
    <row r="342" spans="17:19" x14ac:dyDescent="0.25">
      <c r="Q342" s="51" t="str">
        <f t="shared" si="10"/>
        <v/>
      </c>
      <c r="R342" s="51" t="str">
        <f>IF(M342="","",IF(AND(M342&lt;&gt;'Tabelas auxiliares'!$B$236,M342&lt;&gt;'Tabelas auxiliares'!$B$237,M342&lt;&gt;'Tabelas auxiliares'!$C$236,M342&lt;&gt;'Tabelas auxiliares'!$C$237,M342&lt;&gt;'Tabelas auxiliares'!$D$236),"FOLHA DE PESSOAL",IF(Q342='Tabelas auxiliares'!$A$237,"CUSTEIO",IF(Q342='Tabelas auxiliares'!$A$236,"INVESTIMENTO","ERRO - VERIFICAR"))))</f>
        <v/>
      </c>
      <c r="S342" s="64" t="str">
        <f t="shared" si="11"/>
        <v/>
      </c>
    </row>
    <row r="343" spans="17:19" x14ac:dyDescent="0.25">
      <c r="Q343" s="51" t="str">
        <f t="shared" si="10"/>
        <v/>
      </c>
      <c r="R343" s="51" t="str">
        <f>IF(M343="","",IF(AND(M343&lt;&gt;'Tabelas auxiliares'!$B$236,M343&lt;&gt;'Tabelas auxiliares'!$B$237,M343&lt;&gt;'Tabelas auxiliares'!$C$236,M343&lt;&gt;'Tabelas auxiliares'!$C$237,M343&lt;&gt;'Tabelas auxiliares'!$D$236),"FOLHA DE PESSOAL",IF(Q343='Tabelas auxiliares'!$A$237,"CUSTEIO",IF(Q343='Tabelas auxiliares'!$A$236,"INVESTIMENTO","ERRO - VERIFICAR"))))</f>
        <v/>
      </c>
      <c r="S343" s="64" t="str">
        <f t="shared" si="11"/>
        <v/>
      </c>
    </row>
    <row r="344" spans="17:19" x14ac:dyDescent="0.25">
      <c r="Q344" s="51" t="str">
        <f t="shared" si="10"/>
        <v/>
      </c>
      <c r="R344" s="51" t="str">
        <f>IF(M344="","",IF(AND(M344&lt;&gt;'Tabelas auxiliares'!$B$236,M344&lt;&gt;'Tabelas auxiliares'!$B$237,M344&lt;&gt;'Tabelas auxiliares'!$C$236,M344&lt;&gt;'Tabelas auxiliares'!$C$237,M344&lt;&gt;'Tabelas auxiliares'!$D$236),"FOLHA DE PESSOAL",IF(Q344='Tabelas auxiliares'!$A$237,"CUSTEIO",IF(Q344='Tabelas auxiliares'!$A$236,"INVESTIMENTO","ERRO - VERIFICAR"))))</f>
        <v/>
      </c>
      <c r="S344" s="64" t="str">
        <f t="shared" si="11"/>
        <v/>
      </c>
    </row>
    <row r="345" spans="17:19" x14ac:dyDescent="0.25">
      <c r="Q345" s="51" t="str">
        <f t="shared" si="10"/>
        <v/>
      </c>
      <c r="R345" s="51" t="str">
        <f>IF(M345="","",IF(AND(M345&lt;&gt;'Tabelas auxiliares'!$B$236,M345&lt;&gt;'Tabelas auxiliares'!$B$237,M345&lt;&gt;'Tabelas auxiliares'!$C$236,M345&lt;&gt;'Tabelas auxiliares'!$C$237,M345&lt;&gt;'Tabelas auxiliares'!$D$236),"FOLHA DE PESSOAL",IF(Q345='Tabelas auxiliares'!$A$237,"CUSTEIO",IF(Q345='Tabelas auxiliares'!$A$236,"INVESTIMENTO","ERRO - VERIFICAR"))))</f>
        <v/>
      </c>
      <c r="S345" s="64" t="str">
        <f t="shared" si="11"/>
        <v/>
      </c>
    </row>
    <row r="346" spans="17:19" x14ac:dyDescent="0.25">
      <c r="Q346" s="51" t="str">
        <f t="shared" si="10"/>
        <v/>
      </c>
      <c r="R346" s="51" t="str">
        <f>IF(M346="","",IF(AND(M346&lt;&gt;'Tabelas auxiliares'!$B$236,M346&lt;&gt;'Tabelas auxiliares'!$B$237,M346&lt;&gt;'Tabelas auxiliares'!$C$236,M346&lt;&gt;'Tabelas auxiliares'!$C$237,M346&lt;&gt;'Tabelas auxiliares'!$D$236),"FOLHA DE PESSOAL",IF(Q346='Tabelas auxiliares'!$A$237,"CUSTEIO",IF(Q346='Tabelas auxiliares'!$A$236,"INVESTIMENTO","ERRO - VERIFICAR"))))</f>
        <v/>
      </c>
      <c r="S346" s="64" t="str">
        <f t="shared" si="11"/>
        <v/>
      </c>
    </row>
    <row r="347" spans="17:19" x14ac:dyDescent="0.25">
      <c r="Q347" s="51" t="str">
        <f t="shared" si="10"/>
        <v/>
      </c>
      <c r="R347" s="51" t="str">
        <f>IF(M347="","",IF(AND(M347&lt;&gt;'Tabelas auxiliares'!$B$236,M347&lt;&gt;'Tabelas auxiliares'!$B$237,M347&lt;&gt;'Tabelas auxiliares'!$C$236,M347&lt;&gt;'Tabelas auxiliares'!$C$237,M347&lt;&gt;'Tabelas auxiliares'!$D$236),"FOLHA DE PESSOAL",IF(Q347='Tabelas auxiliares'!$A$237,"CUSTEIO",IF(Q347='Tabelas auxiliares'!$A$236,"INVESTIMENTO","ERRO - VERIFICAR"))))</f>
        <v/>
      </c>
      <c r="S347" s="64" t="str">
        <f t="shared" si="11"/>
        <v/>
      </c>
    </row>
    <row r="348" spans="17:19" x14ac:dyDescent="0.25">
      <c r="Q348" s="51" t="str">
        <f t="shared" si="10"/>
        <v/>
      </c>
      <c r="R348" s="51" t="str">
        <f>IF(M348="","",IF(AND(M348&lt;&gt;'Tabelas auxiliares'!$B$236,M348&lt;&gt;'Tabelas auxiliares'!$B$237,M348&lt;&gt;'Tabelas auxiliares'!$C$236,M348&lt;&gt;'Tabelas auxiliares'!$C$237,M348&lt;&gt;'Tabelas auxiliares'!$D$236),"FOLHA DE PESSOAL",IF(Q348='Tabelas auxiliares'!$A$237,"CUSTEIO",IF(Q348='Tabelas auxiliares'!$A$236,"INVESTIMENTO","ERRO - VERIFICAR"))))</f>
        <v/>
      </c>
      <c r="S348" s="64" t="str">
        <f t="shared" si="11"/>
        <v/>
      </c>
    </row>
    <row r="349" spans="17:19" x14ac:dyDescent="0.25">
      <c r="Q349" s="51" t="str">
        <f t="shared" si="10"/>
        <v/>
      </c>
      <c r="R349" s="51" t="str">
        <f>IF(M349="","",IF(AND(M349&lt;&gt;'Tabelas auxiliares'!$B$236,M349&lt;&gt;'Tabelas auxiliares'!$B$237,M349&lt;&gt;'Tabelas auxiliares'!$C$236,M349&lt;&gt;'Tabelas auxiliares'!$C$237,M349&lt;&gt;'Tabelas auxiliares'!$D$236),"FOLHA DE PESSOAL",IF(Q349='Tabelas auxiliares'!$A$237,"CUSTEIO",IF(Q349='Tabelas auxiliares'!$A$236,"INVESTIMENTO","ERRO - VERIFICAR"))))</f>
        <v/>
      </c>
      <c r="S349" s="64" t="str">
        <f t="shared" si="11"/>
        <v/>
      </c>
    </row>
    <row r="350" spans="17:19" x14ac:dyDescent="0.25">
      <c r="Q350" s="51" t="str">
        <f t="shared" si="10"/>
        <v/>
      </c>
      <c r="R350" s="51" t="str">
        <f>IF(M350="","",IF(AND(M350&lt;&gt;'Tabelas auxiliares'!$B$236,M350&lt;&gt;'Tabelas auxiliares'!$B$237,M350&lt;&gt;'Tabelas auxiliares'!$C$236,M350&lt;&gt;'Tabelas auxiliares'!$C$237,M350&lt;&gt;'Tabelas auxiliares'!$D$236),"FOLHA DE PESSOAL",IF(Q350='Tabelas auxiliares'!$A$237,"CUSTEIO",IF(Q350='Tabelas auxiliares'!$A$236,"INVESTIMENTO","ERRO - VERIFICAR"))))</f>
        <v/>
      </c>
      <c r="S350" s="64" t="str">
        <f t="shared" si="11"/>
        <v/>
      </c>
    </row>
    <row r="351" spans="17:19" x14ac:dyDescent="0.25">
      <c r="Q351" s="51" t="str">
        <f t="shared" si="10"/>
        <v/>
      </c>
      <c r="R351" s="51" t="str">
        <f>IF(M351="","",IF(AND(M351&lt;&gt;'Tabelas auxiliares'!$B$236,M351&lt;&gt;'Tabelas auxiliares'!$B$237,M351&lt;&gt;'Tabelas auxiliares'!$C$236,M351&lt;&gt;'Tabelas auxiliares'!$C$237,M351&lt;&gt;'Tabelas auxiliares'!$D$236),"FOLHA DE PESSOAL",IF(Q351='Tabelas auxiliares'!$A$237,"CUSTEIO",IF(Q351='Tabelas auxiliares'!$A$236,"INVESTIMENTO","ERRO - VERIFICAR"))))</f>
        <v/>
      </c>
      <c r="S351" s="64" t="str">
        <f t="shared" si="11"/>
        <v/>
      </c>
    </row>
    <row r="352" spans="17:19" x14ac:dyDescent="0.25">
      <c r="Q352" s="51" t="str">
        <f t="shared" si="10"/>
        <v/>
      </c>
      <c r="R352" s="51" t="str">
        <f>IF(M352="","",IF(AND(M352&lt;&gt;'Tabelas auxiliares'!$B$236,M352&lt;&gt;'Tabelas auxiliares'!$B$237,M352&lt;&gt;'Tabelas auxiliares'!$C$236,M352&lt;&gt;'Tabelas auxiliares'!$C$237,M352&lt;&gt;'Tabelas auxiliares'!$D$236),"FOLHA DE PESSOAL",IF(Q352='Tabelas auxiliares'!$A$237,"CUSTEIO",IF(Q352='Tabelas auxiliares'!$A$236,"INVESTIMENTO","ERRO - VERIFICAR"))))</f>
        <v/>
      </c>
      <c r="S352" s="64" t="str">
        <f t="shared" si="11"/>
        <v/>
      </c>
    </row>
    <row r="353" spans="17:19" x14ac:dyDescent="0.25">
      <c r="Q353" s="51" t="str">
        <f t="shared" si="10"/>
        <v/>
      </c>
      <c r="R353" s="51" t="str">
        <f>IF(M353="","",IF(AND(M353&lt;&gt;'Tabelas auxiliares'!$B$236,M353&lt;&gt;'Tabelas auxiliares'!$B$237,M353&lt;&gt;'Tabelas auxiliares'!$C$236,M353&lt;&gt;'Tabelas auxiliares'!$C$237,M353&lt;&gt;'Tabelas auxiliares'!$D$236),"FOLHA DE PESSOAL",IF(Q353='Tabelas auxiliares'!$A$237,"CUSTEIO",IF(Q353='Tabelas auxiliares'!$A$236,"INVESTIMENTO","ERRO - VERIFICAR"))))</f>
        <v/>
      </c>
      <c r="S353" s="64" t="str">
        <f t="shared" si="11"/>
        <v/>
      </c>
    </row>
    <row r="354" spans="17:19" x14ac:dyDescent="0.25">
      <c r="Q354" s="51" t="str">
        <f t="shared" si="10"/>
        <v/>
      </c>
      <c r="R354" s="51" t="str">
        <f>IF(M354="","",IF(AND(M354&lt;&gt;'Tabelas auxiliares'!$B$236,M354&lt;&gt;'Tabelas auxiliares'!$B$237,M354&lt;&gt;'Tabelas auxiliares'!$C$236,M354&lt;&gt;'Tabelas auxiliares'!$C$237,M354&lt;&gt;'Tabelas auxiliares'!$D$236),"FOLHA DE PESSOAL",IF(Q354='Tabelas auxiliares'!$A$237,"CUSTEIO",IF(Q354='Tabelas auxiliares'!$A$236,"INVESTIMENTO","ERRO - VERIFICAR"))))</f>
        <v/>
      </c>
      <c r="S354" s="64" t="str">
        <f t="shared" si="11"/>
        <v/>
      </c>
    </row>
    <row r="355" spans="17:19" x14ac:dyDescent="0.25">
      <c r="Q355" s="51" t="str">
        <f t="shared" si="10"/>
        <v/>
      </c>
      <c r="R355" s="51" t="str">
        <f>IF(M355="","",IF(AND(M355&lt;&gt;'Tabelas auxiliares'!$B$236,M355&lt;&gt;'Tabelas auxiliares'!$B$237,M355&lt;&gt;'Tabelas auxiliares'!$C$236,M355&lt;&gt;'Tabelas auxiliares'!$C$237,M355&lt;&gt;'Tabelas auxiliares'!$D$236),"FOLHA DE PESSOAL",IF(Q355='Tabelas auxiliares'!$A$237,"CUSTEIO",IF(Q355='Tabelas auxiliares'!$A$236,"INVESTIMENTO","ERRO - VERIFICAR"))))</f>
        <v/>
      </c>
      <c r="S355" s="64" t="str">
        <f t="shared" si="11"/>
        <v/>
      </c>
    </row>
    <row r="356" spans="17:19" x14ac:dyDescent="0.25">
      <c r="Q356" s="51" t="str">
        <f t="shared" si="10"/>
        <v/>
      </c>
      <c r="R356" s="51" t="str">
        <f>IF(M356="","",IF(AND(M356&lt;&gt;'Tabelas auxiliares'!$B$236,M356&lt;&gt;'Tabelas auxiliares'!$B$237,M356&lt;&gt;'Tabelas auxiliares'!$C$236,M356&lt;&gt;'Tabelas auxiliares'!$C$237,M356&lt;&gt;'Tabelas auxiliares'!$D$236),"FOLHA DE PESSOAL",IF(Q356='Tabelas auxiliares'!$A$237,"CUSTEIO",IF(Q356='Tabelas auxiliares'!$A$236,"INVESTIMENTO","ERRO - VERIFICAR"))))</f>
        <v/>
      </c>
      <c r="S356" s="64" t="str">
        <f t="shared" si="11"/>
        <v/>
      </c>
    </row>
    <row r="357" spans="17:19" x14ac:dyDescent="0.25">
      <c r="Q357" s="51" t="str">
        <f t="shared" si="10"/>
        <v/>
      </c>
      <c r="R357" s="51" t="str">
        <f>IF(M357="","",IF(AND(M357&lt;&gt;'Tabelas auxiliares'!$B$236,M357&lt;&gt;'Tabelas auxiliares'!$B$237,M357&lt;&gt;'Tabelas auxiliares'!$C$236,M357&lt;&gt;'Tabelas auxiliares'!$C$237,M357&lt;&gt;'Tabelas auxiliares'!$D$236),"FOLHA DE PESSOAL",IF(Q357='Tabelas auxiliares'!$A$237,"CUSTEIO",IF(Q357='Tabelas auxiliares'!$A$236,"INVESTIMENTO","ERRO - VERIFICAR"))))</f>
        <v/>
      </c>
      <c r="S357" s="64" t="str">
        <f t="shared" si="11"/>
        <v/>
      </c>
    </row>
    <row r="358" spans="17:19" x14ac:dyDescent="0.25">
      <c r="Q358" s="51" t="str">
        <f t="shared" si="10"/>
        <v/>
      </c>
      <c r="R358" s="51" t="str">
        <f>IF(M358="","",IF(AND(M358&lt;&gt;'Tabelas auxiliares'!$B$236,M358&lt;&gt;'Tabelas auxiliares'!$B$237,M358&lt;&gt;'Tabelas auxiliares'!$C$236,M358&lt;&gt;'Tabelas auxiliares'!$C$237,M358&lt;&gt;'Tabelas auxiliares'!$D$236),"FOLHA DE PESSOAL",IF(Q358='Tabelas auxiliares'!$A$237,"CUSTEIO",IF(Q358='Tabelas auxiliares'!$A$236,"INVESTIMENTO","ERRO - VERIFICAR"))))</f>
        <v/>
      </c>
      <c r="S358" s="64" t="str">
        <f t="shared" si="11"/>
        <v/>
      </c>
    </row>
    <row r="359" spans="17:19" x14ac:dyDescent="0.25">
      <c r="Q359" s="51" t="str">
        <f t="shared" si="10"/>
        <v/>
      </c>
      <c r="R359" s="51" t="str">
        <f>IF(M359="","",IF(AND(M359&lt;&gt;'Tabelas auxiliares'!$B$236,M359&lt;&gt;'Tabelas auxiliares'!$B$237,M359&lt;&gt;'Tabelas auxiliares'!$C$236,M359&lt;&gt;'Tabelas auxiliares'!$C$237,M359&lt;&gt;'Tabelas auxiliares'!$D$236),"FOLHA DE PESSOAL",IF(Q359='Tabelas auxiliares'!$A$237,"CUSTEIO",IF(Q359='Tabelas auxiliares'!$A$236,"INVESTIMENTO","ERRO - VERIFICAR"))))</f>
        <v/>
      </c>
      <c r="S359" s="64" t="str">
        <f t="shared" si="11"/>
        <v/>
      </c>
    </row>
    <row r="360" spans="17:19" x14ac:dyDescent="0.25">
      <c r="Q360" s="51" t="str">
        <f t="shared" si="10"/>
        <v/>
      </c>
      <c r="R360" s="51" t="str">
        <f>IF(M360="","",IF(AND(M360&lt;&gt;'Tabelas auxiliares'!$B$236,M360&lt;&gt;'Tabelas auxiliares'!$B$237,M360&lt;&gt;'Tabelas auxiliares'!$C$236,M360&lt;&gt;'Tabelas auxiliares'!$C$237,M360&lt;&gt;'Tabelas auxiliares'!$D$236),"FOLHA DE PESSOAL",IF(Q360='Tabelas auxiliares'!$A$237,"CUSTEIO",IF(Q360='Tabelas auxiliares'!$A$236,"INVESTIMENTO","ERRO - VERIFICAR"))))</f>
        <v/>
      </c>
      <c r="S360" s="64" t="str">
        <f t="shared" si="11"/>
        <v/>
      </c>
    </row>
    <row r="361" spans="17:19" x14ac:dyDescent="0.25">
      <c r="Q361" s="51" t="str">
        <f t="shared" si="10"/>
        <v/>
      </c>
      <c r="R361" s="51" t="str">
        <f>IF(M361="","",IF(AND(M361&lt;&gt;'Tabelas auxiliares'!$B$236,M361&lt;&gt;'Tabelas auxiliares'!$B$237,M361&lt;&gt;'Tabelas auxiliares'!$C$236,M361&lt;&gt;'Tabelas auxiliares'!$C$237,M361&lt;&gt;'Tabelas auxiliares'!$D$236),"FOLHA DE PESSOAL",IF(Q361='Tabelas auxiliares'!$A$237,"CUSTEIO",IF(Q361='Tabelas auxiliares'!$A$236,"INVESTIMENTO","ERRO - VERIFICAR"))))</f>
        <v/>
      </c>
      <c r="S361" s="64" t="str">
        <f t="shared" si="11"/>
        <v/>
      </c>
    </row>
    <row r="362" spans="17:19" x14ac:dyDescent="0.25">
      <c r="Q362" s="51" t="str">
        <f t="shared" si="10"/>
        <v/>
      </c>
      <c r="R362" s="51" t="str">
        <f>IF(M362="","",IF(AND(M362&lt;&gt;'Tabelas auxiliares'!$B$236,M362&lt;&gt;'Tabelas auxiliares'!$B$237,M362&lt;&gt;'Tabelas auxiliares'!$C$236,M362&lt;&gt;'Tabelas auxiliares'!$C$237,M362&lt;&gt;'Tabelas auxiliares'!$D$236),"FOLHA DE PESSOAL",IF(Q362='Tabelas auxiliares'!$A$237,"CUSTEIO",IF(Q362='Tabelas auxiliares'!$A$236,"INVESTIMENTO","ERRO - VERIFICAR"))))</f>
        <v/>
      </c>
      <c r="S362" s="64" t="str">
        <f t="shared" si="11"/>
        <v/>
      </c>
    </row>
    <row r="363" spans="17:19" x14ac:dyDescent="0.25">
      <c r="Q363" s="51" t="str">
        <f t="shared" si="10"/>
        <v/>
      </c>
      <c r="R363" s="51" t="str">
        <f>IF(M363="","",IF(AND(M363&lt;&gt;'Tabelas auxiliares'!$B$236,M363&lt;&gt;'Tabelas auxiliares'!$B$237,M363&lt;&gt;'Tabelas auxiliares'!$C$236,M363&lt;&gt;'Tabelas auxiliares'!$C$237,M363&lt;&gt;'Tabelas auxiliares'!$D$236),"FOLHA DE PESSOAL",IF(Q363='Tabelas auxiliares'!$A$237,"CUSTEIO",IF(Q363='Tabelas auxiliares'!$A$236,"INVESTIMENTO","ERRO - VERIFICAR"))))</f>
        <v/>
      </c>
      <c r="S363" s="64" t="str">
        <f t="shared" si="11"/>
        <v/>
      </c>
    </row>
    <row r="364" spans="17:19" x14ac:dyDescent="0.25">
      <c r="Q364" s="51" t="str">
        <f t="shared" si="10"/>
        <v/>
      </c>
      <c r="R364" s="51" t="str">
        <f>IF(M364="","",IF(AND(M364&lt;&gt;'Tabelas auxiliares'!$B$236,M364&lt;&gt;'Tabelas auxiliares'!$B$237,M364&lt;&gt;'Tabelas auxiliares'!$C$236,M364&lt;&gt;'Tabelas auxiliares'!$C$237,M364&lt;&gt;'Tabelas auxiliares'!$D$236),"FOLHA DE PESSOAL",IF(Q364='Tabelas auxiliares'!$A$237,"CUSTEIO",IF(Q364='Tabelas auxiliares'!$A$236,"INVESTIMENTO","ERRO - VERIFICAR"))))</f>
        <v/>
      </c>
      <c r="S364" s="64" t="str">
        <f t="shared" si="11"/>
        <v/>
      </c>
    </row>
    <row r="365" spans="17:19" x14ac:dyDescent="0.25">
      <c r="Q365" s="51" t="str">
        <f t="shared" si="10"/>
        <v/>
      </c>
      <c r="R365" s="51" t="str">
        <f>IF(M365="","",IF(AND(M365&lt;&gt;'Tabelas auxiliares'!$B$236,M365&lt;&gt;'Tabelas auxiliares'!$B$237,M365&lt;&gt;'Tabelas auxiliares'!$C$236,M365&lt;&gt;'Tabelas auxiliares'!$C$237,M365&lt;&gt;'Tabelas auxiliares'!$D$236),"FOLHA DE PESSOAL",IF(Q365='Tabelas auxiliares'!$A$237,"CUSTEIO",IF(Q365='Tabelas auxiliares'!$A$236,"INVESTIMENTO","ERRO - VERIFICAR"))))</f>
        <v/>
      </c>
      <c r="S365" s="64" t="str">
        <f t="shared" si="11"/>
        <v/>
      </c>
    </row>
    <row r="366" spans="17:19" x14ac:dyDescent="0.25">
      <c r="Q366" s="51" t="str">
        <f t="shared" si="10"/>
        <v/>
      </c>
      <c r="R366" s="51" t="str">
        <f>IF(M366="","",IF(AND(M366&lt;&gt;'Tabelas auxiliares'!$B$236,M366&lt;&gt;'Tabelas auxiliares'!$B$237,M366&lt;&gt;'Tabelas auxiliares'!$C$236,M366&lt;&gt;'Tabelas auxiliares'!$C$237,M366&lt;&gt;'Tabelas auxiliares'!$D$236),"FOLHA DE PESSOAL",IF(Q366='Tabelas auxiliares'!$A$237,"CUSTEIO",IF(Q366='Tabelas auxiliares'!$A$236,"INVESTIMENTO","ERRO - VERIFICAR"))))</f>
        <v/>
      </c>
      <c r="S366" s="64" t="str">
        <f t="shared" si="11"/>
        <v/>
      </c>
    </row>
    <row r="367" spans="17:19" x14ac:dyDescent="0.25">
      <c r="Q367" s="51" t="str">
        <f t="shared" si="10"/>
        <v/>
      </c>
      <c r="R367" s="51" t="str">
        <f>IF(M367="","",IF(AND(M367&lt;&gt;'Tabelas auxiliares'!$B$236,M367&lt;&gt;'Tabelas auxiliares'!$B$237,M367&lt;&gt;'Tabelas auxiliares'!$C$236,M367&lt;&gt;'Tabelas auxiliares'!$C$237,M367&lt;&gt;'Tabelas auxiliares'!$D$236),"FOLHA DE PESSOAL",IF(Q367='Tabelas auxiliares'!$A$237,"CUSTEIO",IF(Q367='Tabelas auxiliares'!$A$236,"INVESTIMENTO","ERRO - VERIFICAR"))))</f>
        <v/>
      </c>
      <c r="S367" s="64" t="str">
        <f t="shared" si="11"/>
        <v/>
      </c>
    </row>
    <row r="368" spans="17:19" x14ac:dyDescent="0.25">
      <c r="Q368" s="51" t="str">
        <f t="shared" si="10"/>
        <v/>
      </c>
      <c r="R368" s="51" t="str">
        <f>IF(M368="","",IF(AND(M368&lt;&gt;'Tabelas auxiliares'!$B$236,M368&lt;&gt;'Tabelas auxiliares'!$B$237,M368&lt;&gt;'Tabelas auxiliares'!$C$236,M368&lt;&gt;'Tabelas auxiliares'!$C$237,M368&lt;&gt;'Tabelas auxiliares'!$D$236),"FOLHA DE PESSOAL",IF(Q368='Tabelas auxiliares'!$A$237,"CUSTEIO",IF(Q368='Tabelas auxiliares'!$A$236,"INVESTIMENTO","ERRO - VERIFICAR"))))</f>
        <v/>
      </c>
      <c r="S368" s="64" t="str">
        <f t="shared" si="11"/>
        <v/>
      </c>
    </row>
    <row r="369" spans="17:19" x14ac:dyDescent="0.25">
      <c r="Q369" s="51" t="str">
        <f t="shared" si="10"/>
        <v/>
      </c>
      <c r="R369" s="51" t="str">
        <f>IF(M369="","",IF(AND(M369&lt;&gt;'Tabelas auxiliares'!$B$236,M369&lt;&gt;'Tabelas auxiliares'!$B$237,M369&lt;&gt;'Tabelas auxiliares'!$C$236,M369&lt;&gt;'Tabelas auxiliares'!$C$237,M369&lt;&gt;'Tabelas auxiliares'!$D$236),"FOLHA DE PESSOAL",IF(Q369='Tabelas auxiliares'!$A$237,"CUSTEIO",IF(Q369='Tabelas auxiliares'!$A$236,"INVESTIMENTO","ERRO - VERIFICAR"))))</f>
        <v/>
      </c>
      <c r="S369" s="64" t="str">
        <f t="shared" si="11"/>
        <v/>
      </c>
    </row>
    <row r="370" spans="17:19" x14ac:dyDescent="0.25">
      <c r="Q370" s="51" t="str">
        <f t="shared" si="10"/>
        <v/>
      </c>
      <c r="R370" s="51" t="str">
        <f>IF(M370="","",IF(AND(M370&lt;&gt;'Tabelas auxiliares'!$B$236,M370&lt;&gt;'Tabelas auxiliares'!$B$237,M370&lt;&gt;'Tabelas auxiliares'!$C$236,M370&lt;&gt;'Tabelas auxiliares'!$C$237,M370&lt;&gt;'Tabelas auxiliares'!$D$236),"FOLHA DE PESSOAL",IF(Q370='Tabelas auxiliares'!$A$237,"CUSTEIO",IF(Q370='Tabelas auxiliares'!$A$236,"INVESTIMENTO","ERRO - VERIFICAR"))))</f>
        <v/>
      </c>
      <c r="S370" s="64" t="str">
        <f t="shared" si="11"/>
        <v/>
      </c>
    </row>
    <row r="371" spans="17:19" x14ac:dyDescent="0.25">
      <c r="Q371" s="51" t="str">
        <f t="shared" si="10"/>
        <v/>
      </c>
      <c r="R371" s="51" t="str">
        <f>IF(M371="","",IF(AND(M371&lt;&gt;'Tabelas auxiliares'!$B$236,M371&lt;&gt;'Tabelas auxiliares'!$B$237,M371&lt;&gt;'Tabelas auxiliares'!$C$236,M371&lt;&gt;'Tabelas auxiliares'!$C$237,M371&lt;&gt;'Tabelas auxiliares'!$D$236),"FOLHA DE PESSOAL",IF(Q371='Tabelas auxiliares'!$A$237,"CUSTEIO",IF(Q371='Tabelas auxiliares'!$A$236,"INVESTIMENTO","ERRO - VERIFICAR"))))</f>
        <v/>
      </c>
      <c r="S371" s="64" t="str">
        <f t="shared" si="11"/>
        <v/>
      </c>
    </row>
    <row r="372" spans="17:19" x14ac:dyDescent="0.25">
      <c r="Q372" s="51" t="str">
        <f t="shared" si="10"/>
        <v/>
      </c>
      <c r="R372" s="51" t="str">
        <f>IF(M372="","",IF(AND(M372&lt;&gt;'Tabelas auxiliares'!$B$236,M372&lt;&gt;'Tabelas auxiliares'!$B$237,M372&lt;&gt;'Tabelas auxiliares'!$C$236,M372&lt;&gt;'Tabelas auxiliares'!$C$237,M372&lt;&gt;'Tabelas auxiliares'!$D$236),"FOLHA DE PESSOAL",IF(Q372='Tabelas auxiliares'!$A$237,"CUSTEIO",IF(Q372='Tabelas auxiliares'!$A$236,"INVESTIMENTO","ERRO - VERIFICAR"))))</f>
        <v/>
      </c>
      <c r="S372" s="64" t="str">
        <f t="shared" si="11"/>
        <v/>
      </c>
    </row>
    <row r="373" spans="17:19" x14ac:dyDescent="0.25">
      <c r="Q373" s="51" t="str">
        <f t="shared" si="10"/>
        <v/>
      </c>
      <c r="R373" s="51" t="str">
        <f>IF(M373="","",IF(AND(M373&lt;&gt;'Tabelas auxiliares'!$B$236,M373&lt;&gt;'Tabelas auxiliares'!$B$237,M373&lt;&gt;'Tabelas auxiliares'!$C$236,M373&lt;&gt;'Tabelas auxiliares'!$C$237,M373&lt;&gt;'Tabelas auxiliares'!$D$236),"FOLHA DE PESSOAL",IF(Q373='Tabelas auxiliares'!$A$237,"CUSTEIO",IF(Q373='Tabelas auxiliares'!$A$236,"INVESTIMENTO","ERRO - VERIFICAR"))))</f>
        <v/>
      </c>
      <c r="S373" s="64" t="str">
        <f t="shared" si="11"/>
        <v/>
      </c>
    </row>
    <row r="374" spans="17:19" x14ac:dyDescent="0.25">
      <c r="Q374" s="51" t="str">
        <f t="shared" si="10"/>
        <v/>
      </c>
      <c r="R374" s="51" t="str">
        <f>IF(M374="","",IF(AND(M374&lt;&gt;'Tabelas auxiliares'!$B$236,M374&lt;&gt;'Tabelas auxiliares'!$B$237,M374&lt;&gt;'Tabelas auxiliares'!$C$236,M374&lt;&gt;'Tabelas auxiliares'!$C$237,M374&lt;&gt;'Tabelas auxiliares'!$D$236),"FOLHA DE PESSOAL",IF(Q374='Tabelas auxiliares'!$A$237,"CUSTEIO",IF(Q374='Tabelas auxiliares'!$A$236,"INVESTIMENTO","ERRO - VERIFICAR"))))</f>
        <v/>
      </c>
      <c r="S374" s="64" t="str">
        <f t="shared" si="11"/>
        <v/>
      </c>
    </row>
    <row r="375" spans="17:19" x14ac:dyDescent="0.25">
      <c r="Q375" s="51" t="str">
        <f t="shared" si="10"/>
        <v/>
      </c>
      <c r="R375" s="51" t="str">
        <f>IF(M375="","",IF(AND(M375&lt;&gt;'Tabelas auxiliares'!$B$236,M375&lt;&gt;'Tabelas auxiliares'!$B$237,M375&lt;&gt;'Tabelas auxiliares'!$C$236,M375&lt;&gt;'Tabelas auxiliares'!$C$237,M375&lt;&gt;'Tabelas auxiliares'!$D$236),"FOLHA DE PESSOAL",IF(Q375='Tabelas auxiliares'!$A$237,"CUSTEIO",IF(Q375='Tabelas auxiliares'!$A$236,"INVESTIMENTO","ERRO - VERIFICAR"))))</f>
        <v/>
      </c>
      <c r="S375" s="64" t="str">
        <f t="shared" si="11"/>
        <v/>
      </c>
    </row>
    <row r="376" spans="17:19" x14ac:dyDescent="0.25">
      <c r="Q376" s="51" t="str">
        <f t="shared" si="10"/>
        <v/>
      </c>
      <c r="R376" s="51" t="str">
        <f>IF(M376="","",IF(AND(M376&lt;&gt;'Tabelas auxiliares'!$B$236,M376&lt;&gt;'Tabelas auxiliares'!$B$237,M376&lt;&gt;'Tabelas auxiliares'!$C$236,M376&lt;&gt;'Tabelas auxiliares'!$C$237,M376&lt;&gt;'Tabelas auxiliares'!$D$236),"FOLHA DE PESSOAL",IF(Q376='Tabelas auxiliares'!$A$237,"CUSTEIO",IF(Q376='Tabelas auxiliares'!$A$236,"INVESTIMENTO","ERRO - VERIFICAR"))))</f>
        <v/>
      </c>
      <c r="S376" s="64" t="str">
        <f t="shared" si="11"/>
        <v/>
      </c>
    </row>
    <row r="377" spans="17:19" x14ac:dyDescent="0.25">
      <c r="Q377" s="51" t="str">
        <f t="shared" si="10"/>
        <v/>
      </c>
      <c r="R377" s="51" t="str">
        <f>IF(M377="","",IF(AND(M377&lt;&gt;'Tabelas auxiliares'!$B$236,M377&lt;&gt;'Tabelas auxiliares'!$B$237,M377&lt;&gt;'Tabelas auxiliares'!$C$236,M377&lt;&gt;'Tabelas auxiliares'!$C$237,M377&lt;&gt;'Tabelas auxiliares'!$D$236),"FOLHA DE PESSOAL",IF(Q377='Tabelas auxiliares'!$A$237,"CUSTEIO",IF(Q377='Tabelas auxiliares'!$A$236,"INVESTIMENTO","ERRO - VERIFICAR"))))</f>
        <v/>
      </c>
      <c r="S377" s="64" t="str">
        <f t="shared" si="11"/>
        <v/>
      </c>
    </row>
    <row r="378" spans="17:19" x14ac:dyDescent="0.25">
      <c r="Q378" s="51" t="str">
        <f t="shared" si="10"/>
        <v/>
      </c>
      <c r="R378" s="51" t="str">
        <f>IF(M378="","",IF(AND(M378&lt;&gt;'Tabelas auxiliares'!$B$236,M378&lt;&gt;'Tabelas auxiliares'!$B$237,M378&lt;&gt;'Tabelas auxiliares'!$C$236,M378&lt;&gt;'Tabelas auxiliares'!$C$237,M378&lt;&gt;'Tabelas auxiliares'!$D$236),"FOLHA DE PESSOAL",IF(Q378='Tabelas auxiliares'!$A$237,"CUSTEIO",IF(Q378='Tabelas auxiliares'!$A$236,"INVESTIMENTO","ERRO - VERIFICAR"))))</f>
        <v/>
      </c>
      <c r="S378" s="64" t="str">
        <f t="shared" si="11"/>
        <v/>
      </c>
    </row>
    <row r="379" spans="17:19" x14ac:dyDescent="0.25">
      <c r="Q379" s="51" t="str">
        <f t="shared" si="10"/>
        <v/>
      </c>
      <c r="R379" s="51" t="str">
        <f>IF(M379="","",IF(AND(M379&lt;&gt;'Tabelas auxiliares'!$B$236,M379&lt;&gt;'Tabelas auxiliares'!$B$237,M379&lt;&gt;'Tabelas auxiliares'!$C$236,M379&lt;&gt;'Tabelas auxiliares'!$C$237,M379&lt;&gt;'Tabelas auxiliares'!$D$236),"FOLHA DE PESSOAL",IF(Q379='Tabelas auxiliares'!$A$237,"CUSTEIO",IF(Q379='Tabelas auxiliares'!$A$236,"INVESTIMENTO","ERRO - VERIFICAR"))))</f>
        <v/>
      </c>
      <c r="S379" s="64" t="str">
        <f t="shared" si="11"/>
        <v/>
      </c>
    </row>
    <row r="380" spans="17:19" x14ac:dyDescent="0.25">
      <c r="Q380" s="51" t="str">
        <f t="shared" si="10"/>
        <v/>
      </c>
      <c r="R380" s="51" t="str">
        <f>IF(M380="","",IF(AND(M380&lt;&gt;'Tabelas auxiliares'!$B$236,M380&lt;&gt;'Tabelas auxiliares'!$B$237,M380&lt;&gt;'Tabelas auxiliares'!$C$236,M380&lt;&gt;'Tabelas auxiliares'!$C$237,M380&lt;&gt;'Tabelas auxiliares'!$D$236),"FOLHA DE PESSOAL",IF(Q380='Tabelas auxiliares'!$A$237,"CUSTEIO",IF(Q380='Tabelas auxiliares'!$A$236,"INVESTIMENTO","ERRO - VERIFICAR"))))</f>
        <v/>
      </c>
      <c r="S380" s="64" t="str">
        <f t="shared" si="11"/>
        <v/>
      </c>
    </row>
    <row r="381" spans="17:19" x14ac:dyDescent="0.25">
      <c r="Q381" s="51" t="str">
        <f t="shared" si="10"/>
        <v/>
      </c>
      <c r="R381" s="51" t="str">
        <f>IF(M381="","",IF(AND(M381&lt;&gt;'Tabelas auxiliares'!$B$236,M381&lt;&gt;'Tabelas auxiliares'!$B$237,M381&lt;&gt;'Tabelas auxiliares'!$C$236,M381&lt;&gt;'Tabelas auxiliares'!$C$237,M381&lt;&gt;'Tabelas auxiliares'!$D$236),"FOLHA DE PESSOAL",IF(Q381='Tabelas auxiliares'!$A$237,"CUSTEIO",IF(Q381='Tabelas auxiliares'!$A$236,"INVESTIMENTO","ERRO - VERIFICAR"))))</f>
        <v/>
      </c>
      <c r="S381" s="64" t="str">
        <f t="shared" si="11"/>
        <v/>
      </c>
    </row>
    <row r="382" spans="17:19" x14ac:dyDescent="0.25">
      <c r="Q382" s="51" t="str">
        <f t="shared" si="10"/>
        <v/>
      </c>
      <c r="R382" s="51" t="str">
        <f>IF(M382="","",IF(AND(M382&lt;&gt;'Tabelas auxiliares'!$B$236,M382&lt;&gt;'Tabelas auxiliares'!$B$237,M382&lt;&gt;'Tabelas auxiliares'!$C$236,M382&lt;&gt;'Tabelas auxiliares'!$C$237,M382&lt;&gt;'Tabelas auxiliares'!$D$236),"FOLHA DE PESSOAL",IF(Q382='Tabelas auxiliares'!$A$237,"CUSTEIO",IF(Q382='Tabelas auxiliares'!$A$236,"INVESTIMENTO","ERRO - VERIFICAR"))))</f>
        <v/>
      </c>
      <c r="S382" s="64" t="str">
        <f t="shared" si="11"/>
        <v/>
      </c>
    </row>
    <row r="383" spans="17:19" x14ac:dyDescent="0.25">
      <c r="Q383" s="51" t="str">
        <f t="shared" si="10"/>
        <v/>
      </c>
      <c r="R383" s="51" t="str">
        <f>IF(M383="","",IF(AND(M383&lt;&gt;'Tabelas auxiliares'!$B$236,M383&lt;&gt;'Tabelas auxiliares'!$B$237,M383&lt;&gt;'Tabelas auxiliares'!$C$236,M383&lt;&gt;'Tabelas auxiliares'!$C$237,M383&lt;&gt;'Tabelas auxiliares'!$D$236),"FOLHA DE PESSOAL",IF(Q383='Tabelas auxiliares'!$A$237,"CUSTEIO",IF(Q383='Tabelas auxiliares'!$A$236,"INVESTIMENTO","ERRO - VERIFICAR"))))</f>
        <v/>
      </c>
      <c r="S383" s="64" t="str">
        <f t="shared" si="11"/>
        <v/>
      </c>
    </row>
    <row r="384" spans="17:19" x14ac:dyDescent="0.25">
      <c r="Q384" s="51" t="str">
        <f t="shared" si="10"/>
        <v/>
      </c>
      <c r="R384" s="51" t="str">
        <f>IF(M384="","",IF(AND(M384&lt;&gt;'Tabelas auxiliares'!$B$236,M384&lt;&gt;'Tabelas auxiliares'!$B$237,M384&lt;&gt;'Tabelas auxiliares'!$C$236,M384&lt;&gt;'Tabelas auxiliares'!$C$237,M384&lt;&gt;'Tabelas auxiliares'!$D$236),"FOLHA DE PESSOAL",IF(Q384='Tabelas auxiliares'!$A$237,"CUSTEIO",IF(Q384='Tabelas auxiliares'!$A$236,"INVESTIMENTO","ERRO - VERIFICAR"))))</f>
        <v/>
      </c>
      <c r="S384" s="64" t="str">
        <f t="shared" si="11"/>
        <v/>
      </c>
    </row>
    <row r="385" spans="17:19" x14ac:dyDescent="0.25">
      <c r="Q385" s="51" t="str">
        <f t="shared" si="10"/>
        <v/>
      </c>
      <c r="R385" s="51" t="str">
        <f>IF(M385="","",IF(AND(M385&lt;&gt;'Tabelas auxiliares'!$B$236,M385&lt;&gt;'Tabelas auxiliares'!$B$237,M385&lt;&gt;'Tabelas auxiliares'!$C$236,M385&lt;&gt;'Tabelas auxiliares'!$C$237,M385&lt;&gt;'Tabelas auxiliares'!$D$236),"FOLHA DE PESSOAL",IF(Q385='Tabelas auxiliares'!$A$237,"CUSTEIO",IF(Q385='Tabelas auxiliares'!$A$236,"INVESTIMENTO","ERRO - VERIFICAR"))))</f>
        <v/>
      </c>
      <c r="S385" s="64" t="str">
        <f t="shared" si="11"/>
        <v/>
      </c>
    </row>
    <row r="386" spans="17:19" x14ac:dyDescent="0.25">
      <c r="Q386" s="51" t="str">
        <f t="shared" si="10"/>
        <v/>
      </c>
      <c r="R386" s="51" t="str">
        <f>IF(M386="","",IF(AND(M386&lt;&gt;'Tabelas auxiliares'!$B$236,M386&lt;&gt;'Tabelas auxiliares'!$B$237,M386&lt;&gt;'Tabelas auxiliares'!$C$236,M386&lt;&gt;'Tabelas auxiliares'!$C$237,M386&lt;&gt;'Tabelas auxiliares'!$D$236),"FOLHA DE PESSOAL",IF(Q386='Tabelas auxiliares'!$A$237,"CUSTEIO",IF(Q386='Tabelas auxiliares'!$A$236,"INVESTIMENTO","ERRO - VERIFICAR"))))</f>
        <v/>
      </c>
      <c r="S386" s="64" t="str">
        <f t="shared" si="11"/>
        <v/>
      </c>
    </row>
    <row r="387" spans="17:19" x14ac:dyDescent="0.25">
      <c r="Q387" s="51" t="str">
        <f t="shared" si="10"/>
        <v/>
      </c>
      <c r="R387" s="51" t="str">
        <f>IF(M387="","",IF(AND(M387&lt;&gt;'Tabelas auxiliares'!$B$236,M387&lt;&gt;'Tabelas auxiliares'!$B$237,M387&lt;&gt;'Tabelas auxiliares'!$C$236,M387&lt;&gt;'Tabelas auxiliares'!$C$237,M387&lt;&gt;'Tabelas auxiliares'!$D$236),"FOLHA DE PESSOAL",IF(Q387='Tabelas auxiliares'!$A$237,"CUSTEIO",IF(Q387='Tabelas auxiliares'!$A$236,"INVESTIMENTO","ERRO - VERIFICAR"))))</f>
        <v/>
      </c>
      <c r="S387" s="64" t="str">
        <f t="shared" si="11"/>
        <v/>
      </c>
    </row>
    <row r="388" spans="17:19" x14ac:dyDescent="0.25">
      <c r="Q388" s="51" t="str">
        <f t="shared" ref="Q388:Q451" si="12">LEFT(O388,1)</f>
        <v/>
      </c>
      <c r="R388" s="51" t="str">
        <f>IF(M388="","",IF(AND(M388&lt;&gt;'Tabelas auxiliares'!$B$236,M388&lt;&gt;'Tabelas auxiliares'!$B$237,M388&lt;&gt;'Tabelas auxiliares'!$C$236,M388&lt;&gt;'Tabelas auxiliares'!$C$237,M388&lt;&gt;'Tabelas auxiliares'!$D$236),"FOLHA DE PESSOAL",IF(Q388='Tabelas auxiliares'!$A$237,"CUSTEIO",IF(Q388='Tabelas auxiliares'!$A$236,"INVESTIMENTO","ERRO - VERIFICAR"))))</f>
        <v/>
      </c>
      <c r="S388" s="64" t="str">
        <f t="shared" si="11"/>
        <v/>
      </c>
    </row>
    <row r="389" spans="17:19" x14ac:dyDescent="0.25">
      <c r="Q389" s="51" t="str">
        <f t="shared" si="12"/>
        <v/>
      </c>
      <c r="R389" s="51" t="str">
        <f>IF(M389="","",IF(AND(M389&lt;&gt;'Tabelas auxiliares'!$B$236,M389&lt;&gt;'Tabelas auxiliares'!$B$237,M389&lt;&gt;'Tabelas auxiliares'!$C$236,M389&lt;&gt;'Tabelas auxiliares'!$C$237,M389&lt;&gt;'Tabelas auxiliares'!$D$236),"FOLHA DE PESSOAL",IF(Q389='Tabelas auxiliares'!$A$237,"CUSTEIO",IF(Q389='Tabelas auxiliares'!$A$236,"INVESTIMENTO","ERRO - VERIFICAR"))))</f>
        <v/>
      </c>
      <c r="S389" s="64" t="str">
        <f t="shared" ref="S389:S452" si="13">IF(SUM(T389:X389)=0,"",SUM(T389:X389))</f>
        <v/>
      </c>
    </row>
    <row r="390" spans="17:19" x14ac:dyDescent="0.25">
      <c r="Q390" s="51" t="str">
        <f t="shared" si="12"/>
        <v/>
      </c>
      <c r="R390" s="51" t="str">
        <f>IF(M390="","",IF(AND(M390&lt;&gt;'Tabelas auxiliares'!$B$236,M390&lt;&gt;'Tabelas auxiliares'!$B$237,M390&lt;&gt;'Tabelas auxiliares'!$C$236,M390&lt;&gt;'Tabelas auxiliares'!$C$237,M390&lt;&gt;'Tabelas auxiliares'!$D$236),"FOLHA DE PESSOAL",IF(Q390='Tabelas auxiliares'!$A$237,"CUSTEIO",IF(Q390='Tabelas auxiliares'!$A$236,"INVESTIMENTO","ERRO - VERIFICAR"))))</f>
        <v/>
      </c>
      <c r="S390" s="64" t="str">
        <f t="shared" si="13"/>
        <v/>
      </c>
    </row>
    <row r="391" spans="17:19" x14ac:dyDescent="0.25">
      <c r="Q391" s="51" t="str">
        <f t="shared" si="12"/>
        <v/>
      </c>
      <c r="R391" s="51" t="str">
        <f>IF(M391="","",IF(AND(M391&lt;&gt;'Tabelas auxiliares'!$B$236,M391&lt;&gt;'Tabelas auxiliares'!$B$237,M391&lt;&gt;'Tabelas auxiliares'!$C$236,M391&lt;&gt;'Tabelas auxiliares'!$C$237,M391&lt;&gt;'Tabelas auxiliares'!$D$236),"FOLHA DE PESSOAL",IF(Q391='Tabelas auxiliares'!$A$237,"CUSTEIO",IF(Q391='Tabelas auxiliares'!$A$236,"INVESTIMENTO","ERRO - VERIFICAR"))))</f>
        <v/>
      </c>
      <c r="S391" s="64" t="str">
        <f t="shared" si="13"/>
        <v/>
      </c>
    </row>
    <row r="392" spans="17:19" x14ac:dyDescent="0.25">
      <c r="Q392" s="51" t="str">
        <f t="shared" si="12"/>
        <v/>
      </c>
      <c r="R392" s="51" t="str">
        <f>IF(M392="","",IF(AND(M392&lt;&gt;'Tabelas auxiliares'!$B$236,M392&lt;&gt;'Tabelas auxiliares'!$B$237,M392&lt;&gt;'Tabelas auxiliares'!$C$236,M392&lt;&gt;'Tabelas auxiliares'!$C$237,M392&lt;&gt;'Tabelas auxiliares'!$D$236),"FOLHA DE PESSOAL",IF(Q392='Tabelas auxiliares'!$A$237,"CUSTEIO",IF(Q392='Tabelas auxiliares'!$A$236,"INVESTIMENTO","ERRO - VERIFICAR"))))</f>
        <v/>
      </c>
      <c r="S392" s="64" t="str">
        <f t="shared" si="13"/>
        <v/>
      </c>
    </row>
    <row r="393" spans="17:19" x14ac:dyDescent="0.25">
      <c r="Q393" s="51" t="str">
        <f t="shared" si="12"/>
        <v/>
      </c>
      <c r="R393" s="51" t="str">
        <f>IF(M393="","",IF(AND(M393&lt;&gt;'Tabelas auxiliares'!$B$236,M393&lt;&gt;'Tabelas auxiliares'!$B$237,M393&lt;&gt;'Tabelas auxiliares'!$C$236,M393&lt;&gt;'Tabelas auxiliares'!$C$237,M393&lt;&gt;'Tabelas auxiliares'!$D$236),"FOLHA DE PESSOAL",IF(Q393='Tabelas auxiliares'!$A$237,"CUSTEIO",IF(Q393='Tabelas auxiliares'!$A$236,"INVESTIMENTO","ERRO - VERIFICAR"))))</f>
        <v/>
      </c>
      <c r="S393" s="64" t="str">
        <f t="shared" si="13"/>
        <v/>
      </c>
    </row>
    <row r="394" spans="17:19" x14ac:dyDescent="0.25">
      <c r="Q394" s="51" t="str">
        <f t="shared" si="12"/>
        <v/>
      </c>
      <c r="R394" s="51" t="str">
        <f>IF(M394="","",IF(AND(M394&lt;&gt;'Tabelas auxiliares'!$B$236,M394&lt;&gt;'Tabelas auxiliares'!$B$237,M394&lt;&gt;'Tabelas auxiliares'!$C$236,M394&lt;&gt;'Tabelas auxiliares'!$C$237,M394&lt;&gt;'Tabelas auxiliares'!$D$236),"FOLHA DE PESSOAL",IF(Q394='Tabelas auxiliares'!$A$237,"CUSTEIO",IF(Q394='Tabelas auxiliares'!$A$236,"INVESTIMENTO","ERRO - VERIFICAR"))))</f>
        <v/>
      </c>
      <c r="S394" s="64" t="str">
        <f t="shared" si="13"/>
        <v/>
      </c>
    </row>
    <row r="395" spans="17:19" x14ac:dyDescent="0.25">
      <c r="Q395" s="51" t="str">
        <f t="shared" si="12"/>
        <v/>
      </c>
      <c r="R395" s="51" t="str">
        <f>IF(M395="","",IF(AND(M395&lt;&gt;'Tabelas auxiliares'!$B$236,M395&lt;&gt;'Tabelas auxiliares'!$B$237,M395&lt;&gt;'Tabelas auxiliares'!$C$236,M395&lt;&gt;'Tabelas auxiliares'!$C$237,M395&lt;&gt;'Tabelas auxiliares'!$D$236),"FOLHA DE PESSOAL",IF(Q395='Tabelas auxiliares'!$A$237,"CUSTEIO",IF(Q395='Tabelas auxiliares'!$A$236,"INVESTIMENTO","ERRO - VERIFICAR"))))</f>
        <v/>
      </c>
      <c r="S395" s="64" t="str">
        <f t="shared" si="13"/>
        <v/>
      </c>
    </row>
    <row r="396" spans="17:19" x14ac:dyDescent="0.25">
      <c r="Q396" s="51" t="str">
        <f t="shared" si="12"/>
        <v/>
      </c>
      <c r="R396" s="51" t="str">
        <f>IF(M396="","",IF(AND(M396&lt;&gt;'Tabelas auxiliares'!$B$236,M396&lt;&gt;'Tabelas auxiliares'!$B$237,M396&lt;&gt;'Tabelas auxiliares'!$C$236,M396&lt;&gt;'Tabelas auxiliares'!$C$237,M396&lt;&gt;'Tabelas auxiliares'!$D$236),"FOLHA DE PESSOAL",IF(Q396='Tabelas auxiliares'!$A$237,"CUSTEIO",IF(Q396='Tabelas auxiliares'!$A$236,"INVESTIMENTO","ERRO - VERIFICAR"))))</f>
        <v/>
      </c>
      <c r="S396" s="64" t="str">
        <f t="shared" si="13"/>
        <v/>
      </c>
    </row>
    <row r="397" spans="17:19" x14ac:dyDescent="0.25">
      <c r="Q397" s="51" t="str">
        <f t="shared" si="12"/>
        <v/>
      </c>
      <c r="R397" s="51" t="str">
        <f>IF(M397="","",IF(AND(M397&lt;&gt;'Tabelas auxiliares'!$B$236,M397&lt;&gt;'Tabelas auxiliares'!$B$237,M397&lt;&gt;'Tabelas auxiliares'!$C$236,M397&lt;&gt;'Tabelas auxiliares'!$C$237,M397&lt;&gt;'Tabelas auxiliares'!$D$236),"FOLHA DE PESSOAL",IF(Q397='Tabelas auxiliares'!$A$237,"CUSTEIO",IF(Q397='Tabelas auxiliares'!$A$236,"INVESTIMENTO","ERRO - VERIFICAR"))))</f>
        <v/>
      </c>
      <c r="S397" s="64" t="str">
        <f t="shared" si="13"/>
        <v/>
      </c>
    </row>
    <row r="398" spans="17:19" x14ac:dyDescent="0.25">
      <c r="Q398" s="51" t="str">
        <f t="shared" si="12"/>
        <v/>
      </c>
      <c r="R398" s="51" t="str">
        <f>IF(M398="","",IF(AND(M398&lt;&gt;'Tabelas auxiliares'!$B$236,M398&lt;&gt;'Tabelas auxiliares'!$B$237,M398&lt;&gt;'Tabelas auxiliares'!$C$236,M398&lt;&gt;'Tabelas auxiliares'!$C$237,M398&lt;&gt;'Tabelas auxiliares'!$D$236),"FOLHA DE PESSOAL",IF(Q398='Tabelas auxiliares'!$A$237,"CUSTEIO",IF(Q398='Tabelas auxiliares'!$A$236,"INVESTIMENTO","ERRO - VERIFICAR"))))</f>
        <v/>
      </c>
      <c r="S398" s="64" t="str">
        <f t="shared" si="13"/>
        <v/>
      </c>
    </row>
    <row r="399" spans="17:19" x14ac:dyDescent="0.25">
      <c r="Q399" s="51" t="str">
        <f t="shared" si="12"/>
        <v/>
      </c>
      <c r="R399" s="51" t="str">
        <f>IF(M399="","",IF(AND(M399&lt;&gt;'Tabelas auxiliares'!$B$236,M399&lt;&gt;'Tabelas auxiliares'!$B$237,M399&lt;&gt;'Tabelas auxiliares'!$C$236,M399&lt;&gt;'Tabelas auxiliares'!$C$237,M399&lt;&gt;'Tabelas auxiliares'!$D$236),"FOLHA DE PESSOAL",IF(Q399='Tabelas auxiliares'!$A$237,"CUSTEIO",IF(Q399='Tabelas auxiliares'!$A$236,"INVESTIMENTO","ERRO - VERIFICAR"))))</f>
        <v/>
      </c>
      <c r="S399" s="64" t="str">
        <f t="shared" si="13"/>
        <v/>
      </c>
    </row>
    <row r="400" spans="17:19" x14ac:dyDescent="0.25">
      <c r="Q400" s="51" t="str">
        <f t="shared" si="12"/>
        <v/>
      </c>
      <c r="R400" s="51" t="str">
        <f>IF(M400="","",IF(AND(M400&lt;&gt;'Tabelas auxiliares'!$B$236,M400&lt;&gt;'Tabelas auxiliares'!$B$237,M400&lt;&gt;'Tabelas auxiliares'!$C$236,M400&lt;&gt;'Tabelas auxiliares'!$C$237,M400&lt;&gt;'Tabelas auxiliares'!$D$236),"FOLHA DE PESSOAL",IF(Q400='Tabelas auxiliares'!$A$237,"CUSTEIO",IF(Q400='Tabelas auxiliares'!$A$236,"INVESTIMENTO","ERRO - VERIFICAR"))))</f>
        <v/>
      </c>
      <c r="S400" s="64" t="str">
        <f t="shared" si="13"/>
        <v/>
      </c>
    </row>
    <row r="401" spans="17:19" x14ac:dyDescent="0.25">
      <c r="Q401" s="51" t="str">
        <f t="shared" si="12"/>
        <v/>
      </c>
      <c r="R401" s="51" t="str">
        <f>IF(M401="","",IF(AND(M401&lt;&gt;'Tabelas auxiliares'!$B$236,M401&lt;&gt;'Tabelas auxiliares'!$B$237,M401&lt;&gt;'Tabelas auxiliares'!$C$236,M401&lt;&gt;'Tabelas auxiliares'!$C$237,M401&lt;&gt;'Tabelas auxiliares'!$D$236),"FOLHA DE PESSOAL",IF(Q401='Tabelas auxiliares'!$A$237,"CUSTEIO",IF(Q401='Tabelas auxiliares'!$A$236,"INVESTIMENTO","ERRO - VERIFICAR"))))</f>
        <v/>
      </c>
      <c r="S401" s="64" t="str">
        <f t="shared" si="13"/>
        <v/>
      </c>
    </row>
    <row r="402" spans="17:19" x14ac:dyDescent="0.25">
      <c r="Q402" s="51" t="str">
        <f t="shared" si="12"/>
        <v/>
      </c>
      <c r="R402" s="51" t="str">
        <f>IF(M402="","",IF(AND(M402&lt;&gt;'Tabelas auxiliares'!$B$236,M402&lt;&gt;'Tabelas auxiliares'!$B$237,M402&lt;&gt;'Tabelas auxiliares'!$C$236,M402&lt;&gt;'Tabelas auxiliares'!$C$237,M402&lt;&gt;'Tabelas auxiliares'!$D$236),"FOLHA DE PESSOAL",IF(Q402='Tabelas auxiliares'!$A$237,"CUSTEIO",IF(Q402='Tabelas auxiliares'!$A$236,"INVESTIMENTO","ERRO - VERIFICAR"))))</f>
        <v/>
      </c>
      <c r="S402" s="64" t="str">
        <f t="shared" si="13"/>
        <v/>
      </c>
    </row>
    <row r="403" spans="17:19" x14ac:dyDescent="0.25">
      <c r="Q403" s="51" t="str">
        <f t="shared" si="12"/>
        <v/>
      </c>
      <c r="R403" s="51" t="str">
        <f>IF(M403="","",IF(AND(M403&lt;&gt;'Tabelas auxiliares'!$B$236,M403&lt;&gt;'Tabelas auxiliares'!$B$237,M403&lt;&gt;'Tabelas auxiliares'!$C$236,M403&lt;&gt;'Tabelas auxiliares'!$C$237,M403&lt;&gt;'Tabelas auxiliares'!$D$236),"FOLHA DE PESSOAL",IF(Q403='Tabelas auxiliares'!$A$237,"CUSTEIO",IF(Q403='Tabelas auxiliares'!$A$236,"INVESTIMENTO","ERRO - VERIFICAR"))))</f>
        <v/>
      </c>
      <c r="S403" s="64" t="str">
        <f t="shared" si="13"/>
        <v/>
      </c>
    </row>
    <row r="404" spans="17:19" x14ac:dyDescent="0.25">
      <c r="Q404" s="51" t="str">
        <f t="shared" si="12"/>
        <v/>
      </c>
      <c r="R404" s="51" t="str">
        <f>IF(M404="","",IF(AND(M404&lt;&gt;'Tabelas auxiliares'!$B$236,M404&lt;&gt;'Tabelas auxiliares'!$B$237,M404&lt;&gt;'Tabelas auxiliares'!$C$236,M404&lt;&gt;'Tabelas auxiliares'!$C$237,M404&lt;&gt;'Tabelas auxiliares'!$D$236),"FOLHA DE PESSOAL",IF(Q404='Tabelas auxiliares'!$A$237,"CUSTEIO",IF(Q404='Tabelas auxiliares'!$A$236,"INVESTIMENTO","ERRO - VERIFICAR"))))</f>
        <v/>
      </c>
      <c r="S404" s="64" t="str">
        <f t="shared" si="13"/>
        <v/>
      </c>
    </row>
    <row r="405" spans="17:19" x14ac:dyDescent="0.25">
      <c r="Q405" s="51" t="str">
        <f t="shared" si="12"/>
        <v/>
      </c>
      <c r="R405" s="51" t="str">
        <f>IF(M405="","",IF(AND(M405&lt;&gt;'Tabelas auxiliares'!$B$236,M405&lt;&gt;'Tabelas auxiliares'!$B$237,M405&lt;&gt;'Tabelas auxiliares'!$C$236,M405&lt;&gt;'Tabelas auxiliares'!$C$237,M405&lt;&gt;'Tabelas auxiliares'!$D$236),"FOLHA DE PESSOAL",IF(Q405='Tabelas auxiliares'!$A$237,"CUSTEIO",IF(Q405='Tabelas auxiliares'!$A$236,"INVESTIMENTO","ERRO - VERIFICAR"))))</f>
        <v/>
      </c>
      <c r="S405" s="64" t="str">
        <f t="shared" si="13"/>
        <v/>
      </c>
    </row>
    <row r="406" spans="17:19" x14ac:dyDescent="0.25">
      <c r="Q406" s="51" t="str">
        <f t="shared" si="12"/>
        <v/>
      </c>
      <c r="R406" s="51" t="str">
        <f>IF(M406="","",IF(AND(M406&lt;&gt;'Tabelas auxiliares'!$B$236,M406&lt;&gt;'Tabelas auxiliares'!$B$237,M406&lt;&gt;'Tabelas auxiliares'!$C$236,M406&lt;&gt;'Tabelas auxiliares'!$C$237,M406&lt;&gt;'Tabelas auxiliares'!$D$236),"FOLHA DE PESSOAL",IF(Q406='Tabelas auxiliares'!$A$237,"CUSTEIO",IF(Q406='Tabelas auxiliares'!$A$236,"INVESTIMENTO","ERRO - VERIFICAR"))))</f>
        <v/>
      </c>
      <c r="S406" s="64" t="str">
        <f t="shared" si="13"/>
        <v/>
      </c>
    </row>
    <row r="407" spans="17:19" x14ac:dyDescent="0.25">
      <c r="Q407" s="51" t="str">
        <f t="shared" si="12"/>
        <v/>
      </c>
      <c r="R407" s="51" t="str">
        <f>IF(M407="","",IF(AND(M407&lt;&gt;'Tabelas auxiliares'!$B$236,M407&lt;&gt;'Tabelas auxiliares'!$B$237,M407&lt;&gt;'Tabelas auxiliares'!$C$236,M407&lt;&gt;'Tabelas auxiliares'!$C$237,M407&lt;&gt;'Tabelas auxiliares'!$D$236),"FOLHA DE PESSOAL",IF(Q407='Tabelas auxiliares'!$A$237,"CUSTEIO",IF(Q407='Tabelas auxiliares'!$A$236,"INVESTIMENTO","ERRO - VERIFICAR"))))</f>
        <v/>
      </c>
      <c r="S407" s="64" t="str">
        <f t="shared" si="13"/>
        <v/>
      </c>
    </row>
    <row r="408" spans="17:19" x14ac:dyDescent="0.25">
      <c r="Q408" s="51" t="str">
        <f t="shared" si="12"/>
        <v/>
      </c>
      <c r="R408" s="51" t="str">
        <f>IF(M408="","",IF(AND(M408&lt;&gt;'Tabelas auxiliares'!$B$236,M408&lt;&gt;'Tabelas auxiliares'!$B$237,M408&lt;&gt;'Tabelas auxiliares'!$C$236,M408&lt;&gt;'Tabelas auxiliares'!$C$237,M408&lt;&gt;'Tabelas auxiliares'!$D$236),"FOLHA DE PESSOAL",IF(Q408='Tabelas auxiliares'!$A$237,"CUSTEIO",IF(Q408='Tabelas auxiliares'!$A$236,"INVESTIMENTO","ERRO - VERIFICAR"))))</f>
        <v/>
      </c>
      <c r="S408" s="64" t="str">
        <f t="shared" si="13"/>
        <v/>
      </c>
    </row>
    <row r="409" spans="17:19" x14ac:dyDescent="0.25">
      <c r="Q409" s="51" t="str">
        <f t="shared" si="12"/>
        <v/>
      </c>
      <c r="R409" s="51" t="str">
        <f>IF(M409="","",IF(AND(M409&lt;&gt;'Tabelas auxiliares'!$B$236,M409&lt;&gt;'Tabelas auxiliares'!$B$237,M409&lt;&gt;'Tabelas auxiliares'!$C$236,M409&lt;&gt;'Tabelas auxiliares'!$C$237,M409&lt;&gt;'Tabelas auxiliares'!$D$236),"FOLHA DE PESSOAL",IF(Q409='Tabelas auxiliares'!$A$237,"CUSTEIO",IF(Q409='Tabelas auxiliares'!$A$236,"INVESTIMENTO","ERRO - VERIFICAR"))))</f>
        <v/>
      </c>
      <c r="S409" s="64" t="str">
        <f t="shared" si="13"/>
        <v/>
      </c>
    </row>
    <row r="410" spans="17:19" x14ac:dyDescent="0.25">
      <c r="Q410" s="51" t="str">
        <f t="shared" si="12"/>
        <v/>
      </c>
      <c r="R410" s="51" t="str">
        <f>IF(M410="","",IF(AND(M410&lt;&gt;'Tabelas auxiliares'!$B$236,M410&lt;&gt;'Tabelas auxiliares'!$B$237,M410&lt;&gt;'Tabelas auxiliares'!$C$236,M410&lt;&gt;'Tabelas auxiliares'!$C$237,M410&lt;&gt;'Tabelas auxiliares'!$D$236),"FOLHA DE PESSOAL",IF(Q410='Tabelas auxiliares'!$A$237,"CUSTEIO",IF(Q410='Tabelas auxiliares'!$A$236,"INVESTIMENTO","ERRO - VERIFICAR"))))</f>
        <v/>
      </c>
      <c r="S410" s="64" t="str">
        <f t="shared" si="13"/>
        <v/>
      </c>
    </row>
    <row r="411" spans="17:19" x14ac:dyDescent="0.25">
      <c r="Q411" s="51" t="str">
        <f t="shared" si="12"/>
        <v/>
      </c>
      <c r="R411" s="51" t="str">
        <f>IF(M411="","",IF(AND(M411&lt;&gt;'Tabelas auxiliares'!$B$236,M411&lt;&gt;'Tabelas auxiliares'!$B$237,M411&lt;&gt;'Tabelas auxiliares'!$C$236,M411&lt;&gt;'Tabelas auxiliares'!$C$237,M411&lt;&gt;'Tabelas auxiliares'!$D$236),"FOLHA DE PESSOAL",IF(Q411='Tabelas auxiliares'!$A$237,"CUSTEIO",IF(Q411='Tabelas auxiliares'!$A$236,"INVESTIMENTO","ERRO - VERIFICAR"))))</f>
        <v/>
      </c>
      <c r="S411" s="64" t="str">
        <f t="shared" si="13"/>
        <v/>
      </c>
    </row>
    <row r="412" spans="17:19" x14ac:dyDescent="0.25">
      <c r="Q412" s="51" t="str">
        <f t="shared" si="12"/>
        <v/>
      </c>
      <c r="R412" s="51" t="str">
        <f>IF(M412="","",IF(AND(M412&lt;&gt;'Tabelas auxiliares'!$B$236,M412&lt;&gt;'Tabelas auxiliares'!$B$237,M412&lt;&gt;'Tabelas auxiliares'!$C$236,M412&lt;&gt;'Tabelas auxiliares'!$C$237,M412&lt;&gt;'Tabelas auxiliares'!$D$236),"FOLHA DE PESSOAL",IF(Q412='Tabelas auxiliares'!$A$237,"CUSTEIO",IF(Q412='Tabelas auxiliares'!$A$236,"INVESTIMENTO","ERRO - VERIFICAR"))))</f>
        <v/>
      </c>
      <c r="S412" s="64" t="str">
        <f t="shared" si="13"/>
        <v/>
      </c>
    </row>
    <row r="413" spans="17:19" x14ac:dyDescent="0.25">
      <c r="Q413" s="51" t="str">
        <f t="shared" si="12"/>
        <v/>
      </c>
      <c r="R413" s="51" t="str">
        <f>IF(M413="","",IF(AND(M413&lt;&gt;'Tabelas auxiliares'!$B$236,M413&lt;&gt;'Tabelas auxiliares'!$B$237,M413&lt;&gt;'Tabelas auxiliares'!$C$236,M413&lt;&gt;'Tabelas auxiliares'!$C$237,M413&lt;&gt;'Tabelas auxiliares'!$D$236),"FOLHA DE PESSOAL",IF(Q413='Tabelas auxiliares'!$A$237,"CUSTEIO",IF(Q413='Tabelas auxiliares'!$A$236,"INVESTIMENTO","ERRO - VERIFICAR"))))</f>
        <v/>
      </c>
      <c r="S413" s="64" t="str">
        <f t="shared" si="13"/>
        <v/>
      </c>
    </row>
    <row r="414" spans="17:19" x14ac:dyDescent="0.25">
      <c r="Q414" s="51" t="str">
        <f t="shared" si="12"/>
        <v/>
      </c>
      <c r="R414" s="51" t="str">
        <f>IF(M414="","",IF(AND(M414&lt;&gt;'Tabelas auxiliares'!$B$236,M414&lt;&gt;'Tabelas auxiliares'!$B$237,M414&lt;&gt;'Tabelas auxiliares'!$C$236,M414&lt;&gt;'Tabelas auxiliares'!$C$237,M414&lt;&gt;'Tabelas auxiliares'!$D$236),"FOLHA DE PESSOAL",IF(Q414='Tabelas auxiliares'!$A$237,"CUSTEIO",IF(Q414='Tabelas auxiliares'!$A$236,"INVESTIMENTO","ERRO - VERIFICAR"))))</f>
        <v/>
      </c>
      <c r="S414" s="64" t="str">
        <f t="shared" si="13"/>
        <v/>
      </c>
    </row>
    <row r="415" spans="17:19" x14ac:dyDescent="0.25">
      <c r="Q415" s="51" t="str">
        <f t="shared" si="12"/>
        <v/>
      </c>
      <c r="R415" s="51" t="str">
        <f>IF(M415="","",IF(AND(M415&lt;&gt;'Tabelas auxiliares'!$B$236,M415&lt;&gt;'Tabelas auxiliares'!$B$237,M415&lt;&gt;'Tabelas auxiliares'!$C$236,M415&lt;&gt;'Tabelas auxiliares'!$C$237,M415&lt;&gt;'Tabelas auxiliares'!$D$236),"FOLHA DE PESSOAL",IF(Q415='Tabelas auxiliares'!$A$237,"CUSTEIO",IF(Q415='Tabelas auxiliares'!$A$236,"INVESTIMENTO","ERRO - VERIFICAR"))))</f>
        <v/>
      </c>
      <c r="S415" s="64" t="str">
        <f t="shared" si="13"/>
        <v/>
      </c>
    </row>
    <row r="416" spans="17:19" x14ac:dyDescent="0.25">
      <c r="Q416" s="51" t="str">
        <f t="shared" si="12"/>
        <v/>
      </c>
      <c r="R416" s="51" t="str">
        <f>IF(M416="","",IF(AND(M416&lt;&gt;'Tabelas auxiliares'!$B$236,M416&lt;&gt;'Tabelas auxiliares'!$B$237,M416&lt;&gt;'Tabelas auxiliares'!$C$236,M416&lt;&gt;'Tabelas auxiliares'!$C$237,M416&lt;&gt;'Tabelas auxiliares'!$D$236),"FOLHA DE PESSOAL",IF(Q416='Tabelas auxiliares'!$A$237,"CUSTEIO",IF(Q416='Tabelas auxiliares'!$A$236,"INVESTIMENTO","ERRO - VERIFICAR"))))</f>
        <v/>
      </c>
      <c r="S416" s="64" t="str">
        <f t="shared" si="13"/>
        <v/>
      </c>
    </row>
    <row r="417" spans="17:19" x14ac:dyDescent="0.25">
      <c r="Q417" s="51" t="str">
        <f t="shared" si="12"/>
        <v/>
      </c>
      <c r="R417" s="51" t="str">
        <f>IF(M417="","",IF(AND(M417&lt;&gt;'Tabelas auxiliares'!$B$236,M417&lt;&gt;'Tabelas auxiliares'!$B$237,M417&lt;&gt;'Tabelas auxiliares'!$C$236,M417&lt;&gt;'Tabelas auxiliares'!$C$237,M417&lt;&gt;'Tabelas auxiliares'!$D$236),"FOLHA DE PESSOAL",IF(Q417='Tabelas auxiliares'!$A$237,"CUSTEIO",IF(Q417='Tabelas auxiliares'!$A$236,"INVESTIMENTO","ERRO - VERIFICAR"))))</f>
        <v/>
      </c>
      <c r="S417" s="64" t="str">
        <f t="shared" si="13"/>
        <v/>
      </c>
    </row>
    <row r="418" spans="17:19" x14ac:dyDescent="0.25">
      <c r="Q418" s="51" t="str">
        <f t="shared" si="12"/>
        <v/>
      </c>
      <c r="R418" s="51" t="str">
        <f>IF(M418="","",IF(AND(M418&lt;&gt;'Tabelas auxiliares'!$B$236,M418&lt;&gt;'Tabelas auxiliares'!$B$237,M418&lt;&gt;'Tabelas auxiliares'!$C$236,M418&lt;&gt;'Tabelas auxiliares'!$C$237,M418&lt;&gt;'Tabelas auxiliares'!$D$236),"FOLHA DE PESSOAL",IF(Q418='Tabelas auxiliares'!$A$237,"CUSTEIO",IF(Q418='Tabelas auxiliares'!$A$236,"INVESTIMENTO","ERRO - VERIFICAR"))))</f>
        <v/>
      </c>
      <c r="S418" s="64" t="str">
        <f t="shared" si="13"/>
        <v/>
      </c>
    </row>
    <row r="419" spans="17:19" x14ac:dyDescent="0.25">
      <c r="Q419" s="51" t="str">
        <f t="shared" si="12"/>
        <v/>
      </c>
      <c r="R419" s="51" t="str">
        <f>IF(M419="","",IF(AND(M419&lt;&gt;'Tabelas auxiliares'!$B$236,M419&lt;&gt;'Tabelas auxiliares'!$B$237,M419&lt;&gt;'Tabelas auxiliares'!$C$236,M419&lt;&gt;'Tabelas auxiliares'!$C$237,M419&lt;&gt;'Tabelas auxiliares'!$D$236),"FOLHA DE PESSOAL",IF(Q419='Tabelas auxiliares'!$A$237,"CUSTEIO",IF(Q419='Tabelas auxiliares'!$A$236,"INVESTIMENTO","ERRO - VERIFICAR"))))</f>
        <v/>
      </c>
      <c r="S419" s="64" t="str">
        <f t="shared" si="13"/>
        <v/>
      </c>
    </row>
    <row r="420" spans="17:19" x14ac:dyDescent="0.25">
      <c r="Q420" s="51" t="str">
        <f t="shared" si="12"/>
        <v/>
      </c>
      <c r="R420" s="51" t="str">
        <f>IF(M420="","",IF(AND(M420&lt;&gt;'Tabelas auxiliares'!$B$236,M420&lt;&gt;'Tabelas auxiliares'!$B$237,M420&lt;&gt;'Tabelas auxiliares'!$C$236,M420&lt;&gt;'Tabelas auxiliares'!$C$237,M420&lt;&gt;'Tabelas auxiliares'!$D$236),"FOLHA DE PESSOAL",IF(Q420='Tabelas auxiliares'!$A$237,"CUSTEIO",IF(Q420='Tabelas auxiliares'!$A$236,"INVESTIMENTO","ERRO - VERIFICAR"))))</f>
        <v/>
      </c>
      <c r="S420" s="64" t="str">
        <f t="shared" si="13"/>
        <v/>
      </c>
    </row>
    <row r="421" spans="17:19" x14ac:dyDescent="0.25">
      <c r="Q421" s="51" t="str">
        <f t="shared" si="12"/>
        <v/>
      </c>
      <c r="R421" s="51" t="str">
        <f>IF(M421="","",IF(AND(M421&lt;&gt;'Tabelas auxiliares'!$B$236,M421&lt;&gt;'Tabelas auxiliares'!$B$237,M421&lt;&gt;'Tabelas auxiliares'!$C$236,M421&lt;&gt;'Tabelas auxiliares'!$C$237,M421&lt;&gt;'Tabelas auxiliares'!$D$236),"FOLHA DE PESSOAL",IF(Q421='Tabelas auxiliares'!$A$237,"CUSTEIO",IF(Q421='Tabelas auxiliares'!$A$236,"INVESTIMENTO","ERRO - VERIFICAR"))))</f>
        <v/>
      </c>
      <c r="S421" s="64" t="str">
        <f t="shared" si="13"/>
        <v/>
      </c>
    </row>
    <row r="422" spans="17:19" x14ac:dyDescent="0.25">
      <c r="Q422" s="51" t="str">
        <f t="shared" si="12"/>
        <v/>
      </c>
      <c r="R422" s="51" t="str">
        <f>IF(M422="","",IF(AND(M422&lt;&gt;'Tabelas auxiliares'!$B$236,M422&lt;&gt;'Tabelas auxiliares'!$B$237,M422&lt;&gt;'Tabelas auxiliares'!$C$236,M422&lt;&gt;'Tabelas auxiliares'!$C$237,M422&lt;&gt;'Tabelas auxiliares'!$D$236),"FOLHA DE PESSOAL",IF(Q422='Tabelas auxiliares'!$A$237,"CUSTEIO",IF(Q422='Tabelas auxiliares'!$A$236,"INVESTIMENTO","ERRO - VERIFICAR"))))</f>
        <v/>
      </c>
      <c r="S422" s="64" t="str">
        <f t="shared" si="13"/>
        <v/>
      </c>
    </row>
    <row r="423" spans="17:19" x14ac:dyDescent="0.25">
      <c r="Q423" s="51" t="str">
        <f t="shared" si="12"/>
        <v/>
      </c>
      <c r="R423" s="51" t="str">
        <f>IF(M423="","",IF(AND(M423&lt;&gt;'Tabelas auxiliares'!$B$236,M423&lt;&gt;'Tabelas auxiliares'!$B$237,M423&lt;&gt;'Tabelas auxiliares'!$C$236,M423&lt;&gt;'Tabelas auxiliares'!$C$237,M423&lt;&gt;'Tabelas auxiliares'!$D$236),"FOLHA DE PESSOAL",IF(Q423='Tabelas auxiliares'!$A$237,"CUSTEIO",IF(Q423='Tabelas auxiliares'!$A$236,"INVESTIMENTO","ERRO - VERIFICAR"))))</f>
        <v/>
      </c>
      <c r="S423" s="64" t="str">
        <f t="shared" si="13"/>
        <v/>
      </c>
    </row>
    <row r="424" spans="17:19" x14ac:dyDescent="0.25">
      <c r="Q424" s="51" t="str">
        <f t="shared" si="12"/>
        <v/>
      </c>
      <c r="R424" s="51" t="str">
        <f>IF(M424="","",IF(AND(M424&lt;&gt;'Tabelas auxiliares'!$B$236,M424&lt;&gt;'Tabelas auxiliares'!$B$237,M424&lt;&gt;'Tabelas auxiliares'!$C$236,M424&lt;&gt;'Tabelas auxiliares'!$C$237,M424&lt;&gt;'Tabelas auxiliares'!$D$236),"FOLHA DE PESSOAL",IF(Q424='Tabelas auxiliares'!$A$237,"CUSTEIO",IF(Q424='Tabelas auxiliares'!$A$236,"INVESTIMENTO","ERRO - VERIFICAR"))))</f>
        <v/>
      </c>
      <c r="S424" s="64" t="str">
        <f t="shared" si="13"/>
        <v/>
      </c>
    </row>
    <row r="425" spans="17:19" x14ac:dyDescent="0.25">
      <c r="Q425" s="51" t="str">
        <f t="shared" si="12"/>
        <v/>
      </c>
      <c r="R425" s="51" t="str">
        <f>IF(M425="","",IF(AND(M425&lt;&gt;'Tabelas auxiliares'!$B$236,M425&lt;&gt;'Tabelas auxiliares'!$B$237,M425&lt;&gt;'Tabelas auxiliares'!$C$236,M425&lt;&gt;'Tabelas auxiliares'!$C$237,M425&lt;&gt;'Tabelas auxiliares'!$D$236),"FOLHA DE PESSOAL",IF(Q425='Tabelas auxiliares'!$A$237,"CUSTEIO",IF(Q425='Tabelas auxiliares'!$A$236,"INVESTIMENTO","ERRO - VERIFICAR"))))</f>
        <v/>
      </c>
      <c r="S425" s="64" t="str">
        <f t="shared" si="13"/>
        <v/>
      </c>
    </row>
    <row r="426" spans="17:19" x14ac:dyDescent="0.25">
      <c r="Q426" s="51" t="str">
        <f t="shared" si="12"/>
        <v/>
      </c>
      <c r="R426" s="51" t="str">
        <f>IF(M426="","",IF(AND(M426&lt;&gt;'Tabelas auxiliares'!$B$236,M426&lt;&gt;'Tabelas auxiliares'!$B$237,M426&lt;&gt;'Tabelas auxiliares'!$C$236,M426&lt;&gt;'Tabelas auxiliares'!$C$237,M426&lt;&gt;'Tabelas auxiliares'!$D$236),"FOLHA DE PESSOAL",IF(Q426='Tabelas auxiliares'!$A$237,"CUSTEIO",IF(Q426='Tabelas auxiliares'!$A$236,"INVESTIMENTO","ERRO - VERIFICAR"))))</f>
        <v/>
      </c>
      <c r="S426" s="64" t="str">
        <f t="shared" si="13"/>
        <v/>
      </c>
    </row>
    <row r="427" spans="17:19" x14ac:dyDescent="0.25">
      <c r="Q427" s="51" t="str">
        <f t="shared" si="12"/>
        <v/>
      </c>
      <c r="R427" s="51" t="str">
        <f>IF(M427="","",IF(AND(M427&lt;&gt;'Tabelas auxiliares'!$B$236,M427&lt;&gt;'Tabelas auxiliares'!$B$237,M427&lt;&gt;'Tabelas auxiliares'!$C$236,M427&lt;&gt;'Tabelas auxiliares'!$C$237,M427&lt;&gt;'Tabelas auxiliares'!$D$236),"FOLHA DE PESSOAL",IF(Q427='Tabelas auxiliares'!$A$237,"CUSTEIO",IF(Q427='Tabelas auxiliares'!$A$236,"INVESTIMENTO","ERRO - VERIFICAR"))))</f>
        <v/>
      </c>
      <c r="S427" s="64" t="str">
        <f t="shared" si="13"/>
        <v/>
      </c>
    </row>
    <row r="428" spans="17:19" x14ac:dyDescent="0.25">
      <c r="Q428" s="51" t="str">
        <f t="shared" si="12"/>
        <v/>
      </c>
      <c r="R428" s="51" t="str">
        <f>IF(M428="","",IF(AND(M428&lt;&gt;'Tabelas auxiliares'!$B$236,M428&lt;&gt;'Tabelas auxiliares'!$B$237,M428&lt;&gt;'Tabelas auxiliares'!$C$236,M428&lt;&gt;'Tabelas auxiliares'!$C$237,M428&lt;&gt;'Tabelas auxiliares'!$D$236),"FOLHA DE PESSOAL",IF(Q428='Tabelas auxiliares'!$A$237,"CUSTEIO",IF(Q428='Tabelas auxiliares'!$A$236,"INVESTIMENTO","ERRO - VERIFICAR"))))</f>
        <v/>
      </c>
      <c r="S428" s="64" t="str">
        <f t="shared" si="13"/>
        <v/>
      </c>
    </row>
    <row r="429" spans="17:19" x14ac:dyDescent="0.25">
      <c r="Q429" s="51" t="str">
        <f t="shared" si="12"/>
        <v/>
      </c>
      <c r="R429" s="51" t="str">
        <f>IF(M429="","",IF(AND(M429&lt;&gt;'Tabelas auxiliares'!$B$236,M429&lt;&gt;'Tabelas auxiliares'!$B$237,M429&lt;&gt;'Tabelas auxiliares'!$C$236,M429&lt;&gt;'Tabelas auxiliares'!$C$237,M429&lt;&gt;'Tabelas auxiliares'!$D$236),"FOLHA DE PESSOAL",IF(Q429='Tabelas auxiliares'!$A$237,"CUSTEIO",IF(Q429='Tabelas auxiliares'!$A$236,"INVESTIMENTO","ERRO - VERIFICAR"))))</f>
        <v/>
      </c>
      <c r="S429" s="64" t="str">
        <f t="shared" si="13"/>
        <v/>
      </c>
    </row>
    <row r="430" spans="17:19" x14ac:dyDescent="0.25">
      <c r="Q430" s="51" t="str">
        <f t="shared" si="12"/>
        <v/>
      </c>
      <c r="R430" s="51" t="str">
        <f>IF(M430="","",IF(AND(M430&lt;&gt;'Tabelas auxiliares'!$B$236,M430&lt;&gt;'Tabelas auxiliares'!$B$237,M430&lt;&gt;'Tabelas auxiliares'!$C$236,M430&lt;&gt;'Tabelas auxiliares'!$C$237,M430&lt;&gt;'Tabelas auxiliares'!$D$236),"FOLHA DE PESSOAL",IF(Q430='Tabelas auxiliares'!$A$237,"CUSTEIO",IF(Q430='Tabelas auxiliares'!$A$236,"INVESTIMENTO","ERRO - VERIFICAR"))))</f>
        <v/>
      </c>
      <c r="S430" s="64" t="str">
        <f t="shared" si="13"/>
        <v/>
      </c>
    </row>
    <row r="431" spans="17:19" x14ac:dyDescent="0.25">
      <c r="Q431" s="51" t="str">
        <f t="shared" si="12"/>
        <v/>
      </c>
      <c r="R431" s="51" t="str">
        <f>IF(M431="","",IF(AND(M431&lt;&gt;'Tabelas auxiliares'!$B$236,M431&lt;&gt;'Tabelas auxiliares'!$B$237,M431&lt;&gt;'Tabelas auxiliares'!$C$236,M431&lt;&gt;'Tabelas auxiliares'!$C$237,M431&lt;&gt;'Tabelas auxiliares'!$D$236),"FOLHA DE PESSOAL",IF(Q431='Tabelas auxiliares'!$A$237,"CUSTEIO",IF(Q431='Tabelas auxiliares'!$A$236,"INVESTIMENTO","ERRO - VERIFICAR"))))</f>
        <v/>
      </c>
      <c r="S431" s="64" t="str">
        <f t="shared" si="13"/>
        <v/>
      </c>
    </row>
    <row r="432" spans="17:19" x14ac:dyDescent="0.25">
      <c r="Q432" s="51" t="str">
        <f t="shared" si="12"/>
        <v/>
      </c>
      <c r="R432" s="51" t="str">
        <f>IF(M432="","",IF(AND(M432&lt;&gt;'Tabelas auxiliares'!$B$236,M432&lt;&gt;'Tabelas auxiliares'!$B$237,M432&lt;&gt;'Tabelas auxiliares'!$C$236,M432&lt;&gt;'Tabelas auxiliares'!$C$237,M432&lt;&gt;'Tabelas auxiliares'!$D$236),"FOLHA DE PESSOAL",IF(Q432='Tabelas auxiliares'!$A$237,"CUSTEIO",IF(Q432='Tabelas auxiliares'!$A$236,"INVESTIMENTO","ERRO - VERIFICAR"))))</f>
        <v/>
      </c>
      <c r="S432" s="64" t="str">
        <f t="shared" si="13"/>
        <v/>
      </c>
    </row>
    <row r="433" spans="17:19" x14ac:dyDescent="0.25">
      <c r="Q433" s="51" t="str">
        <f t="shared" si="12"/>
        <v/>
      </c>
      <c r="R433" s="51" t="str">
        <f>IF(M433="","",IF(AND(M433&lt;&gt;'Tabelas auxiliares'!$B$236,M433&lt;&gt;'Tabelas auxiliares'!$B$237,M433&lt;&gt;'Tabelas auxiliares'!$C$236,M433&lt;&gt;'Tabelas auxiliares'!$C$237,M433&lt;&gt;'Tabelas auxiliares'!$D$236),"FOLHA DE PESSOAL",IF(Q433='Tabelas auxiliares'!$A$237,"CUSTEIO",IF(Q433='Tabelas auxiliares'!$A$236,"INVESTIMENTO","ERRO - VERIFICAR"))))</f>
        <v/>
      </c>
      <c r="S433" s="64" t="str">
        <f t="shared" si="13"/>
        <v/>
      </c>
    </row>
    <row r="434" spans="17:19" x14ac:dyDescent="0.25">
      <c r="Q434" s="51" t="str">
        <f t="shared" si="12"/>
        <v/>
      </c>
      <c r="R434" s="51" t="str">
        <f>IF(M434="","",IF(AND(M434&lt;&gt;'Tabelas auxiliares'!$B$236,M434&lt;&gt;'Tabelas auxiliares'!$B$237,M434&lt;&gt;'Tabelas auxiliares'!$C$236,M434&lt;&gt;'Tabelas auxiliares'!$C$237,M434&lt;&gt;'Tabelas auxiliares'!$D$236),"FOLHA DE PESSOAL",IF(Q434='Tabelas auxiliares'!$A$237,"CUSTEIO",IF(Q434='Tabelas auxiliares'!$A$236,"INVESTIMENTO","ERRO - VERIFICAR"))))</f>
        <v/>
      </c>
      <c r="S434" s="64" t="str">
        <f t="shared" si="13"/>
        <v/>
      </c>
    </row>
    <row r="435" spans="17:19" x14ac:dyDescent="0.25">
      <c r="Q435" s="51" t="str">
        <f t="shared" si="12"/>
        <v/>
      </c>
      <c r="R435" s="51" t="str">
        <f>IF(M435="","",IF(AND(M435&lt;&gt;'Tabelas auxiliares'!$B$236,M435&lt;&gt;'Tabelas auxiliares'!$B$237,M435&lt;&gt;'Tabelas auxiliares'!$C$236,M435&lt;&gt;'Tabelas auxiliares'!$C$237,M435&lt;&gt;'Tabelas auxiliares'!$D$236),"FOLHA DE PESSOAL",IF(Q435='Tabelas auxiliares'!$A$237,"CUSTEIO",IF(Q435='Tabelas auxiliares'!$A$236,"INVESTIMENTO","ERRO - VERIFICAR"))))</f>
        <v/>
      </c>
      <c r="S435" s="64" t="str">
        <f t="shared" si="13"/>
        <v/>
      </c>
    </row>
    <row r="436" spans="17:19" x14ac:dyDescent="0.25">
      <c r="Q436" s="51" t="str">
        <f t="shared" si="12"/>
        <v/>
      </c>
      <c r="R436" s="51" t="str">
        <f>IF(M436="","",IF(AND(M436&lt;&gt;'Tabelas auxiliares'!$B$236,M436&lt;&gt;'Tabelas auxiliares'!$B$237,M436&lt;&gt;'Tabelas auxiliares'!$C$236,M436&lt;&gt;'Tabelas auxiliares'!$C$237,M436&lt;&gt;'Tabelas auxiliares'!$D$236),"FOLHA DE PESSOAL",IF(Q436='Tabelas auxiliares'!$A$237,"CUSTEIO",IF(Q436='Tabelas auxiliares'!$A$236,"INVESTIMENTO","ERRO - VERIFICAR"))))</f>
        <v/>
      </c>
      <c r="S436" s="64" t="str">
        <f t="shared" si="13"/>
        <v/>
      </c>
    </row>
    <row r="437" spans="17:19" x14ac:dyDescent="0.25">
      <c r="Q437" s="51" t="str">
        <f t="shared" si="12"/>
        <v/>
      </c>
      <c r="R437" s="51" t="str">
        <f>IF(M437="","",IF(AND(M437&lt;&gt;'Tabelas auxiliares'!$B$236,M437&lt;&gt;'Tabelas auxiliares'!$B$237,M437&lt;&gt;'Tabelas auxiliares'!$C$236,M437&lt;&gt;'Tabelas auxiliares'!$C$237,M437&lt;&gt;'Tabelas auxiliares'!$D$236),"FOLHA DE PESSOAL",IF(Q437='Tabelas auxiliares'!$A$237,"CUSTEIO",IF(Q437='Tabelas auxiliares'!$A$236,"INVESTIMENTO","ERRO - VERIFICAR"))))</f>
        <v/>
      </c>
      <c r="S437" s="64" t="str">
        <f t="shared" si="13"/>
        <v/>
      </c>
    </row>
    <row r="438" spans="17:19" x14ac:dyDescent="0.25">
      <c r="Q438" s="51" t="str">
        <f t="shared" si="12"/>
        <v/>
      </c>
      <c r="R438" s="51" t="str">
        <f>IF(M438="","",IF(AND(M438&lt;&gt;'Tabelas auxiliares'!$B$236,M438&lt;&gt;'Tabelas auxiliares'!$B$237,M438&lt;&gt;'Tabelas auxiliares'!$C$236,M438&lt;&gt;'Tabelas auxiliares'!$C$237,M438&lt;&gt;'Tabelas auxiliares'!$D$236),"FOLHA DE PESSOAL",IF(Q438='Tabelas auxiliares'!$A$237,"CUSTEIO",IF(Q438='Tabelas auxiliares'!$A$236,"INVESTIMENTO","ERRO - VERIFICAR"))))</f>
        <v/>
      </c>
      <c r="S438" s="64" t="str">
        <f t="shared" si="13"/>
        <v/>
      </c>
    </row>
    <row r="439" spans="17:19" x14ac:dyDescent="0.25">
      <c r="Q439" s="51" t="str">
        <f t="shared" si="12"/>
        <v/>
      </c>
      <c r="R439" s="51" t="str">
        <f>IF(M439="","",IF(AND(M439&lt;&gt;'Tabelas auxiliares'!$B$236,M439&lt;&gt;'Tabelas auxiliares'!$B$237,M439&lt;&gt;'Tabelas auxiliares'!$C$236,M439&lt;&gt;'Tabelas auxiliares'!$C$237,M439&lt;&gt;'Tabelas auxiliares'!$D$236),"FOLHA DE PESSOAL",IF(Q439='Tabelas auxiliares'!$A$237,"CUSTEIO",IF(Q439='Tabelas auxiliares'!$A$236,"INVESTIMENTO","ERRO - VERIFICAR"))))</f>
        <v/>
      </c>
      <c r="S439" s="64" t="str">
        <f t="shared" si="13"/>
        <v/>
      </c>
    </row>
    <row r="440" spans="17:19" x14ac:dyDescent="0.25">
      <c r="Q440" s="51" t="str">
        <f t="shared" si="12"/>
        <v/>
      </c>
      <c r="R440" s="51" t="str">
        <f>IF(M440="","",IF(AND(M440&lt;&gt;'Tabelas auxiliares'!$B$236,M440&lt;&gt;'Tabelas auxiliares'!$B$237,M440&lt;&gt;'Tabelas auxiliares'!$C$236,M440&lt;&gt;'Tabelas auxiliares'!$C$237,M440&lt;&gt;'Tabelas auxiliares'!$D$236),"FOLHA DE PESSOAL",IF(Q440='Tabelas auxiliares'!$A$237,"CUSTEIO",IF(Q440='Tabelas auxiliares'!$A$236,"INVESTIMENTO","ERRO - VERIFICAR"))))</f>
        <v/>
      </c>
      <c r="S440" s="64" t="str">
        <f t="shared" si="13"/>
        <v/>
      </c>
    </row>
    <row r="441" spans="17:19" x14ac:dyDescent="0.25">
      <c r="Q441" s="51" t="str">
        <f t="shared" si="12"/>
        <v/>
      </c>
      <c r="R441" s="51" t="str">
        <f>IF(M441="","",IF(AND(M441&lt;&gt;'Tabelas auxiliares'!$B$236,M441&lt;&gt;'Tabelas auxiliares'!$B$237,M441&lt;&gt;'Tabelas auxiliares'!$C$236,M441&lt;&gt;'Tabelas auxiliares'!$C$237,M441&lt;&gt;'Tabelas auxiliares'!$D$236),"FOLHA DE PESSOAL",IF(Q441='Tabelas auxiliares'!$A$237,"CUSTEIO",IF(Q441='Tabelas auxiliares'!$A$236,"INVESTIMENTO","ERRO - VERIFICAR"))))</f>
        <v/>
      </c>
      <c r="S441" s="64" t="str">
        <f t="shared" si="13"/>
        <v/>
      </c>
    </row>
    <row r="442" spans="17:19" x14ac:dyDescent="0.25">
      <c r="Q442" s="51" t="str">
        <f t="shared" si="12"/>
        <v/>
      </c>
      <c r="R442" s="51" t="str">
        <f>IF(M442="","",IF(AND(M442&lt;&gt;'Tabelas auxiliares'!$B$236,M442&lt;&gt;'Tabelas auxiliares'!$B$237,M442&lt;&gt;'Tabelas auxiliares'!$C$236,M442&lt;&gt;'Tabelas auxiliares'!$C$237,M442&lt;&gt;'Tabelas auxiliares'!$D$236),"FOLHA DE PESSOAL",IF(Q442='Tabelas auxiliares'!$A$237,"CUSTEIO",IF(Q442='Tabelas auxiliares'!$A$236,"INVESTIMENTO","ERRO - VERIFICAR"))))</f>
        <v/>
      </c>
      <c r="S442" s="64" t="str">
        <f t="shared" si="13"/>
        <v/>
      </c>
    </row>
    <row r="443" spans="17:19" x14ac:dyDescent="0.25">
      <c r="Q443" s="51" t="str">
        <f t="shared" si="12"/>
        <v/>
      </c>
      <c r="R443" s="51" t="str">
        <f>IF(M443="","",IF(AND(M443&lt;&gt;'Tabelas auxiliares'!$B$236,M443&lt;&gt;'Tabelas auxiliares'!$B$237,M443&lt;&gt;'Tabelas auxiliares'!$C$236,M443&lt;&gt;'Tabelas auxiliares'!$C$237,M443&lt;&gt;'Tabelas auxiliares'!$D$236),"FOLHA DE PESSOAL",IF(Q443='Tabelas auxiliares'!$A$237,"CUSTEIO",IF(Q443='Tabelas auxiliares'!$A$236,"INVESTIMENTO","ERRO - VERIFICAR"))))</f>
        <v/>
      </c>
      <c r="S443" s="64" t="str">
        <f t="shared" si="13"/>
        <v/>
      </c>
    </row>
    <row r="444" spans="17:19" x14ac:dyDescent="0.25">
      <c r="Q444" s="51" t="str">
        <f t="shared" si="12"/>
        <v/>
      </c>
      <c r="R444" s="51" t="str">
        <f>IF(M444="","",IF(AND(M444&lt;&gt;'Tabelas auxiliares'!$B$236,M444&lt;&gt;'Tabelas auxiliares'!$B$237,M444&lt;&gt;'Tabelas auxiliares'!$C$236,M444&lt;&gt;'Tabelas auxiliares'!$C$237,M444&lt;&gt;'Tabelas auxiliares'!$D$236),"FOLHA DE PESSOAL",IF(Q444='Tabelas auxiliares'!$A$237,"CUSTEIO",IF(Q444='Tabelas auxiliares'!$A$236,"INVESTIMENTO","ERRO - VERIFICAR"))))</f>
        <v/>
      </c>
      <c r="S444" s="64" t="str">
        <f t="shared" si="13"/>
        <v/>
      </c>
    </row>
    <row r="445" spans="17:19" x14ac:dyDescent="0.25">
      <c r="Q445" s="51" t="str">
        <f t="shared" si="12"/>
        <v/>
      </c>
      <c r="R445" s="51" t="str">
        <f>IF(M445="","",IF(AND(M445&lt;&gt;'Tabelas auxiliares'!$B$236,M445&lt;&gt;'Tabelas auxiliares'!$B$237,M445&lt;&gt;'Tabelas auxiliares'!$C$236,M445&lt;&gt;'Tabelas auxiliares'!$C$237,M445&lt;&gt;'Tabelas auxiliares'!$D$236),"FOLHA DE PESSOAL",IF(Q445='Tabelas auxiliares'!$A$237,"CUSTEIO",IF(Q445='Tabelas auxiliares'!$A$236,"INVESTIMENTO","ERRO - VERIFICAR"))))</f>
        <v/>
      </c>
      <c r="S445" s="64" t="str">
        <f t="shared" si="13"/>
        <v/>
      </c>
    </row>
    <row r="446" spans="17:19" x14ac:dyDescent="0.25">
      <c r="Q446" s="51" t="str">
        <f t="shared" si="12"/>
        <v/>
      </c>
      <c r="R446" s="51" t="str">
        <f>IF(M446="","",IF(AND(M446&lt;&gt;'Tabelas auxiliares'!$B$236,M446&lt;&gt;'Tabelas auxiliares'!$B$237,M446&lt;&gt;'Tabelas auxiliares'!$C$236,M446&lt;&gt;'Tabelas auxiliares'!$C$237,M446&lt;&gt;'Tabelas auxiliares'!$D$236),"FOLHA DE PESSOAL",IF(Q446='Tabelas auxiliares'!$A$237,"CUSTEIO",IF(Q446='Tabelas auxiliares'!$A$236,"INVESTIMENTO","ERRO - VERIFICAR"))))</f>
        <v/>
      </c>
      <c r="S446" s="64" t="str">
        <f t="shared" si="13"/>
        <v/>
      </c>
    </row>
    <row r="447" spans="17:19" x14ac:dyDescent="0.25">
      <c r="Q447" s="51" t="str">
        <f t="shared" si="12"/>
        <v/>
      </c>
      <c r="R447" s="51" t="str">
        <f>IF(M447="","",IF(AND(M447&lt;&gt;'Tabelas auxiliares'!$B$236,M447&lt;&gt;'Tabelas auxiliares'!$B$237,M447&lt;&gt;'Tabelas auxiliares'!$C$236,M447&lt;&gt;'Tabelas auxiliares'!$C$237,M447&lt;&gt;'Tabelas auxiliares'!$D$236),"FOLHA DE PESSOAL",IF(Q447='Tabelas auxiliares'!$A$237,"CUSTEIO",IF(Q447='Tabelas auxiliares'!$A$236,"INVESTIMENTO","ERRO - VERIFICAR"))))</f>
        <v/>
      </c>
      <c r="S447" s="64" t="str">
        <f t="shared" si="13"/>
        <v/>
      </c>
    </row>
    <row r="448" spans="17:19" x14ac:dyDescent="0.25">
      <c r="Q448" s="51" t="str">
        <f t="shared" si="12"/>
        <v/>
      </c>
      <c r="R448" s="51" t="str">
        <f>IF(M448="","",IF(AND(M448&lt;&gt;'Tabelas auxiliares'!$B$236,M448&lt;&gt;'Tabelas auxiliares'!$B$237,M448&lt;&gt;'Tabelas auxiliares'!$C$236,M448&lt;&gt;'Tabelas auxiliares'!$C$237,M448&lt;&gt;'Tabelas auxiliares'!$D$236),"FOLHA DE PESSOAL",IF(Q448='Tabelas auxiliares'!$A$237,"CUSTEIO",IF(Q448='Tabelas auxiliares'!$A$236,"INVESTIMENTO","ERRO - VERIFICAR"))))</f>
        <v/>
      </c>
      <c r="S448" s="64" t="str">
        <f t="shared" si="13"/>
        <v/>
      </c>
    </row>
    <row r="449" spans="17:19" x14ac:dyDescent="0.25">
      <c r="Q449" s="51" t="str">
        <f t="shared" si="12"/>
        <v/>
      </c>
      <c r="R449" s="51" t="str">
        <f>IF(M449="","",IF(AND(M449&lt;&gt;'Tabelas auxiliares'!$B$236,M449&lt;&gt;'Tabelas auxiliares'!$B$237,M449&lt;&gt;'Tabelas auxiliares'!$C$236,M449&lt;&gt;'Tabelas auxiliares'!$C$237,M449&lt;&gt;'Tabelas auxiliares'!$D$236),"FOLHA DE PESSOAL",IF(Q449='Tabelas auxiliares'!$A$237,"CUSTEIO",IF(Q449='Tabelas auxiliares'!$A$236,"INVESTIMENTO","ERRO - VERIFICAR"))))</f>
        <v/>
      </c>
      <c r="S449" s="64" t="str">
        <f t="shared" si="13"/>
        <v/>
      </c>
    </row>
    <row r="450" spans="17:19" x14ac:dyDescent="0.25">
      <c r="Q450" s="51" t="str">
        <f t="shared" si="12"/>
        <v/>
      </c>
      <c r="R450" s="51" t="str">
        <f>IF(M450="","",IF(AND(M450&lt;&gt;'Tabelas auxiliares'!$B$236,M450&lt;&gt;'Tabelas auxiliares'!$B$237,M450&lt;&gt;'Tabelas auxiliares'!$C$236,M450&lt;&gt;'Tabelas auxiliares'!$C$237,M450&lt;&gt;'Tabelas auxiliares'!$D$236),"FOLHA DE PESSOAL",IF(Q450='Tabelas auxiliares'!$A$237,"CUSTEIO",IF(Q450='Tabelas auxiliares'!$A$236,"INVESTIMENTO","ERRO - VERIFICAR"))))</f>
        <v/>
      </c>
      <c r="S450" s="64" t="str">
        <f t="shared" si="13"/>
        <v/>
      </c>
    </row>
    <row r="451" spans="17:19" x14ac:dyDescent="0.25">
      <c r="Q451" s="51" t="str">
        <f t="shared" si="12"/>
        <v/>
      </c>
      <c r="R451" s="51" t="str">
        <f>IF(M451="","",IF(AND(M451&lt;&gt;'Tabelas auxiliares'!$B$236,M451&lt;&gt;'Tabelas auxiliares'!$B$237,M451&lt;&gt;'Tabelas auxiliares'!$C$236,M451&lt;&gt;'Tabelas auxiliares'!$C$237,M451&lt;&gt;'Tabelas auxiliares'!$D$236),"FOLHA DE PESSOAL",IF(Q451='Tabelas auxiliares'!$A$237,"CUSTEIO",IF(Q451='Tabelas auxiliares'!$A$236,"INVESTIMENTO","ERRO - VERIFICAR"))))</f>
        <v/>
      </c>
      <c r="S451" s="64" t="str">
        <f t="shared" si="13"/>
        <v/>
      </c>
    </row>
    <row r="452" spans="17:19" x14ac:dyDescent="0.25">
      <c r="Q452" s="51" t="str">
        <f t="shared" ref="Q452:Q515" si="14">LEFT(O452,1)</f>
        <v/>
      </c>
      <c r="R452" s="51" t="str">
        <f>IF(M452="","",IF(AND(M452&lt;&gt;'Tabelas auxiliares'!$B$236,M452&lt;&gt;'Tabelas auxiliares'!$B$237,M452&lt;&gt;'Tabelas auxiliares'!$C$236,M452&lt;&gt;'Tabelas auxiliares'!$C$237,M452&lt;&gt;'Tabelas auxiliares'!$D$236),"FOLHA DE PESSOAL",IF(Q452='Tabelas auxiliares'!$A$237,"CUSTEIO",IF(Q452='Tabelas auxiliares'!$A$236,"INVESTIMENTO","ERRO - VERIFICAR"))))</f>
        <v/>
      </c>
      <c r="S452" s="64" t="str">
        <f t="shared" si="13"/>
        <v/>
      </c>
    </row>
    <row r="453" spans="17:19" x14ac:dyDescent="0.25">
      <c r="Q453" s="51" t="str">
        <f t="shared" si="14"/>
        <v/>
      </c>
      <c r="R453" s="51" t="str">
        <f>IF(M453="","",IF(AND(M453&lt;&gt;'Tabelas auxiliares'!$B$236,M453&lt;&gt;'Tabelas auxiliares'!$B$237,M453&lt;&gt;'Tabelas auxiliares'!$C$236,M453&lt;&gt;'Tabelas auxiliares'!$C$237,M453&lt;&gt;'Tabelas auxiliares'!$D$236),"FOLHA DE PESSOAL",IF(Q453='Tabelas auxiliares'!$A$237,"CUSTEIO",IF(Q453='Tabelas auxiliares'!$A$236,"INVESTIMENTO","ERRO - VERIFICAR"))))</f>
        <v/>
      </c>
      <c r="S453" s="64" t="str">
        <f t="shared" ref="S453:S516" si="15">IF(SUM(T453:X453)=0,"",SUM(T453:X453))</f>
        <v/>
      </c>
    </row>
    <row r="454" spans="17:19" x14ac:dyDescent="0.25">
      <c r="Q454" s="51" t="str">
        <f t="shared" si="14"/>
        <v/>
      </c>
      <c r="R454" s="51" t="str">
        <f>IF(M454="","",IF(AND(M454&lt;&gt;'Tabelas auxiliares'!$B$236,M454&lt;&gt;'Tabelas auxiliares'!$B$237,M454&lt;&gt;'Tabelas auxiliares'!$C$236,M454&lt;&gt;'Tabelas auxiliares'!$C$237,M454&lt;&gt;'Tabelas auxiliares'!$D$236),"FOLHA DE PESSOAL",IF(Q454='Tabelas auxiliares'!$A$237,"CUSTEIO",IF(Q454='Tabelas auxiliares'!$A$236,"INVESTIMENTO","ERRO - VERIFICAR"))))</f>
        <v/>
      </c>
      <c r="S454" s="64" t="str">
        <f t="shared" si="15"/>
        <v/>
      </c>
    </row>
    <row r="455" spans="17:19" x14ac:dyDescent="0.25">
      <c r="Q455" s="51" t="str">
        <f t="shared" si="14"/>
        <v/>
      </c>
      <c r="R455" s="51" t="str">
        <f>IF(M455="","",IF(AND(M455&lt;&gt;'Tabelas auxiliares'!$B$236,M455&lt;&gt;'Tabelas auxiliares'!$B$237,M455&lt;&gt;'Tabelas auxiliares'!$C$236,M455&lt;&gt;'Tabelas auxiliares'!$C$237,M455&lt;&gt;'Tabelas auxiliares'!$D$236),"FOLHA DE PESSOAL",IF(Q455='Tabelas auxiliares'!$A$237,"CUSTEIO",IF(Q455='Tabelas auxiliares'!$A$236,"INVESTIMENTO","ERRO - VERIFICAR"))))</f>
        <v/>
      </c>
      <c r="S455" s="64" t="str">
        <f t="shared" si="15"/>
        <v/>
      </c>
    </row>
    <row r="456" spans="17:19" x14ac:dyDescent="0.25">
      <c r="Q456" s="51" t="str">
        <f t="shared" si="14"/>
        <v/>
      </c>
      <c r="R456" s="51" t="str">
        <f>IF(M456="","",IF(AND(M456&lt;&gt;'Tabelas auxiliares'!$B$236,M456&lt;&gt;'Tabelas auxiliares'!$B$237,M456&lt;&gt;'Tabelas auxiliares'!$C$236,M456&lt;&gt;'Tabelas auxiliares'!$C$237,M456&lt;&gt;'Tabelas auxiliares'!$D$236),"FOLHA DE PESSOAL",IF(Q456='Tabelas auxiliares'!$A$237,"CUSTEIO",IF(Q456='Tabelas auxiliares'!$A$236,"INVESTIMENTO","ERRO - VERIFICAR"))))</f>
        <v/>
      </c>
      <c r="S456" s="64" t="str">
        <f t="shared" si="15"/>
        <v/>
      </c>
    </row>
    <row r="457" spans="17:19" x14ac:dyDescent="0.25">
      <c r="Q457" s="51" t="str">
        <f t="shared" si="14"/>
        <v/>
      </c>
      <c r="R457" s="51" t="str">
        <f>IF(M457="","",IF(AND(M457&lt;&gt;'Tabelas auxiliares'!$B$236,M457&lt;&gt;'Tabelas auxiliares'!$B$237,M457&lt;&gt;'Tabelas auxiliares'!$C$236,M457&lt;&gt;'Tabelas auxiliares'!$C$237,M457&lt;&gt;'Tabelas auxiliares'!$D$236),"FOLHA DE PESSOAL",IF(Q457='Tabelas auxiliares'!$A$237,"CUSTEIO",IF(Q457='Tabelas auxiliares'!$A$236,"INVESTIMENTO","ERRO - VERIFICAR"))))</f>
        <v/>
      </c>
      <c r="S457" s="64" t="str">
        <f t="shared" si="15"/>
        <v/>
      </c>
    </row>
    <row r="458" spans="17:19" x14ac:dyDescent="0.25">
      <c r="Q458" s="51" t="str">
        <f t="shared" si="14"/>
        <v/>
      </c>
      <c r="R458" s="51" t="str">
        <f>IF(M458="","",IF(AND(M458&lt;&gt;'Tabelas auxiliares'!$B$236,M458&lt;&gt;'Tabelas auxiliares'!$B$237,M458&lt;&gt;'Tabelas auxiliares'!$C$236,M458&lt;&gt;'Tabelas auxiliares'!$C$237,M458&lt;&gt;'Tabelas auxiliares'!$D$236),"FOLHA DE PESSOAL",IF(Q458='Tabelas auxiliares'!$A$237,"CUSTEIO",IF(Q458='Tabelas auxiliares'!$A$236,"INVESTIMENTO","ERRO - VERIFICAR"))))</f>
        <v/>
      </c>
      <c r="S458" s="64" t="str">
        <f t="shared" si="15"/>
        <v/>
      </c>
    </row>
    <row r="459" spans="17:19" x14ac:dyDescent="0.25">
      <c r="Q459" s="51" t="str">
        <f t="shared" si="14"/>
        <v/>
      </c>
      <c r="R459" s="51" t="str">
        <f>IF(M459="","",IF(AND(M459&lt;&gt;'Tabelas auxiliares'!$B$236,M459&lt;&gt;'Tabelas auxiliares'!$B$237,M459&lt;&gt;'Tabelas auxiliares'!$C$236,M459&lt;&gt;'Tabelas auxiliares'!$C$237,M459&lt;&gt;'Tabelas auxiliares'!$D$236),"FOLHA DE PESSOAL",IF(Q459='Tabelas auxiliares'!$A$237,"CUSTEIO",IF(Q459='Tabelas auxiliares'!$A$236,"INVESTIMENTO","ERRO - VERIFICAR"))))</f>
        <v/>
      </c>
      <c r="S459" s="64" t="str">
        <f t="shared" si="15"/>
        <v/>
      </c>
    </row>
    <row r="460" spans="17:19" x14ac:dyDescent="0.25">
      <c r="Q460" s="51" t="str">
        <f t="shared" si="14"/>
        <v/>
      </c>
      <c r="R460" s="51" t="str">
        <f>IF(M460="","",IF(AND(M460&lt;&gt;'Tabelas auxiliares'!$B$236,M460&lt;&gt;'Tabelas auxiliares'!$B$237,M460&lt;&gt;'Tabelas auxiliares'!$C$236,M460&lt;&gt;'Tabelas auxiliares'!$C$237,M460&lt;&gt;'Tabelas auxiliares'!$D$236),"FOLHA DE PESSOAL",IF(Q460='Tabelas auxiliares'!$A$237,"CUSTEIO",IF(Q460='Tabelas auxiliares'!$A$236,"INVESTIMENTO","ERRO - VERIFICAR"))))</f>
        <v/>
      </c>
      <c r="S460" s="64" t="str">
        <f t="shared" si="15"/>
        <v/>
      </c>
    </row>
    <row r="461" spans="17:19" x14ac:dyDescent="0.25">
      <c r="Q461" s="51" t="str">
        <f t="shared" si="14"/>
        <v/>
      </c>
      <c r="R461" s="51" t="str">
        <f>IF(M461="","",IF(AND(M461&lt;&gt;'Tabelas auxiliares'!$B$236,M461&lt;&gt;'Tabelas auxiliares'!$B$237,M461&lt;&gt;'Tabelas auxiliares'!$C$236,M461&lt;&gt;'Tabelas auxiliares'!$C$237,M461&lt;&gt;'Tabelas auxiliares'!$D$236),"FOLHA DE PESSOAL",IF(Q461='Tabelas auxiliares'!$A$237,"CUSTEIO",IF(Q461='Tabelas auxiliares'!$A$236,"INVESTIMENTO","ERRO - VERIFICAR"))))</f>
        <v/>
      </c>
      <c r="S461" s="64" t="str">
        <f t="shared" si="15"/>
        <v/>
      </c>
    </row>
    <row r="462" spans="17:19" x14ac:dyDescent="0.25">
      <c r="Q462" s="51" t="str">
        <f t="shared" si="14"/>
        <v/>
      </c>
      <c r="R462" s="51" t="str">
        <f>IF(M462="","",IF(AND(M462&lt;&gt;'Tabelas auxiliares'!$B$236,M462&lt;&gt;'Tabelas auxiliares'!$B$237,M462&lt;&gt;'Tabelas auxiliares'!$C$236,M462&lt;&gt;'Tabelas auxiliares'!$C$237,M462&lt;&gt;'Tabelas auxiliares'!$D$236),"FOLHA DE PESSOAL",IF(Q462='Tabelas auxiliares'!$A$237,"CUSTEIO",IF(Q462='Tabelas auxiliares'!$A$236,"INVESTIMENTO","ERRO - VERIFICAR"))))</f>
        <v/>
      </c>
      <c r="S462" s="64" t="str">
        <f t="shared" si="15"/>
        <v/>
      </c>
    </row>
    <row r="463" spans="17:19" x14ac:dyDescent="0.25">
      <c r="Q463" s="51" t="str">
        <f t="shared" si="14"/>
        <v/>
      </c>
      <c r="R463" s="51" t="str">
        <f>IF(M463="","",IF(AND(M463&lt;&gt;'Tabelas auxiliares'!$B$236,M463&lt;&gt;'Tabelas auxiliares'!$B$237,M463&lt;&gt;'Tabelas auxiliares'!$C$236,M463&lt;&gt;'Tabelas auxiliares'!$C$237,M463&lt;&gt;'Tabelas auxiliares'!$D$236),"FOLHA DE PESSOAL",IF(Q463='Tabelas auxiliares'!$A$237,"CUSTEIO",IF(Q463='Tabelas auxiliares'!$A$236,"INVESTIMENTO","ERRO - VERIFICAR"))))</f>
        <v/>
      </c>
      <c r="S463" s="64" t="str">
        <f t="shared" si="15"/>
        <v/>
      </c>
    </row>
    <row r="464" spans="17:19" x14ac:dyDescent="0.25">
      <c r="Q464" s="51" t="str">
        <f t="shared" si="14"/>
        <v/>
      </c>
      <c r="R464" s="51" t="str">
        <f>IF(M464="","",IF(AND(M464&lt;&gt;'Tabelas auxiliares'!$B$236,M464&lt;&gt;'Tabelas auxiliares'!$B$237,M464&lt;&gt;'Tabelas auxiliares'!$C$236,M464&lt;&gt;'Tabelas auxiliares'!$C$237,M464&lt;&gt;'Tabelas auxiliares'!$D$236),"FOLHA DE PESSOAL",IF(Q464='Tabelas auxiliares'!$A$237,"CUSTEIO",IF(Q464='Tabelas auxiliares'!$A$236,"INVESTIMENTO","ERRO - VERIFICAR"))))</f>
        <v/>
      </c>
      <c r="S464" s="64" t="str">
        <f t="shared" si="15"/>
        <v/>
      </c>
    </row>
    <row r="465" spans="17:19" x14ac:dyDescent="0.25">
      <c r="Q465" s="51" t="str">
        <f t="shared" si="14"/>
        <v/>
      </c>
      <c r="R465" s="51" t="str">
        <f>IF(M465="","",IF(AND(M465&lt;&gt;'Tabelas auxiliares'!$B$236,M465&lt;&gt;'Tabelas auxiliares'!$B$237,M465&lt;&gt;'Tabelas auxiliares'!$C$236,M465&lt;&gt;'Tabelas auxiliares'!$C$237,M465&lt;&gt;'Tabelas auxiliares'!$D$236),"FOLHA DE PESSOAL",IF(Q465='Tabelas auxiliares'!$A$237,"CUSTEIO",IF(Q465='Tabelas auxiliares'!$A$236,"INVESTIMENTO","ERRO - VERIFICAR"))))</f>
        <v/>
      </c>
      <c r="S465" s="64" t="str">
        <f t="shared" si="15"/>
        <v/>
      </c>
    </row>
    <row r="466" spans="17:19" x14ac:dyDescent="0.25">
      <c r="Q466" s="51" t="str">
        <f t="shared" si="14"/>
        <v/>
      </c>
      <c r="R466" s="51" t="str">
        <f>IF(M466="","",IF(AND(M466&lt;&gt;'Tabelas auxiliares'!$B$236,M466&lt;&gt;'Tabelas auxiliares'!$B$237,M466&lt;&gt;'Tabelas auxiliares'!$C$236,M466&lt;&gt;'Tabelas auxiliares'!$C$237,M466&lt;&gt;'Tabelas auxiliares'!$D$236),"FOLHA DE PESSOAL",IF(Q466='Tabelas auxiliares'!$A$237,"CUSTEIO",IF(Q466='Tabelas auxiliares'!$A$236,"INVESTIMENTO","ERRO - VERIFICAR"))))</f>
        <v/>
      </c>
      <c r="S466" s="64" t="str">
        <f t="shared" si="15"/>
        <v/>
      </c>
    </row>
    <row r="467" spans="17:19" x14ac:dyDescent="0.25">
      <c r="Q467" s="51" t="str">
        <f t="shared" si="14"/>
        <v/>
      </c>
      <c r="R467" s="51" t="str">
        <f>IF(M467="","",IF(AND(M467&lt;&gt;'Tabelas auxiliares'!$B$236,M467&lt;&gt;'Tabelas auxiliares'!$B$237,M467&lt;&gt;'Tabelas auxiliares'!$C$236,M467&lt;&gt;'Tabelas auxiliares'!$C$237,M467&lt;&gt;'Tabelas auxiliares'!$D$236),"FOLHA DE PESSOAL",IF(Q467='Tabelas auxiliares'!$A$237,"CUSTEIO",IF(Q467='Tabelas auxiliares'!$A$236,"INVESTIMENTO","ERRO - VERIFICAR"))))</f>
        <v/>
      </c>
      <c r="S467" s="64" t="str">
        <f t="shared" si="15"/>
        <v/>
      </c>
    </row>
    <row r="468" spans="17:19" x14ac:dyDescent="0.25">
      <c r="Q468" s="51" t="str">
        <f t="shared" si="14"/>
        <v/>
      </c>
      <c r="R468" s="51" t="str">
        <f>IF(M468="","",IF(AND(M468&lt;&gt;'Tabelas auxiliares'!$B$236,M468&lt;&gt;'Tabelas auxiliares'!$B$237,M468&lt;&gt;'Tabelas auxiliares'!$C$236,M468&lt;&gt;'Tabelas auxiliares'!$C$237,M468&lt;&gt;'Tabelas auxiliares'!$D$236),"FOLHA DE PESSOAL",IF(Q468='Tabelas auxiliares'!$A$237,"CUSTEIO",IF(Q468='Tabelas auxiliares'!$A$236,"INVESTIMENTO","ERRO - VERIFICAR"))))</f>
        <v/>
      </c>
      <c r="S468" s="64" t="str">
        <f t="shared" si="15"/>
        <v/>
      </c>
    </row>
    <row r="469" spans="17:19" x14ac:dyDescent="0.25">
      <c r="Q469" s="51" t="str">
        <f t="shared" si="14"/>
        <v/>
      </c>
      <c r="R469" s="51" t="str">
        <f>IF(M469="","",IF(AND(M469&lt;&gt;'Tabelas auxiliares'!$B$236,M469&lt;&gt;'Tabelas auxiliares'!$B$237,M469&lt;&gt;'Tabelas auxiliares'!$C$236,M469&lt;&gt;'Tabelas auxiliares'!$C$237,M469&lt;&gt;'Tabelas auxiliares'!$D$236),"FOLHA DE PESSOAL",IF(Q469='Tabelas auxiliares'!$A$237,"CUSTEIO",IF(Q469='Tabelas auxiliares'!$A$236,"INVESTIMENTO","ERRO - VERIFICAR"))))</f>
        <v/>
      </c>
      <c r="S469" s="64" t="str">
        <f t="shared" si="15"/>
        <v/>
      </c>
    </row>
    <row r="470" spans="17:19" x14ac:dyDescent="0.25">
      <c r="Q470" s="51" t="str">
        <f t="shared" si="14"/>
        <v/>
      </c>
      <c r="R470" s="51" t="str">
        <f>IF(M470="","",IF(AND(M470&lt;&gt;'Tabelas auxiliares'!$B$236,M470&lt;&gt;'Tabelas auxiliares'!$B$237,M470&lt;&gt;'Tabelas auxiliares'!$C$236,M470&lt;&gt;'Tabelas auxiliares'!$C$237,M470&lt;&gt;'Tabelas auxiliares'!$D$236),"FOLHA DE PESSOAL",IF(Q470='Tabelas auxiliares'!$A$237,"CUSTEIO",IF(Q470='Tabelas auxiliares'!$A$236,"INVESTIMENTO","ERRO - VERIFICAR"))))</f>
        <v/>
      </c>
      <c r="S470" s="64" t="str">
        <f t="shared" si="15"/>
        <v/>
      </c>
    </row>
    <row r="471" spans="17:19" x14ac:dyDescent="0.25">
      <c r="Q471" s="51" t="str">
        <f t="shared" si="14"/>
        <v/>
      </c>
      <c r="R471" s="51" t="str">
        <f>IF(M471="","",IF(AND(M471&lt;&gt;'Tabelas auxiliares'!$B$236,M471&lt;&gt;'Tabelas auxiliares'!$B$237,M471&lt;&gt;'Tabelas auxiliares'!$C$236,M471&lt;&gt;'Tabelas auxiliares'!$C$237,M471&lt;&gt;'Tabelas auxiliares'!$D$236),"FOLHA DE PESSOAL",IF(Q471='Tabelas auxiliares'!$A$237,"CUSTEIO",IF(Q471='Tabelas auxiliares'!$A$236,"INVESTIMENTO","ERRO - VERIFICAR"))))</f>
        <v/>
      </c>
      <c r="S471" s="64" t="str">
        <f t="shared" si="15"/>
        <v/>
      </c>
    </row>
    <row r="472" spans="17:19" x14ac:dyDescent="0.25">
      <c r="Q472" s="51" t="str">
        <f t="shared" si="14"/>
        <v/>
      </c>
      <c r="R472" s="51" t="str">
        <f>IF(M472="","",IF(AND(M472&lt;&gt;'Tabelas auxiliares'!$B$236,M472&lt;&gt;'Tabelas auxiliares'!$B$237,M472&lt;&gt;'Tabelas auxiliares'!$C$236,M472&lt;&gt;'Tabelas auxiliares'!$C$237,M472&lt;&gt;'Tabelas auxiliares'!$D$236),"FOLHA DE PESSOAL",IF(Q472='Tabelas auxiliares'!$A$237,"CUSTEIO",IF(Q472='Tabelas auxiliares'!$A$236,"INVESTIMENTO","ERRO - VERIFICAR"))))</f>
        <v/>
      </c>
      <c r="S472" s="64" t="str">
        <f t="shared" si="15"/>
        <v/>
      </c>
    </row>
    <row r="473" spans="17:19" x14ac:dyDescent="0.25">
      <c r="Q473" s="51" t="str">
        <f t="shared" si="14"/>
        <v/>
      </c>
      <c r="R473" s="51" t="str">
        <f>IF(M473="","",IF(AND(M473&lt;&gt;'Tabelas auxiliares'!$B$236,M473&lt;&gt;'Tabelas auxiliares'!$B$237,M473&lt;&gt;'Tabelas auxiliares'!$C$236,M473&lt;&gt;'Tabelas auxiliares'!$C$237,M473&lt;&gt;'Tabelas auxiliares'!$D$236),"FOLHA DE PESSOAL",IF(Q473='Tabelas auxiliares'!$A$237,"CUSTEIO",IF(Q473='Tabelas auxiliares'!$A$236,"INVESTIMENTO","ERRO - VERIFICAR"))))</f>
        <v/>
      </c>
      <c r="S473" s="64" t="str">
        <f t="shared" si="15"/>
        <v/>
      </c>
    </row>
    <row r="474" spans="17:19" x14ac:dyDescent="0.25">
      <c r="Q474" s="51" t="str">
        <f t="shared" si="14"/>
        <v/>
      </c>
      <c r="R474" s="51" t="str">
        <f>IF(M474="","",IF(AND(M474&lt;&gt;'Tabelas auxiliares'!$B$236,M474&lt;&gt;'Tabelas auxiliares'!$B$237,M474&lt;&gt;'Tabelas auxiliares'!$C$236,M474&lt;&gt;'Tabelas auxiliares'!$C$237,M474&lt;&gt;'Tabelas auxiliares'!$D$236),"FOLHA DE PESSOAL",IF(Q474='Tabelas auxiliares'!$A$237,"CUSTEIO",IF(Q474='Tabelas auxiliares'!$A$236,"INVESTIMENTO","ERRO - VERIFICAR"))))</f>
        <v/>
      </c>
      <c r="S474" s="64" t="str">
        <f t="shared" si="15"/>
        <v/>
      </c>
    </row>
    <row r="475" spans="17:19" x14ac:dyDescent="0.25">
      <c r="Q475" s="51" t="str">
        <f t="shared" si="14"/>
        <v/>
      </c>
      <c r="R475" s="51" t="str">
        <f>IF(M475="","",IF(AND(M475&lt;&gt;'Tabelas auxiliares'!$B$236,M475&lt;&gt;'Tabelas auxiliares'!$B$237,M475&lt;&gt;'Tabelas auxiliares'!$C$236,M475&lt;&gt;'Tabelas auxiliares'!$C$237,M475&lt;&gt;'Tabelas auxiliares'!$D$236),"FOLHA DE PESSOAL",IF(Q475='Tabelas auxiliares'!$A$237,"CUSTEIO",IF(Q475='Tabelas auxiliares'!$A$236,"INVESTIMENTO","ERRO - VERIFICAR"))))</f>
        <v/>
      </c>
      <c r="S475" s="64" t="str">
        <f t="shared" si="15"/>
        <v/>
      </c>
    </row>
    <row r="476" spans="17:19" x14ac:dyDescent="0.25">
      <c r="Q476" s="51" t="str">
        <f t="shared" si="14"/>
        <v/>
      </c>
      <c r="R476" s="51" t="str">
        <f>IF(M476="","",IF(AND(M476&lt;&gt;'Tabelas auxiliares'!$B$236,M476&lt;&gt;'Tabelas auxiliares'!$B$237,M476&lt;&gt;'Tabelas auxiliares'!$C$236,M476&lt;&gt;'Tabelas auxiliares'!$C$237,M476&lt;&gt;'Tabelas auxiliares'!$D$236),"FOLHA DE PESSOAL",IF(Q476='Tabelas auxiliares'!$A$237,"CUSTEIO",IF(Q476='Tabelas auxiliares'!$A$236,"INVESTIMENTO","ERRO - VERIFICAR"))))</f>
        <v/>
      </c>
      <c r="S476" s="64" t="str">
        <f t="shared" si="15"/>
        <v/>
      </c>
    </row>
    <row r="477" spans="17:19" x14ac:dyDescent="0.25">
      <c r="Q477" s="51" t="str">
        <f t="shared" si="14"/>
        <v/>
      </c>
      <c r="R477" s="51" t="str">
        <f>IF(M477="","",IF(AND(M477&lt;&gt;'Tabelas auxiliares'!$B$236,M477&lt;&gt;'Tabelas auxiliares'!$B$237,M477&lt;&gt;'Tabelas auxiliares'!$C$236,M477&lt;&gt;'Tabelas auxiliares'!$C$237,M477&lt;&gt;'Tabelas auxiliares'!$D$236),"FOLHA DE PESSOAL",IF(Q477='Tabelas auxiliares'!$A$237,"CUSTEIO",IF(Q477='Tabelas auxiliares'!$A$236,"INVESTIMENTO","ERRO - VERIFICAR"))))</f>
        <v/>
      </c>
      <c r="S477" s="64" t="str">
        <f t="shared" si="15"/>
        <v/>
      </c>
    </row>
    <row r="478" spans="17:19" x14ac:dyDescent="0.25">
      <c r="Q478" s="51" t="str">
        <f t="shared" si="14"/>
        <v/>
      </c>
      <c r="R478" s="51" t="str">
        <f>IF(M478="","",IF(AND(M478&lt;&gt;'Tabelas auxiliares'!$B$236,M478&lt;&gt;'Tabelas auxiliares'!$B$237,M478&lt;&gt;'Tabelas auxiliares'!$C$236,M478&lt;&gt;'Tabelas auxiliares'!$C$237,M478&lt;&gt;'Tabelas auxiliares'!$D$236),"FOLHA DE PESSOAL",IF(Q478='Tabelas auxiliares'!$A$237,"CUSTEIO",IF(Q478='Tabelas auxiliares'!$A$236,"INVESTIMENTO","ERRO - VERIFICAR"))))</f>
        <v/>
      </c>
      <c r="S478" s="64" t="str">
        <f t="shared" si="15"/>
        <v/>
      </c>
    </row>
    <row r="479" spans="17:19" x14ac:dyDescent="0.25">
      <c r="Q479" s="51" t="str">
        <f t="shared" si="14"/>
        <v/>
      </c>
      <c r="R479" s="51" t="str">
        <f>IF(M479="","",IF(AND(M479&lt;&gt;'Tabelas auxiliares'!$B$236,M479&lt;&gt;'Tabelas auxiliares'!$B$237,M479&lt;&gt;'Tabelas auxiliares'!$C$236,M479&lt;&gt;'Tabelas auxiliares'!$C$237,M479&lt;&gt;'Tabelas auxiliares'!$D$236),"FOLHA DE PESSOAL",IF(Q479='Tabelas auxiliares'!$A$237,"CUSTEIO",IF(Q479='Tabelas auxiliares'!$A$236,"INVESTIMENTO","ERRO - VERIFICAR"))))</f>
        <v/>
      </c>
      <c r="S479" s="64" t="str">
        <f t="shared" si="15"/>
        <v/>
      </c>
    </row>
    <row r="480" spans="17:19" x14ac:dyDescent="0.25">
      <c r="Q480" s="51" t="str">
        <f t="shared" si="14"/>
        <v/>
      </c>
      <c r="R480" s="51" t="str">
        <f>IF(M480="","",IF(AND(M480&lt;&gt;'Tabelas auxiliares'!$B$236,M480&lt;&gt;'Tabelas auxiliares'!$B$237,M480&lt;&gt;'Tabelas auxiliares'!$C$236,M480&lt;&gt;'Tabelas auxiliares'!$C$237,M480&lt;&gt;'Tabelas auxiliares'!$D$236),"FOLHA DE PESSOAL",IF(Q480='Tabelas auxiliares'!$A$237,"CUSTEIO",IF(Q480='Tabelas auxiliares'!$A$236,"INVESTIMENTO","ERRO - VERIFICAR"))))</f>
        <v/>
      </c>
      <c r="S480" s="64" t="str">
        <f t="shared" si="15"/>
        <v/>
      </c>
    </row>
    <row r="481" spans="17:19" x14ac:dyDescent="0.25">
      <c r="Q481" s="51" t="str">
        <f t="shared" si="14"/>
        <v/>
      </c>
      <c r="R481" s="51" t="str">
        <f>IF(M481="","",IF(AND(M481&lt;&gt;'Tabelas auxiliares'!$B$236,M481&lt;&gt;'Tabelas auxiliares'!$B$237,M481&lt;&gt;'Tabelas auxiliares'!$C$236,M481&lt;&gt;'Tabelas auxiliares'!$C$237,M481&lt;&gt;'Tabelas auxiliares'!$D$236),"FOLHA DE PESSOAL",IF(Q481='Tabelas auxiliares'!$A$237,"CUSTEIO",IF(Q481='Tabelas auxiliares'!$A$236,"INVESTIMENTO","ERRO - VERIFICAR"))))</f>
        <v/>
      </c>
      <c r="S481" s="64" t="str">
        <f t="shared" si="15"/>
        <v/>
      </c>
    </row>
    <row r="482" spans="17:19" x14ac:dyDescent="0.25">
      <c r="Q482" s="51" t="str">
        <f t="shared" si="14"/>
        <v/>
      </c>
      <c r="R482" s="51" t="str">
        <f>IF(M482="","",IF(AND(M482&lt;&gt;'Tabelas auxiliares'!$B$236,M482&lt;&gt;'Tabelas auxiliares'!$B$237,M482&lt;&gt;'Tabelas auxiliares'!$C$236,M482&lt;&gt;'Tabelas auxiliares'!$C$237,M482&lt;&gt;'Tabelas auxiliares'!$D$236),"FOLHA DE PESSOAL",IF(Q482='Tabelas auxiliares'!$A$237,"CUSTEIO",IF(Q482='Tabelas auxiliares'!$A$236,"INVESTIMENTO","ERRO - VERIFICAR"))))</f>
        <v/>
      </c>
      <c r="S482" s="64" t="str">
        <f t="shared" si="15"/>
        <v/>
      </c>
    </row>
    <row r="483" spans="17:19" x14ac:dyDescent="0.25">
      <c r="Q483" s="51" t="str">
        <f t="shared" si="14"/>
        <v/>
      </c>
      <c r="R483" s="51" t="str">
        <f>IF(M483="","",IF(AND(M483&lt;&gt;'Tabelas auxiliares'!$B$236,M483&lt;&gt;'Tabelas auxiliares'!$B$237,M483&lt;&gt;'Tabelas auxiliares'!$C$236,M483&lt;&gt;'Tabelas auxiliares'!$C$237,M483&lt;&gt;'Tabelas auxiliares'!$D$236),"FOLHA DE PESSOAL",IF(Q483='Tabelas auxiliares'!$A$237,"CUSTEIO",IF(Q483='Tabelas auxiliares'!$A$236,"INVESTIMENTO","ERRO - VERIFICAR"))))</f>
        <v/>
      </c>
      <c r="S483" s="64" t="str">
        <f t="shared" si="15"/>
        <v/>
      </c>
    </row>
    <row r="484" spans="17:19" x14ac:dyDescent="0.25">
      <c r="Q484" s="51" t="str">
        <f t="shared" si="14"/>
        <v/>
      </c>
      <c r="R484" s="51" t="str">
        <f>IF(M484="","",IF(AND(M484&lt;&gt;'Tabelas auxiliares'!$B$236,M484&lt;&gt;'Tabelas auxiliares'!$B$237,M484&lt;&gt;'Tabelas auxiliares'!$C$236,M484&lt;&gt;'Tabelas auxiliares'!$C$237,M484&lt;&gt;'Tabelas auxiliares'!$D$236),"FOLHA DE PESSOAL",IF(Q484='Tabelas auxiliares'!$A$237,"CUSTEIO",IF(Q484='Tabelas auxiliares'!$A$236,"INVESTIMENTO","ERRO - VERIFICAR"))))</f>
        <v/>
      </c>
      <c r="S484" s="64" t="str">
        <f t="shared" si="15"/>
        <v/>
      </c>
    </row>
    <row r="485" spans="17:19" x14ac:dyDescent="0.25">
      <c r="Q485" s="51" t="str">
        <f t="shared" si="14"/>
        <v/>
      </c>
      <c r="R485" s="51" t="str">
        <f>IF(M485="","",IF(AND(M485&lt;&gt;'Tabelas auxiliares'!$B$236,M485&lt;&gt;'Tabelas auxiliares'!$B$237,M485&lt;&gt;'Tabelas auxiliares'!$C$236,M485&lt;&gt;'Tabelas auxiliares'!$C$237,M485&lt;&gt;'Tabelas auxiliares'!$D$236),"FOLHA DE PESSOAL",IF(Q485='Tabelas auxiliares'!$A$237,"CUSTEIO",IF(Q485='Tabelas auxiliares'!$A$236,"INVESTIMENTO","ERRO - VERIFICAR"))))</f>
        <v/>
      </c>
      <c r="S485" s="64" t="str">
        <f t="shared" si="15"/>
        <v/>
      </c>
    </row>
    <row r="486" spans="17:19" x14ac:dyDescent="0.25">
      <c r="Q486" s="51" t="str">
        <f t="shared" si="14"/>
        <v/>
      </c>
      <c r="R486" s="51" t="str">
        <f>IF(M486="","",IF(AND(M486&lt;&gt;'Tabelas auxiliares'!$B$236,M486&lt;&gt;'Tabelas auxiliares'!$B$237,M486&lt;&gt;'Tabelas auxiliares'!$C$236,M486&lt;&gt;'Tabelas auxiliares'!$C$237,M486&lt;&gt;'Tabelas auxiliares'!$D$236),"FOLHA DE PESSOAL",IF(Q486='Tabelas auxiliares'!$A$237,"CUSTEIO",IF(Q486='Tabelas auxiliares'!$A$236,"INVESTIMENTO","ERRO - VERIFICAR"))))</f>
        <v/>
      </c>
      <c r="S486" s="64" t="str">
        <f t="shared" si="15"/>
        <v/>
      </c>
    </row>
    <row r="487" spans="17:19" x14ac:dyDescent="0.25">
      <c r="Q487" s="51" t="str">
        <f t="shared" si="14"/>
        <v/>
      </c>
      <c r="R487" s="51" t="str">
        <f>IF(M487="","",IF(AND(M487&lt;&gt;'Tabelas auxiliares'!$B$236,M487&lt;&gt;'Tabelas auxiliares'!$B$237,M487&lt;&gt;'Tabelas auxiliares'!$C$236,M487&lt;&gt;'Tabelas auxiliares'!$C$237,M487&lt;&gt;'Tabelas auxiliares'!$D$236),"FOLHA DE PESSOAL",IF(Q487='Tabelas auxiliares'!$A$237,"CUSTEIO",IF(Q487='Tabelas auxiliares'!$A$236,"INVESTIMENTO","ERRO - VERIFICAR"))))</f>
        <v/>
      </c>
      <c r="S487" s="64" t="str">
        <f t="shared" si="15"/>
        <v/>
      </c>
    </row>
    <row r="488" spans="17:19" x14ac:dyDescent="0.25">
      <c r="Q488" s="51" t="str">
        <f t="shared" si="14"/>
        <v/>
      </c>
      <c r="R488" s="51" t="str">
        <f>IF(M488="","",IF(AND(M488&lt;&gt;'Tabelas auxiliares'!$B$236,M488&lt;&gt;'Tabelas auxiliares'!$B$237,M488&lt;&gt;'Tabelas auxiliares'!$C$236,M488&lt;&gt;'Tabelas auxiliares'!$C$237,M488&lt;&gt;'Tabelas auxiliares'!$D$236),"FOLHA DE PESSOAL",IF(Q488='Tabelas auxiliares'!$A$237,"CUSTEIO",IF(Q488='Tabelas auxiliares'!$A$236,"INVESTIMENTO","ERRO - VERIFICAR"))))</f>
        <v/>
      </c>
      <c r="S488" s="64" t="str">
        <f t="shared" si="15"/>
        <v/>
      </c>
    </row>
    <row r="489" spans="17:19" x14ac:dyDescent="0.25">
      <c r="Q489" s="51" t="str">
        <f t="shared" si="14"/>
        <v/>
      </c>
      <c r="R489" s="51" t="str">
        <f>IF(M489="","",IF(AND(M489&lt;&gt;'Tabelas auxiliares'!$B$236,M489&lt;&gt;'Tabelas auxiliares'!$B$237,M489&lt;&gt;'Tabelas auxiliares'!$C$236,M489&lt;&gt;'Tabelas auxiliares'!$C$237,M489&lt;&gt;'Tabelas auxiliares'!$D$236),"FOLHA DE PESSOAL",IF(Q489='Tabelas auxiliares'!$A$237,"CUSTEIO",IF(Q489='Tabelas auxiliares'!$A$236,"INVESTIMENTO","ERRO - VERIFICAR"))))</f>
        <v/>
      </c>
      <c r="S489" s="64" t="str">
        <f t="shared" si="15"/>
        <v/>
      </c>
    </row>
    <row r="490" spans="17:19" x14ac:dyDescent="0.25">
      <c r="Q490" s="51" t="str">
        <f t="shared" si="14"/>
        <v/>
      </c>
      <c r="R490" s="51" t="str">
        <f>IF(M490="","",IF(AND(M490&lt;&gt;'Tabelas auxiliares'!$B$236,M490&lt;&gt;'Tabelas auxiliares'!$B$237,M490&lt;&gt;'Tabelas auxiliares'!$C$236,M490&lt;&gt;'Tabelas auxiliares'!$C$237,M490&lt;&gt;'Tabelas auxiliares'!$D$236),"FOLHA DE PESSOAL",IF(Q490='Tabelas auxiliares'!$A$237,"CUSTEIO",IF(Q490='Tabelas auxiliares'!$A$236,"INVESTIMENTO","ERRO - VERIFICAR"))))</f>
        <v/>
      </c>
      <c r="S490" s="64" t="str">
        <f t="shared" si="15"/>
        <v/>
      </c>
    </row>
    <row r="491" spans="17:19" x14ac:dyDescent="0.25">
      <c r="Q491" s="51" t="str">
        <f t="shared" si="14"/>
        <v/>
      </c>
      <c r="R491" s="51" t="str">
        <f>IF(M491="","",IF(AND(M491&lt;&gt;'Tabelas auxiliares'!$B$236,M491&lt;&gt;'Tabelas auxiliares'!$B$237,M491&lt;&gt;'Tabelas auxiliares'!$C$236,M491&lt;&gt;'Tabelas auxiliares'!$C$237,M491&lt;&gt;'Tabelas auxiliares'!$D$236),"FOLHA DE PESSOAL",IF(Q491='Tabelas auxiliares'!$A$237,"CUSTEIO",IF(Q491='Tabelas auxiliares'!$A$236,"INVESTIMENTO","ERRO - VERIFICAR"))))</f>
        <v/>
      </c>
      <c r="S491" s="64" t="str">
        <f t="shared" si="15"/>
        <v/>
      </c>
    </row>
    <row r="492" spans="17:19" x14ac:dyDescent="0.25">
      <c r="Q492" s="51" t="str">
        <f t="shared" si="14"/>
        <v/>
      </c>
      <c r="R492" s="51" t="str">
        <f>IF(M492="","",IF(AND(M492&lt;&gt;'Tabelas auxiliares'!$B$236,M492&lt;&gt;'Tabelas auxiliares'!$B$237,M492&lt;&gt;'Tabelas auxiliares'!$C$236,M492&lt;&gt;'Tabelas auxiliares'!$C$237,M492&lt;&gt;'Tabelas auxiliares'!$D$236),"FOLHA DE PESSOAL",IF(Q492='Tabelas auxiliares'!$A$237,"CUSTEIO",IF(Q492='Tabelas auxiliares'!$A$236,"INVESTIMENTO","ERRO - VERIFICAR"))))</f>
        <v/>
      </c>
      <c r="S492" s="64" t="str">
        <f t="shared" si="15"/>
        <v/>
      </c>
    </row>
    <row r="493" spans="17:19" x14ac:dyDescent="0.25">
      <c r="Q493" s="51" t="str">
        <f t="shared" si="14"/>
        <v/>
      </c>
      <c r="R493" s="51" t="str">
        <f>IF(M493="","",IF(AND(M493&lt;&gt;'Tabelas auxiliares'!$B$236,M493&lt;&gt;'Tabelas auxiliares'!$B$237,M493&lt;&gt;'Tabelas auxiliares'!$C$236,M493&lt;&gt;'Tabelas auxiliares'!$C$237,M493&lt;&gt;'Tabelas auxiliares'!$D$236),"FOLHA DE PESSOAL",IF(Q493='Tabelas auxiliares'!$A$237,"CUSTEIO",IF(Q493='Tabelas auxiliares'!$A$236,"INVESTIMENTO","ERRO - VERIFICAR"))))</f>
        <v/>
      </c>
      <c r="S493" s="64" t="str">
        <f t="shared" si="15"/>
        <v/>
      </c>
    </row>
    <row r="494" spans="17:19" x14ac:dyDescent="0.25">
      <c r="Q494" s="51" t="str">
        <f t="shared" si="14"/>
        <v/>
      </c>
      <c r="R494" s="51" t="str">
        <f>IF(M494="","",IF(AND(M494&lt;&gt;'Tabelas auxiliares'!$B$236,M494&lt;&gt;'Tabelas auxiliares'!$B$237,M494&lt;&gt;'Tabelas auxiliares'!$C$236,M494&lt;&gt;'Tabelas auxiliares'!$C$237,M494&lt;&gt;'Tabelas auxiliares'!$D$236),"FOLHA DE PESSOAL",IF(Q494='Tabelas auxiliares'!$A$237,"CUSTEIO",IF(Q494='Tabelas auxiliares'!$A$236,"INVESTIMENTO","ERRO - VERIFICAR"))))</f>
        <v/>
      </c>
      <c r="S494" s="64" t="str">
        <f t="shared" si="15"/>
        <v/>
      </c>
    </row>
    <row r="495" spans="17:19" x14ac:dyDescent="0.25">
      <c r="Q495" s="51" t="str">
        <f t="shared" si="14"/>
        <v/>
      </c>
      <c r="R495" s="51" t="str">
        <f>IF(M495="","",IF(AND(M495&lt;&gt;'Tabelas auxiliares'!$B$236,M495&lt;&gt;'Tabelas auxiliares'!$B$237,M495&lt;&gt;'Tabelas auxiliares'!$C$236,M495&lt;&gt;'Tabelas auxiliares'!$C$237,M495&lt;&gt;'Tabelas auxiliares'!$D$236),"FOLHA DE PESSOAL",IF(Q495='Tabelas auxiliares'!$A$237,"CUSTEIO",IF(Q495='Tabelas auxiliares'!$A$236,"INVESTIMENTO","ERRO - VERIFICAR"))))</f>
        <v/>
      </c>
      <c r="S495" s="64" t="str">
        <f t="shared" si="15"/>
        <v/>
      </c>
    </row>
    <row r="496" spans="17:19" x14ac:dyDescent="0.25">
      <c r="Q496" s="51" t="str">
        <f t="shared" si="14"/>
        <v/>
      </c>
      <c r="R496" s="51" t="str">
        <f>IF(M496="","",IF(AND(M496&lt;&gt;'Tabelas auxiliares'!$B$236,M496&lt;&gt;'Tabelas auxiliares'!$B$237,M496&lt;&gt;'Tabelas auxiliares'!$C$236,M496&lt;&gt;'Tabelas auxiliares'!$C$237,M496&lt;&gt;'Tabelas auxiliares'!$D$236),"FOLHA DE PESSOAL",IF(Q496='Tabelas auxiliares'!$A$237,"CUSTEIO",IF(Q496='Tabelas auxiliares'!$A$236,"INVESTIMENTO","ERRO - VERIFICAR"))))</f>
        <v/>
      </c>
      <c r="S496" s="64" t="str">
        <f t="shared" si="15"/>
        <v/>
      </c>
    </row>
    <row r="497" spans="17:19" x14ac:dyDescent="0.25">
      <c r="Q497" s="51" t="str">
        <f t="shared" si="14"/>
        <v/>
      </c>
      <c r="R497" s="51" t="str">
        <f>IF(M497="","",IF(AND(M497&lt;&gt;'Tabelas auxiliares'!$B$236,M497&lt;&gt;'Tabelas auxiliares'!$B$237,M497&lt;&gt;'Tabelas auxiliares'!$C$236,M497&lt;&gt;'Tabelas auxiliares'!$C$237,M497&lt;&gt;'Tabelas auxiliares'!$D$236),"FOLHA DE PESSOAL",IF(Q497='Tabelas auxiliares'!$A$237,"CUSTEIO",IF(Q497='Tabelas auxiliares'!$A$236,"INVESTIMENTO","ERRO - VERIFICAR"))))</f>
        <v/>
      </c>
      <c r="S497" s="64" t="str">
        <f t="shared" si="15"/>
        <v/>
      </c>
    </row>
    <row r="498" spans="17:19" x14ac:dyDescent="0.25">
      <c r="Q498" s="51" t="str">
        <f t="shared" si="14"/>
        <v/>
      </c>
      <c r="R498" s="51" t="str">
        <f>IF(M498="","",IF(AND(M498&lt;&gt;'Tabelas auxiliares'!$B$236,M498&lt;&gt;'Tabelas auxiliares'!$B$237,M498&lt;&gt;'Tabelas auxiliares'!$C$236,M498&lt;&gt;'Tabelas auxiliares'!$C$237,M498&lt;&gt;'Tabelas auxiliares'!$D$236),"FOLHA DE PESSOAL",IF(Q498='Tabelas auxiliares'!$A$237,"CUSTEIO",IF(Q498='Tabelas auxiliares'!$A$236,"INVESTIMENTO","ERRO - VERIFICAR"))))</f>
        <v/>
      </c>
      <c r="S498" s="64" t="str">
        <f t="shared" si="15"/>
        <v/>
      </c>
    </row>
    <row r="499" spans="17:19" x14ac:dyDescent="0.25">
      <c r="Q499" s="51" t="str">
        <f t="shared" si="14"/>
        <v/>
      </c>
      <c r="R499" s="51" t="str">
        <f>IF(M499="","",IF(AND(M499&lt;&gt;'Tabelas auxiliares'!$B$236,M499&lt;&gt;'Tabelas auxiliares'!$B$237,M499&lt;&gt;'Tabelas auxiliares'!$C$236,M499&lt;&gt;'Tabelas auxiliares'!$C$237,M499&lt;&gt;'Tabelas auxiliares'!$D$236),"FOLHA DE PESSOAL",IF(Q499='Tabelas auxiliares'!$A$237,"CUSTEIO",IF(Q499='Tabelas auxiliares'!$A$236,"INVESTIMENTO","ERRO - VERIFICAR"))))</f>
        <v/>
      </c>
      <c r="S499" s="64" t="str">
        <f t="shared" si="15"/>
        <v/>
      </c>
    </row>
    <row r="500" spans="17:19" x14ac:dyDescent="0.25">
      <c r="Q500" s="51" t="str">
        <f t="shared" si="14"/>
        <v/>
      </c>
      <c r="R500" s="51" t="str">
        <f>IF(M500="","",IF(AND(M500&lt;&gt;'Tabelas auxiliares'!$B$236,M500&lt;&gt;'Tabelas auxiliares'!$B$237,M500&lt;&gt;'Tabelas auxiliares'!$C$236,M500&lt;&gt;'Tabelas auxiliares'!$C$237,M500&lt;&gt;'Tabelas auxiliares'!$D$236),"FOLHA DE PESSOAL",IF(Q500='Tabelas auxiliares'!$A$237,"CUSTEIO",IF(Q500='Tabelas auxiliares'!$A$236,"INVESTIMENTO","ERRO - VERIFICAR"))))</f>
        <v/>
      </c>
      <c r="S500" s="64" t="str">
        <f t="shared" si="15"/>
        <v/>
      </c>
    </row>
    <row r="501" spans="17:19" x14ac:dyDescent="0.25">
      <c r="Q501" s="51" t="str">
        <f t="shared" si="14"/>
        <v/>
      </c>
      <c r="R501" s="51" t="str">
        <f>IF(M501="","",IF(AND(M501&lt;&gt;'Tabelas auxiliares'!$B$236,M501&lt;&gt;'Tabelas auxiliares'!$B$237,M501&lt;&gt;'Tabelas auxiliares'!$C$236,M501&lt;&gt;'Tabelas auxiliares'!$C$237,M501&lt;&gt;'Tabelas auxiliares'!$D$236),"FOLHA DE PESSOAL",IF(Q501='Tabelas auxiliares'!$A$237,"CUSTEIO",IF(Q501='Tabelas auxiliares'!$A$236,"INVESTIMENTO","ERRO - VERIFICAR"))))</f>
        <v/>
      </c>
      <c r="S501" s="64" t="str">
        <f t="shared" si="15"/>
        <v/>
      </c>
    </row>
    <row r="502" spans="17:19" x14ac:dyDescent="0.25">
      <c r="Q502" s="51" t="str">
        <f t="shared" si="14"/>
        <v/>
      </c>
      <c r="R502" s="51" t="str">
        <f>IF(M502="","",IF(AND(M502&lt;&gt;'Tabelas auxiliares'!$B$236,M502&lt;&gt;'Tabelas auxiliares'!$B$237,M502&lt;&gt;'Tabelas auxiliares'!$C$236,M502&lt;&gt;'Tabelas auxiliares'!$C$237,M502&lt;&gt;'Tabelas auxiliares'!$D$236),"FOLHA DE PESSOAL",IF(Q502='Tabelas auxiliares'!$A$237,"CUSTEIO",IF(Q502='Tabelas auxiliares'!$A$236,"INVESTIMENTO","ERRO - VERIFICAR"))))</f>
        <v/>
      </c>
      <c r="S502" s="64" t="str">
        <f t="shared" si="15"/>
        <v/>
      </c>
    </row>
    <row r="503" spans="17:19" x14ac:dyDescent="0.25">
      <c r="Q503" s="51" t="str">
        <f t="shared" si="14"/>
        <v/>
      </c>
      <c r="R503" s="51" t="str">
        <f>IF(M503="","",IF(AND(M503&lt;&gt;'Tabelas auxiliares'!$B$236,M503&lt;&gt;'Tabelas auxiliares'!$B$237,M503&lt;&gt;'Tabelas auxiliares'!$C$236,M503&lt;&gt;'Tabelas auxiliares'!$C$237,M503&lt;&gt;'Tabelas auxiliares'!$D$236),"FOLHA DE PESSOAL",IF(Q503='Tabelas auxiliares'!$A$237,"CUSTEIO",IF(Q503='Tabelas auxiliares'!$A$236,"INVESTIMENTO","ERRO - VERIFICAR"))))</f>
        <v/>
      </c>
      <c r="S503" s="64" t="str">
        <f t="shared" si="15"/>
        <v/>
      </c>
    </row>
    <row r="504" spans="17:19" x14ac:dyDescent="0.25">
      <c r="Q504" s="51" t="str">
        <f t="shared" si="14"/>
        <v/>
      </c>
      <c r="R504" s="51" t="str">
        <f>IF(M504="","",IF(AND(M504&lt;&gt;'Tabelas auxiliares'!$B$236,M504&lt;&gt;'Tabelas auxiliares'!$B$237,M504&lt;&gt;'Tabelas auxiliares'!$C$236,M504&lt;&gt;'Tabelas auxiliares'!$C$237,M504&lt;&gt;'Tabelas auxiliares'!$D$236),"FOLHA DE PESSOAL",IF(Q504='Tabelas auxiliares'!$A$237,"CUSTEIO",IF(Q504='Tabelas auxiliares'!$A$236,"INVESTIMENTO","ERRO - VERIFICAR"))))</f>
        <v/>
      </c>
      <c r="S504" s="64" t="str">
        <f t="shared" si="15"/>
        <v/>
      </c>
    </row>
    <row r="505" spans="17:19" x14ac:dyDescent="0.25">
      <c r="Q505" s="51" t="str">
        <f t="shared" si="14"/>
        <v/>
      </c>
      <c r="R505" s="51" t="str">
        <f>IF(M505="","",IF(AND(M505&lt;&gt;'Tabelas auxiliares'!$B$236,M505&lt;&gt;'Tabelas auxiliares'!$B$237,M505&lt;&gt;'Tabelas auxiliares'!$C$236,M505&lt;&gt;'Tabelas auxiliares'!$C$237,M505&lt;&gt;'Tabelas auxiliares'!$D$236),"FOLHA DE PESSOAL",IF(Q505='Tabelas auxiliares'!$A$237,"CUSTEIO",IF(Q505='Tabelas auxiliares'!$A$236,"INVESTIMENTO","ERRO - VERIFICAR"))))</f>
        <v/>
      </c>
      <c r="S505" s="64" t="str">
        <f t="shared" si="15"/>
        <v/>
      </c>
    </row>
    <row r="506" spans="17:19" x14ac:dyDescent="0.25">
      <c r="Q506" s="51" t="str">
        <f t="shared" si="14"/>
        <v/>
      </c>
      <c r="R506" s="51" t="str">
        <f>IF(M506="","",IF(AND(M506&lt;&gt;'Tabelas auxiliares'!$B$236,M506&lt;&gt;'Tabelas auxiliares'!$B$237,M506&lt;&gt;'Tabelas auxiliares'!$C$236,M506&lt;&gt;'Tabelas auxiliares'!$C$237,M506&lt;&gt;'Tabelas auxiliares'!$D$236),"FOLHA DE PESSOAL",IF(Q506='Tabelas auxiliares'!$A$237,"CUSTEIO",IF(Q506='Tabelas auxiliares'!$A$236,"INVESTIMENTO","ERRO - VERIFICAR"))))</f>
        <v/>
      </c>
      <c r="S506" s="64" t="str">
        <f t="shared" si="15"/>
        <v/>
      </c>
    </row>
    <row r="507" spans="17:19" x14ac:dyDescent="0.25">
      <c r="Q507" s="51" t="str">
        <f t="shared" si="14"/>
        <v/>
      </c>
      <c r="R507" s="51" t="str">
        <f>IF(M507="","",IF(AND(M507&lt;&gt;'Tabelas auxiliares'!$B$236,M507&lt;&gt;'Tabelas auxiliares'!$B$237,M507&lt;&gt;'Tabelas auxiliares'!$C$236,M507&lt;&gt;'Tabelas auxiliares'!$C$237,M507&lt;&gt;'Tabelas auxiliares'!$D$236),"FOLHA DE PESSOAL",IF(Q507='Tabelas auxiliares'!$A$237,"CUSTEIO",IF(Q507='Tabelas auxiliares'!$A$236,"INVESTIMENTO","ERRO - VERIFICAR"))))</f>
        <v/>
      </c>
      <c r="S507" s="64" t="str">
        <f t="shared" si="15"/>
        <v/>
      </c>
    </row>
    <row r="508" spans="17:19" x14ac:dyDescent="0.25">
      <c r="Q508" s="51" t="str">
        <f t="shared" si="14"/>
        <v/>
      </c>
      <c r="R508" s="51" t="str">
        <f>IF(M508="","",IF(AND(M508&lt;&gt;'Tabelas auxiliares'!$B$236,M508&lt;&gt;'Tabelas auxiliares'!$B$237,M508&lt;&gt;'Tabelas auxiliares'!$C$236,M508&lt;&gt;'Tabelas auxiliares'!$C$237,M508&lt;&gt;'Tabelas auxiliares'!$D$236),"FOLHA DE PESSOAL",IF(Q508='Tabelas auxiliares'!$A$237,"CUSTEIO",IF(Q508='Tabelas auxiliares'!$A$236,"INVESTIMENTO","ERRO - VERIFICAR"))))</f>
        <v/>
      </c>
      <c r="S508" s="64" t="str">
        <f t="shared" si="15"/>
        <v/>
      </c>
    </row>
    <row r="509" spans="17:19" x14ac:dyDescent="0.25">
      <c r="Q509" s="51" t="str">
        <f t="shared" si="14"/>
        <v/>
      </c>
      <c r="R509" s="51" t="str">
        <f>IF(M509="","",IF(AND(M509&lt;&gt;'Tabelas auxiliares'!$B$236,M509&lt;&gt;'Tabelas auxiliares'!$B$237,M509&lt;&gt;'Tabelas auxiliares'!$C$236,M509&lt;&gt;'Tabelas auxiliares'!$C$237,M509&lt;&gt;'Tabelas auxiliares'!$D$236),"FOLHA DE PESSOAL",IF(Q509='Tabelas auxiliares'!$A$237,"CUSTEIO",IF(Q509='Tabelas auxiliares'!$A$236,"INVESTIMENTO","ERRO - VERIFICAR"))))</f>
        <v/>
      </c>
      <c r="S509" s="64" t="str">
        <f t="shared" si="15"/>
        <v/>
      </c>
    </row>
    <row r="510" spans="17:19" x14ac:dyDescent="0.25">
      <c r="Q510" s="51" t="str">
        <f t="shared" si="14"/>
        <v/>
      </c>
      <c r="R510" s="51" t="str">
        <f>IF(M510="","",IF(AND(M510&lt;&gt;'Tabelas auxiliares'!$B$236,M510&lt;&gt;'Tabelas auxiliares'!$B$237,M510&lt;&gt;'Tabelas auxiliares'!$C$236,M510&lt;&gt;'Tabelas auxiliares'!$C$237,M510&lt;&gt;'Tabelas auxiliares'!$D$236),"FOLHA DE PESSOAL",IF(Q510='Tabelas auxiliares'!$A$237,"CUSTEIO",IF(Q510='Tabelas auxiliares'!$A$236,"INVESTIMENTO","ERRO - VERIFICAR"))))</f>
        <v/>
      </c>
      <c r="S510" s="64" t="str">
        <f t="shared" si="15"/>
        <v/>
      </c>
    </row>
    <row r="511" spans="17:19" x14ac:dyDescent="0.25">
      <c r="Q511" s="51" t="str">
        <f t="shared" si="14"/>
        <v/>
      </c>
      <c r="R511" s="51" t="str">
        <f>IF(M511="","",IF(AND(M511&lt;&gt;'Tabelas auxiliares'!$B$236,M511&lt;&gt;'Tabelas auxiliares'!$B$237,M511&lt;&gt;'Tabelas auxiliares'!$C$236,M511&lt;&gt;'Tabelas auxiliares'!$C$237,M511&lt;&gt;'Tabelas auxiliares'!$D$236),"FOLHA DE PESSOAL",IF(Q511='Tabelas auxiliares'!$A$237,"CUSTEIO",IF(Q511='Tabelas auxiliares'!$A$236,"INVESTIMENTO","ERRO - VERIFICAR"))))</f>
        <v/>
      </c>
      <c r="S511" s="64" t="str">
        <f t="shared" si="15"/>
        <v/>
      </c>
    </row>
    <row r="512" spans="17:19" x14ac:dyDescent="0.25">
      <c r="Q512" s="51" t="str">
        <f t="shared" si="14"/>
        <v/>
      </c>
      <c r="R512" s="51" t="str">
        <f>IF(M512="","",IF(AND(M512&lt;&gt;'Tabelas auxiliares'!$B$236,M512&lt;&gt;'Tabelas auxiliares'!$B$237,M512&lt;&gt;'Tabelas auxiliares'!$C$236,M512&lt;&gt;'Tabelas auxiliares'!$C$237,M512&lt;&gt;'Tabelas auxiliares'!$D$236),"FOLHA DE PESSOAL",IF(Q512='Tabelas auxiliares'!$A$237,"CUSTEIO",IF(Q512='Tabelas auxiliares'!$A$236,"INVESTIMENTO","ERRO - VERIFICAR"))))</f>
        <v/>
      </c>
      <c r="S512" s="64" t="str">
        <f t="shared" si="15"/>
        <v/>
      </c>
    </row>
    <row r="513" spans="17:19" x14ac:dyDescent="0.25">
      <c r="Q513" s="51" t="str">
        <f t="shared" si="14"/>
        <v/>
      </c>
      <c r="R513" s="51" t="str">
        <f>IF(M513="","",IF(AND(M513&lt;&gt;'Tabelas auxiliares'!$B$236,M513&lt;&gt;'Tabelas auxiliares'!$B$237,M513&lt;&gt;'Tabelas auxiliares'!$C$236,M513&lt;&gt;'Tabelas auxiliares'!$C$237,M513&lt;&gt;'Tabelas auxiliares'!$D$236),"FOLHA DE PESSOAL",IF(Q513='Tabelas auxiliares'!$A$237,"CUSTEIO",IF(Q513='Tabelas auxiliares'!$A$236,"INVESTIMENTO","ERRO - VERIFICAR"))))</f>
        <v/>
      </c>
      <c r="S513" s="64" t="str">
        <f t="shared" si="15"/>
        <v/>
      </c>
    </row>
    <row r="514" spans="17:19" x14ac:dyDescent="0.25">
      <c r="Q514" s="51" t="str">
        <f t="shared" si="14"/>
        <v/>
      </c>
      <c r="R514" s="51" t="str">
        <f>IF(M514="","",IF(AND(M514&lt;&gt;'Tabelas auxiliares'!$B$236,M514&lt;&gt;'Tabelas auxiliares'!$B$237,M514&lt;&gt;'Tabelas auxiliares'!$C$236,M514&lt;&gt;'Tabelas auxiliares'!$C$237,M514&lt;&gt;'Tabelas auxiliares'!$D$236),"FOLHA DE PESSOAL",IF(Q514='Tabelas auxiliares'!$A$237,"CUSTEIO",IF(Q514='Tabelas auxiliares'!$A$236,"INVESTIMENTO","ERRO - VERIFICAR"))))</f>
        <v/>
      </c>
      <c r="S514" s="64" t="str">
        <f t="shared" si="15"/>
        <v/>
      </c>
    </row>
    <row r="515" spans="17:19" x14ac:dyDescent="0.25">
      <c r="Q515" s="51" t="str">
        <f t="shared" si="14"/>
        <v/>
      </c>
      <c r="R515" s="51" t="str">
        <f>IF(M515="","",IF(AND(M515&lt;&gt;'Tabelas auxiliares'!$B$236,M515&lt;&gt;'Tabelas auxiliares'!$B$237,M515&lt;&gt;'Tabelas auxiliares'!$C$236,M515&lt;&gt;'Tabelas auxiliares'!$C$237,M515&lt;&gt;'Tabelas auxiliares'!$D$236),"FOLHA DE PESSOAL",IF(Q515='Tabelas auxiliares'!$A$237,"CUSTEIO",IF(Q515='Tabelas auxiliares'!$A$236,"INVESTIMENTO","ERRO - VERIFICAR"))))</f>
        <v/>
      </c>
      <c r="S515" s="64" t="str">
        <f t="shared" si="15"/>
        <v/>
      </c>
    </row>
    <row r="516" spans="17:19" x14ac:dyDescent="0.25">
      <c r="Q516" s="51" t="str">
        <f t="shared" ref="Q516:Q579" si="16">LEFT(O516,1)</f>
        <v/>
      </c>
      <c r="R516" s="51" t="str">
        <f>IF(M516="","",IF(AND(M516&lt;&gt;'Tabelas auxiliares'!$B$236,M516&lt;&gt;'Tabelas auxiliares'!$B$237,M516&lt;&gt;'Tabelas auxiliares'!$C$236,M516&lt;&gt;'Tabelas auxiliares'!$C$237,M516&lt;&gt;'Tabelas auxiliares'!$D$236),"FOLHA DE PESSOAL",IF(Q516='Tabelas auxiliares'!$A$237,"CUSTEIO",IF(Q516='Tabelas auxiliares'!$A$236,"INVESTIMENTO","ERRO - VERIFICAR"))))</f>
        <v/>
      </c>
      <c r="S516" s="64" t="str">
        <f t="shared" si="15"/>
        <v/>
      </c>
    </row>
    <row r="517" spans="17:19" x14ac:dyDescent="0.25">
      <c r="Q517" s="51" t="str">
        <f t="shared" si="16"/>
        <v/>
      </c>
      <c r="R517" s="51" t="str">
        <f>IF(M517="","",IF(AND(M517&lt;&gt;'Tabelas auxiliares'!$B$236,M517&lt;&gt;'Tabelas auxiliares'!$B$237,M517&lt;&gt;'Tabelas auxiliares'!$C$236,M517&lt;&gt;'Tabelas auxiliares'!$C$237,M517&lt;&gt;'Tabelas auxiliares'!$D$236),"FOLHA DE PESSOAL",IF(Q517='Tabelas auxiliares'!$A$237,"CUSTEIO",IF(Q517='Tabelas auxiliares'!$A$236,"INVESTIMENTO","ERRO - VERIFICAR"))))</f>
        <v/>
      </c>
      <c r="S517" s="64" t="str">
        <f t="shared" ref="S517:S580" si="17">IF(SUM(T517:X517)=0,"",SUM(T517:X517))</f>
        <v/>
      </c>
    </row>
    <row r="518" spans="17:19" x14ac:dyDescent="0.25">
      <c r="Q518" s="51" t="str">
        <f t="shared" si="16"/>
        <v/>
      </c>
      <c r="R518" s="51" t="str">
        <f>IF(M518="","",IF(AND(M518&lt;&gt;'Tabelas auxiliares'!$B$236,M518&lt;&gt;'Tabelas auxiliares'!$B$237,M518&lt;&gt;'Tabelas auxiliares'!$C$236,M518&lt;&gt;'Tabelas auxiliares'!$C$237,M518&lt;&gt;'Tabelas auxiliares'!$D$236),"FOLHA DE PESSOAL",IF(Q518='Tabelas auxiliares'!$A$237,"CUSTEIO",IF(Q518='Tabelas auxiliares'!$A$236,"INVESTIMENTO","ERRO - VERIFICAR"))))</f>
        <v/>
      </c>
      <c r="S518" s="64" t="str">
        <f t="shared" si="17"/>
        <v/>
      </c>
    </row>
    <row r="519" spans="17:19" x14ac:dyDescent="0.25">
      <c r="Q519" s="51" t="str">
        <f t="shared" si="16"/>
        <v/>
      </c>
      <c r="R519" s="51" t="str">
        <f>IF(M519="","",IF(AND(M519&lt;&gt;'Tabelas auxiliares'!$B$236,M519&lt;&gt;'Tabelas auxiliares'!$B$237,M519&lt;&gt;'Tabelas auxiliares'!$C$236,M519&lt;&gt;'Tabelas auxiliares'!$C$237,M519&lt;&gt;'Tabelas auxiliares'!$D$236),"FOLHA DE PESSOAL",IF(Q519='Tabelas auxiliares'!$A$237,"CUSTEIO",IF(Q519='Tabelas auxiliares'!$A$236,"INVESTIMENTO","ERRO - VERIFICAR"))))</f>
        <v/>
      </c>
      <c r="S519" s="64" t="str">
        <f t="shared" si="17"/>
        <v/>
      </c>
    </row>
    <row r="520" spans="17:19" x14ac:dyDescent="0.25">
      <c r="Q520" s="51" t="str">
        <f t="shared" si="16"/>
        <v/>
      </c>
      <c r="R520" s="51" t="str">
        <f>IF(M520="","",IF(AND(M520&lt;&gt;'Tabelas auxiliares'!$B$236,M520&lt;&gt;'Tabelas auxiliares'!$B$237,M520&lt;&gt;'Tabelas auxiliares'!$C$236,M520&lt;&gt;'Tabelas auxiliares'!$C$237,M520&lt;&gt;'Tabelas auxiliares'!$D$236),"FOLHA DE PESSOAL",IF(Q520='Tabelas auxiliares'!$A$237,"CUSTEIO",IF(Q520='Tabelas auxiliares'!$A$236,"INVESTIMENTO","ERRO - VERIFICAR"))))</f>
        <v/>
      </c>
      <c r="S520" s="64" t="str">
        <f t="shared" si="17"/>
        <v/>
      </c>
    </row>
    <row r="521" spans="17:19" x14ac:dyDescent="0.25">
      <c r="Q521" s="51" t="str">
        <f t="shared" si="16"/>
        <v/>
      </c>
      <c r="R521" s="51" t="str">
        <f>IF(M521="","",IF(AND(M521&lt;&gt;'Tabelas auxiliares'!$B$236,M521&lt;&gt;'Tabelas auxiliares'!$B$237,M521&lt;&gt;'Tabelas auxiliares'!$C$236,M521&lt;&gt;'Tabelas auxiliares'!$C$237,M521&lt;&gt;'Tabelas auxiliares'!$D$236),"FOLHA DE PESSOAL",IF(Q521='Tabelas auxiliares'!$A$237,"CUSTEIO",IF(Q521='Tabelas auxiliares'!$A$236,"INVESTIMENTO","ERRO - VERIFICAR"))))</f>
        <v/>
      </c>
      <c r="S521" s="64" t="str">
        <f t="shared" si="17"/>
        <v/>
      </c>
    </row>
    <row r="522" spans="17:19" x14ac:dyDescent="0.25">
      <c r="Q522" s="51" t="str">
        <f t="shared" si="16"/>
        <v/>
      </c>
      <c r="R522" s="51" t="str">
        <f>IF(M522="","",IF(AND(M522&lt;&gt;'Tabelas auxiliares'!$B$236,M522&lt;&gt;'Tabelas auxiliares'!$B$237,M522&lt;&gt;'Tabelas auxiliares'!$C$236,M522&lt;&gt;'Tabelas auxiliares'!$C$237,M522&lt;&gt;'Tabelas auxiliares'!$D$236),"FOLHA DE PESSOAL",IF(Q522='Tabelas auxiliares'!$A$237,"CUSTEIO",IF(Q522='Tabelas auxiliares'!$A$236,"INVESTIMENTO","ERRO - VERIFICAR"))))</f>
        <v/>
      </c>
      <c r="S522" s="64" t="str">
        <f t="shared" si="17"/>
        <v/>
      </c>
    </row>
    <row r="523" spans="17:19" x14ac:dyDescent="0.25">
      <c r="Q523" s="51" t="str">
        <f t="shared" si="16"/>
        <v/>
      </c>
      <c r="R523" s="51" t="str">
        <f>IF(M523="","",IF(AND(M523&lt;&gt;'Tabelas auxiliares'!$B$236,M523&lt;&gt;'Tabelas auxiliares'!$B$237,M523&lt;&gt;'Tabelas auxiliares'!$C$236,M523&lt;&gt;'Tabelas auxiliares'!$C$237,M523&lt;&gt;'Tabelas auxiliares'!$D$236),"FOLHA DE PESSOAL",IF(Q523='Tabelas auxiliares'!$A$237,"CUSTEIO",IF(Q523='Tabelas auxiliares'!$A$236,"INVESTIMENTO","ERRO - VERIFICAR"))))</f>
        <v/>
      </c>
      <c r="S523" s="64" t="str">
        <f t="shared" si="17"/>
        <v/>
      </c>
    </row>
    <row r="524" spans="17:19" x14ac:dyDescent="0.25">
      <c r="Q524" s="51" t="str">
        <f t="shared" si="16"/>
        <v/>
      </c>
      <c r="R524" s="51" t="str">
        <f>IF(M524="","",IF(AND(M524&lt;&gt;'Tabelas auxiliares'!$B$236,M524&lt;&gt;'Tabelas auxiliares'!$B$237,M524&lt;&gt;'Tabelas auxiliares'!$C$236,M524&lt;&gt;'Tabelas auxiliares'!$C$237,M524&lt;&gt;'Tabelas auxiliares'!$D$236),"FOLHA DE PESSOAL",IF(Q524='Tabelas auxiliares'!$A$237,"CUSTEIO",IF(Q524='Tabelas auxiliares'!$A$236,"INVESTIMENTO","ERRO - VERIFICAR"))))</f>
        <v/>
      </c>
      <c r="S524" s="64" t="str">
        <f t="shared" si="17"/>
        <v/>
      </c>
    </row>
    <row r="525" spans="17:19" x14ac:dyDescent="0.25">
      <c r="Q525" s="51" t="str">
        <f t="shared" si="16"/>
        <v/>
      </c>
      <c r="R525" s="51" t="str">
        <f>IF(M525="","",IF(AND(M525&lt;&gt;'Tabelas auxiliares'!$B$236,M525&lt;&gt;'Tabelas auxiliares'!$B$237,M525&lt;&gt;'Tabelas auxiliares'!$C$236,M525&lt;&gt;'Tabelas auxiliares'!$C$237,M525&lt;&gt;'Tabelas auxiliares'!$D$236),"FOLHA DE PESSOAL",IF(Q525='Tabelas auxiliares'!$A$237,"CUSTEIO",IF(Q525='Tabelas auxiliares'!$A$236,"INVESTIMENTO","ERRO - VERIFICAR"))))</f>
        <v/>
      </c>
      <c r="S525" s="64" t="str">
        <f t="shared" si="17"/>
        <v/>
      </c>
    </row>
    <row r="526" spans="17:19" x14ac:dyDescent="0.25">
      <c r="Q526" s="51" t="str">
        <f t="shared" si="16"/>
        <v/>
      </c>
      <c r="R526" s="51" t="str">
        <f>IF(M526="","",IF(AND(M526&lt;&gt;'Tabelas auxiliares'!$B$236,M526&lt;&gt;'Tabelas auxiliares'!$B$237,M526&lt;&gt;'Tabelas auxiliares'!$C$236,M526&lt;&gt;'Tabelas auxiliares'!$C$237,M526&lt;&gt;'Tabelas auxiliares'!$D$236),"FOLHA DE PESSOAL",IF(Q526='Tabelas auxiliares'!$A$237,"CUSTEIO",IF(Q526='Tabelas auxiliares'!$A$236,"INVESTIMENTO","ERRO - VERIFICAR"))))</f>
        <v/>
      </c>
      <c r="S526" s="64" t="str">
        <f t="shared" si="17"/>
        <v/>
      </c>
    </row>
    <row r="527" spans="17:19" x14ac:dyDescent="0.25">
      <c r="Q527" s="51" t="str">
        <f t="shared" si="16"/>
        <v/>
      </c>
      <c r="R527" s="51" t="str">
        <f>IF(M527="","",IF(AND(M527&lt;&gt;'Tabelas auxiliares'!$B$236,M527&lt;&gt;'Tabelas auxiliares'!$B$237,M527&lt;&gt;'Tabelas auxiliares'!$C$236,M527&lt;&gt;'Tabelas auxiliares'!$C$237,M527&lt;&gt;'Tabelas auxiliares'!$D$236),"FOLHA DE PESSOAL",IF(Q527='Tabelas auxiliares'!$A$237,"CUSTEIO",IF(Q527='Tabelas auxiliares'!$A$236,"INVESTIMENTO","ERRO - VERIFICAR"))))</f>
        <v/>
      </c>
      <c r="S527" s="64" t="str">
        <f t="shared" si="17"/>
        <v/>
      </c>
    </row>
    <row r="528" spans="17:19" x14ac:dyDescent="0.25">
      <c r="Q528" s="51" t="str">
        <f t="shared" si="16"/>
        <v/>
      </c>
      <c r="R528" s="51" t="str">
        <f>IF(M528="","",IF(AND(M528&lt;&gt;'Tabelas auxiliares'!$B$236,M528&lt;&gt;'Tabelas auxiliares'!$B$237,M528&lt;&gt;'Tabelas auxiliares'!$C$236,M528&lt;&gt;'Tabelas auxiliares'!$C$237,M528&lt;&gt;'Tabelas auxiliares'!$D$236),"FOLHA DE PESSOAL",IF(Q528='Tabelas auxiliares'!$A$237,"CUSTEIO",IF(Q528='Tabelas auxiliares'!$A$236,"INVESTIMENTO","ERRO - VERIFICAR"))))</f>
        <v/>
      </c>
      <c r="S528" s="64" t="str">
        <f t="shared" si="17"/>
        <v/>
      </c>
    </row>
    <row r="529" spans="17:19" x14ac:dyDescent="0.25">
      <c r="Q529" s="51" t="str">
        <f t="shared" si="16"/>
        <v/>
      </c>
      <c r="R529" s="51" t="str">
        <f>IF(M529="","",IF(AND(M529&lt;&gt;'Tabelas auxiliares'!$B$236,M529&lt;&gt;'Tabelas auxiliares'!$B$237,M529&lt;&gt;'Tabelas auxiliares'!$C$236,M529&lt;&gt;'Tabelas auxiliares'!$C$237,M529&lt;&gt;'Tabelas auxiliares'!$D$236),"FOLHA DE PESSOAL",IF(Q529='Tabelas auxiliares'!$A$237,"CUSTEIO",IF(Q529='Tabelas auxiliares'!$A$236,"INVESTIMENTO","ERRO - VERIFICAR"))))</f>
        <v/>
      </c>
      <c r="S529" s="64" t="str">
        <f t="shared" si="17"/>
        <v/>
      </c>
    </row>
    <row r="530" spans="17:19" x14ac:dyDescent="0.25">
      <c r="Q530" s="51" t="str">
        <f t="shared" si="16"/>
        <v/>
      </c>
      <c r="R530" s="51" t="str">
        <f>IF(M530="","",IF(AND(M530&lt;&gt;'Tabelas auxiliares'!$B$236,M530&lt;&gt;'Tabelas auxiliares'!$B$237,M530&lt;&gt;'Tabelas auxiliares'!$C$236,M530&lt;&gt;'Tabelas auxiliares'!$C$237,M530&lt;&gt;'Tabelas auxiliares'!$D$236),"FOLHA DE PESSOAL",IF(Q530='Tabelas auxiliares'!$A$237,"CUSTEIO",IF(Q530='Tabelas auxiliares'!$A$236,"INVESTIMENTO","ERRO - VERIFICAR"))))</f>
        <v/>
      </c>
      <c r="S530" s="64" t="str">
        <f t="shared" si="17"/>
        <v/>
      </c>
    </row>
    <row r="531" spans="17:19" x14ac:dyDescent="0.25">
      <c r="Q531" s="51" t="str">
        <f t="shared" si="16"/>
        <v/>
      </c>
      <c r="R531" s="51" t="str">
        <f>IF(M531="","",IF(AND(M531&lt;&gt;'Tabelas auxiliares'!$B$236,M531&lt;&gt;'Tabelas auxiliares'!$B$237,M531&lt;&gt;'Tabelas auxiliares'!$C$236,M531&lt;&gt;'Tabelas auxiliares'!$C$237,M531&lt;&gt;'Tabelas auxiliares'!$D$236),"FOLHA DE PESSOAL",IF(Q531='Tabelas auxiliares'!$A$237,"CUSTEIO",IF(Q531='Tabelas auxiliares'!$A$236,"INVESTIMENTO","ERRO - VERIFICAR"))))</f>
        <v/>
      </c>
      <c r="S531" s="64" t="str">
        <f t="shared" si="17"/>
        <v/>
      </c>
    </row>
    <row r="532" spans="17:19" x14ac:dyDescent="0.25">
      <c r="Q532" s="51" t="str">
        <f t="shared" si="16"/>
        <v/>
      </c>
      <c r="R532" s="51" t="str">
        <f>IF(M532="","",IF(AND(M532&lt;&gt;'Tabelas auxiliares'!$B$236,M532&lt;&gt;'Tabelas auxiliares'!$B$237,M532&lt;&gt;'Tabelas auxiliares'!$C$236,M532&lt;&gt;'Tabelas auxiliares'!$C$237,M532&lt;&gt;'Tabelas auxiliares'!$D$236),"FOLHA DE PESSOAL",IF(Q532='Tabelas auxiliares'!$A$237,"CUSTEIO",IF(Q532='Tabelas auxiliares'!$A$236,"INVESTIMENTO","ERRO - VERIFICAR"))))</f>
        <v/>
      </c>
      <c r="S532" s="64" t="str">
        <f t="shared" si="17"/>
        <v/>
      </c>
    </row>
    <row r="533" spans="17:19" x14ac:dyDescent="0.25">
      <c r="Q533" s="51" t="str">
        <f t="shared" si="16"/>
        <v/>
      </c>
      <c r="R533" s="51" t="str">
        <f>IF(M533="","",IF(AND(M533&lt;&gt;'Tabelas auxiliares'!$B$236,M533&lt;&gt;'Tabelas auxiliares'!$B$237,M533&lt;&gt;'Tabelas auxiliares'!$C$236,M533&lt;&gt;'Tabelas auxiliares'!$C$237,M533&lt;&gt;'Tabelas auxiliares'!$D$236),"FOLHA DE PESSOAL",IF(Q533='Tabelas auxiliares'!$A$237,"CUSTEIO",IF(Q533='Tabelas auxiliares'!$A$236,"INVESTIMENTO","ERRO - VERIFICAR"))))</f>
        <v/>
      </c>
      <c r="S533" s="64" t="str">
        <f t="shared" si="17"/>
        <v/>
      </c>
    </row>
    <row r="534" spans="17:19" x14ac:dyDescent="0.25">
      <c r="Q534" s="51" t="str">
        <f t="shared" si="16"/>
        <v/>
      </c>
      <c r="R534" s="51" t="str">
        <f>IF(M534="","",IF(AND(M534&lt;&gt;'Tabelas auxiliares'!$B$236,M534&lt;&gt;'Tabelas auxiliares'!$B$237,M534&lt;&gt;'Tabelas auxiliares'!$C$236,M534&lt;&gt;'Tabelas auxiliares'!$C$237,M534&lt;&gt;'Tabelas auxiliares'!$D$236),"FOLHA DE PESSOAL",IF(Q534='Tabelas auxiliares'!$A$237,"CUSTEIO",IF(Q534='Tabelas auxiliares'!$A$236,"INVESTIMENTO","ERRO - VERIFICAR"))))</f>
        <v/>
      </c>
      <c r="S534" s="64" t="str">
        <f t="shared" si="17"/>
        <v/>
      </c>
    </row>
    <row r="535" spans="17:19" x14ac:dyDescent="0.25">
      <c r="Q535" s="51" t="str">
        <f t="shared" si="16"/>
        <v/>
      </c>
      <c r="R535" s="51" t="str">
        <f>IF(M535="","",IF(AND(M535&lt;&gt;'Tabelas auxiliares'!$B$236,M535&lt;&gt;'Tabelas auxiliares'!$B$237,M535&lt;&gt;'Tabelas auxiliares'!$C$236,M535&lt;&gt;'Tabelas auxiliares'!$C$237,M535&lt;&gt;'Tabelas auxiliares'!$D$236),"FOLHA DE PESSOAL",IF(Q535='Tabelas auxiliares'!$A$237,"CUSTEIO",IF(Q535='Tabelas auxiliares'!$A$236,"INVESTIMENTO","ERRO - VERIFICAR"))))</f>
        <v/>
      </c>
      <c r="S535" s="64" t="str">
        <f t="shared" si="17"/>
        <v/>
      </c>
    </row>
    <row r="536" spans="17:19" x14ac:dyDescent="0.25">
      <c r="Q536" s="51" t="str">
        <f t="shared" si="16"/>
        <v/>
      </c>
      <c r="R536" s="51" t="str">
        <f>IF(M536="","",IF(AND(M536&lt;&gt;'Tabelas auxiliares'!$B$236,M536&lt;&gt;'Tabelas auxiliares'!$B$237,M536&lt;&gt;'Tabelas auxiliares'!$C$236,M536&lt;&gt;'Tabelas auxiliares'!$C$237,M536&lt;&gt;'Tabelas auxiliares'!$D$236),"FOLHA DE PESSOAL",IF(Q536='Tabelas auxiliares'!$A$237,"CUSTEIO",IF(Q536='Tabelas auxiliares'!$A$236,"INVESTIMENTO","ERRO - VERIFICAR"))))</f>
        <v/>
      </c>
      <c r="S536" s="64" t="str">
        <f t="shared" si="17"/>
        <v/>
      </c>
    </row>
    <row r="537" spans="17:19" x14ac:dyDescent="0.25">
      <c r="Q537" s="51" t="str">
        <f t="shared" si="16"/>
        <v/>
      </c>
      <c r="R537" s="51" t="str">
        <f>IF(M537="","",IF(AND(M537&lt;&gt;'Tabelas auxiliares'!$B$236,M537&lt;&gt;'Tabelas auxiliares'!$B$237,M537&lt;&gt;'Tabelas auxiliares'!$C$236,M537&lt;&gt;'Tabelas auxiliares'!$C$237,M537&lt;&gt;'Tabelas auxiliares'!$D$236),"FOLHA DE PESSOAL",IF(Q537='Tabelas auxiliares'!$A$237,"CUSTEIO",IF(Q537='Tabelas auxiliares'!$A$236,"INVESTIMENTO","ERRO - VERIFICAR"))))</f>
        <v/>
      </c>
      <c r="S537" s="64" t="str">
        <f t="shared" si="17"/>
        <v/>
      </c>
    </row>
    <row r="538" spans="17:19" x14ac:dyDescent="0.25">
      <c r="Q538" s="51" t="str">
        <f t="shared" si="16"/>
        <v/>
      </c>
      <c r="R538" s="51" t="str">
        <f>IF(M538="","",IF(AND(M538&lt;&gt;'Tabelas auxiliares'!$B$236,M538&lt;&gt;'Tabelas auxiliares'!$B$237,M538&lt;&gt;'Tabelas auxiliares'!$C$236,M538&lt;&gt;'Tabelas auxiliares'!$C$237,M538&lt;&gt;'Tabelas auxiliares'!$D$236),"FOLHA DE PESSOAL",IF(Q538='Tabelas auxiliares'!$A$237,"CUSTEIO",IF(Q538='Tabelas auxiliares'!$A$236,"INVESTIMENTO","ERRO - VERIFICAR"))))</f>
        <v/>
      </c>
      <c r="S538" s="64" t="str">
        <f t="shared" si="17"/>
        <v/>
      </c>
    </row>
    <row r="539" spans="17:19" x14ac:dyDescent="0.25">
      <c r="Q539" s="51" t="str">
        <f t="shared" si="16"/>
        <v/>
      </c>
      <c r="R539" s="51" t="str">
        <f>IF(M539="","",IF(AND(M539&lt;&gt;'Tabelas auxiliares'!$B$236,M539&lt;&gt;'Tabelas auxiliares'!$B$237,M539&lt;&gt;'Tabelas auxiliares'!$C$236,M539&lt;&gt;'Tabelas auxiliares'!$C$237,M539&lt;&gt;'Tabelas auxiliares'!$D$236),"FOLHA DE PESSOAL",IF(Q539='Tabelas auxiliares'!$A$237,"CUSTEIO",IF(Q539='Tabelas auxiliares'!$A$236,"INVESTIMENTO","ERRO - VERIFICAR"))))</f>
        <v/>
      </c>
      <c r="S539" s="64" t="str">
        <f t="shared" si="17"/>
        <v/>
      </c>
    </row>
    <row r="540" spans="17:19" x14ac:dyDescent="0.25">
      <c r="Q540" s="51" t="str">
        <f t="shared" si="16"/>
        <v/>
      </c>
      <c r="R540" s="51" t="str">
        <f>IF(M540="","",IF(AND(M540&lt;&gt;'Tabelas auxiliares'!$B$236,M540&lt;&gt;'Tabelas auxiliares'!$B$237,M540&lt;&gt;'Tabelas auxiliares'!$C$236,M540&lt;&gt;'Tabelas auxiliares'!$C$237,M540&lt;&gt;'Tabelas auxiliares'!$D$236),"FOLHA DE PESSOAL",IF(Q540='Tabelas auxiliares'!$A$237,"CUSTEIO",IF(Q540='Tabelas auxiliares'!$A$236,"INVESTIMENTO","ERRO - VERIFICAR"))))</f>
        <v/>
      </c>
      <c r="S540" s="64" t="str">
        <f t="shared" si="17"/>
        <v/>
      </c>
    </row>
    <row r="541" spans="17:19" x14ac:dyDescent="0.25">
      <c r="Q541" s="51" t="str">
        <f t="shared" si="16"/>
        <v/>
      </c>
      <c r="R541" s="51" t="str">
        <f>IF(M541="","",IF(AND(M541&lt;&gt;'Tabelas auxiliares'!$B$236,M541&lt;&gt;'Tabelas auxiliares'!$B$237,M541&lt;&gt;'Tabelas auxiliares'!$C$236,M541&lt;&gt;'Tabelas auxiliares'!$C$237,M541&lt;&gt;'Tabelas auxiliares'!$D$236),"FOLHA DE PESSOAL",IF(Q541='Tabelas auxiliares'!$A$237,"CUSTEIO",IF(Q541='Tabelas auxiliares'!$A$236,"INVESTIMENTO","ERRO - VERIFICAR"))))</f>
        <v/>
      </c>
      <c r="S541" s="64" t="str">
        <f t="shared" si="17"/>
        <v/>
      </c>
    </row>
    <row r="542" spans="17:19" x14ac:dyDescent="0.25">
      <c r="Q542" s="51" t="str">
        <f t="shared" si="16"/>
        <v/>
      </c>
      <c r="R542" s="51" t="str">
        <f>IF(M542="","",IF(AND(M542&lt;&gt;'Tabelas auxiliares'!$B$236,M542&lt;&gt;'Tabelas auxiliares'!$B$237,M542&lt;&gt;'Tabelas auxiliares'!$C$236,M542&lt;&gt;'Tabelas auxiliares'!$C$237,M542&lt;&gt;'Tabelas auxiliares'!$D$236),"FOLHA DE PESSOAL",IF(Q542='Tabelas auxiliares'!$A$237,"CUSTEIO",IF(Q542='Tabelas auxiliares'!$A$236,"INVESTIMENTO","ERRO - VERIFICAR"))))</f>
        <v/>
      </c>
      <c r="S542" s="64" t="str">
        <f t="shared" si="17"/>
        <v/>
      </c>
    </row>
    <row r="543" spans="17:19" x14ac:dyDescent="0.25">
      <c r="Q543" s="51" t="str">
        <f t="shared" si="16"/>
        <v/>
      </c>
      <c r="R543" s="51" t="str">
        <f>IF(M543="","",IF(AND(M543&lt;&gt;'Tabelas auxiliares'!$B$236,M543&lt;&gt;'Tabelas auxiliares'!$B$237,M543&lt;&gt;'Tabelas auxiliares'!$C$236,M543&lt;&gt;'Tabelas auxiliares'!$C$237,M543&lt;&gt;'Tabelas auxiliares'!$D$236),"FOLHA DE PESSOAL",IF(Q543='Tabelas auxiliares'!$A$237,"CUSTEIO",IF(Q543='Tabelas auxiliares'!$A$236,"INVESTIMENTO","ERRO - VERIFICAR"))))</f>
        <v/>
      </c>
      <c r="S543" s="64" t="str">
        <f t="shared" si="17"/>
        <v/>
      </c>
    </row>
    <row r="544" spans="17:19" x14ac:dyDescent="0.25">
      <c r="Q544" s="51" t="str">
        <f t="shared" si="16"/>
        <v/>
      </c>
      <c r="R544" s="51" t="str">
        <f>IF(M544="","",IF(AND(M544&lt;&gt;'Tabelas auxiliares'!$B$236,M544&lt;&gt;'Tabelas auxiliares'!$B$237,M544&lt;&gt;'Tabelas auxiliares'!$C$236,M544&lt;&gt;'Tabelas auxiliares'!$C$237,M544&lt;&gt;'Tabelas auxiliares'!$D$236),"FOLHA DE PESSOAL",IF(Q544='Tabelas auxiliares'!$A$237,"CUSTEIO",IF(Q544='Tabelas auxiliares'!$A$236,"INVESTIMENTO","ERRO - VERIFICAR"))))</f>
        <v/>
      </c>
      <c r="S544" s="64" t="str">
        <f t="shared" si="17"/>
        <v/>
      </c>
    </row>
    <row r="545" spans="17:19" x14ac:dyDescent="0.25">
      <c r="Q545" s="51" t="str">
        <f t="shared" si="16"/>
        <v/>
      </c>
      <c r="R545" s="51" t="str">
        <f>IF(M545="","",IF(AND(M545&lt;&gt;'Tabelas auxiliares'!$B$236,M545&lt;&gt;'Tabelas auxiliares'!$B$237,M545&lt;&gt;'Tabelas auxiliares'!$C$236,M545&lt;&gt;'Tabelas auxiliares'!$C$237,M545&lt;&gt;'Tabelas auxiliares'!$D$236),"FOLHA DE PESSOAL",IF(Q545='Tabelas auxiliares'!$A$237,"CUSTEIO",IF(Q545='Tabelas auxiliares'!$A$236,"INVESTIMENTO","ERRO - VERIFICAR"))))</f>
        <v/>
      </c>
      <c r="S545" s="64" t="str">
        <f t="shared" si="17"/>
        <v/>
      </c>
    </row>
    <row r="546" spans="17:19" x14ac:dyDescent="0.25">
      <c r="Q546" s="51" t="str">
        <f t="shared" si="16"/>
        <v/>
      </c>
      <c r="R546" s="51" t="str">
        <f>IF(M546="","",IF(AND(M546&lt;&gt;'Tabelas auxiliares'!$B$236,M546&lt;&gt;'Tabelas auxiliares'!$B$237,M546&lt;&gt;'Tabelas auxiliares'!$C$236,M546&lt;&gt;'Tabelas auxiliares'!$C$237,M546&lt;&gt;'Tabelas auxiliares'!$D$236),"FOLHA DE PESSOAL",IF(Q546='Tabelas auxiliares'!$A$237,"CUSTEIO",IF(Q546='Tabelas auxiliares'!$A$236,"INVESTIMENTO","ERRO - VERIFICAR"))))</f>
        <v/>
      </c>
      <c r="S546" s="64" t="str">
        <f t="shared" si="17"/>
        <v/>
      </c>
    </row>
    <row r="547" spans="17:19" x14ac:dyDescent="0.25">
      <c r="Q547" s="51" t="str">
        <f t="shared" si="16"/>
        <v/>
      </c>
      <c r="R547" s="51" t="str">
        <f>IF(M547="","",IF(AND(M547&lt;&gt;'Tabelas auxiliares'!$B$236,M547&lt;&gt;'Tabelas auxiliares'!$B$237,M547&lt;&gt;'Tabelas auxiliares'!$C$236,M547&lt;&gt;'Tabelas auxiliares'!$C$237,M547&lt;&gt;'Tabelas auxiliares'!$D$236),"FOLHA DE PESSOAL",IF(Q547='Tabelas auxiliares'!$A$237,"CUSTEIO",IF(Q547='Tabelas auxiliares'!$A$236,"INVESTIMENTO","ERRO - VERIFICAR"))))</f>
        <v/>
      </c>
      <c r="S547" s="64" t="str">
        <f t="shared" si="17"/>
        <v/>
      </c>
    </row>
    <row r="548" spans="17:19" x14ac:dyDescent="0.25">
      <c r="Q548" s="51" t="str">
        <f t="shared" si="16"/>
        <v/>
      </c>
      <c r="R548" s="51" t="str">
        <f>IF(M548="","",IF(AND(M548&lt;&gt;'Tabelas auxiliares'!$B$236,M548&lt;&gt;'Tabelas auxiliares'!$B$237,M548&lt;&gt;'Tabelas auxiliares'!$C$236,M548&lt;&gt;'Tabelas auxiliares'!$C$237,M548&lt;&gt;'Tabelas auxiliares'!$D$236),"FOLHA DE PESSOAL",IF(Q548='Tabelas auxiliares'!$A$237,"CUSTEIO",IF(Q548='Tabelas auxiliares'!$A$236,"INVESTIMENTO","ERRO - VERIFICAR"))))</f>
        <v/>
      </c>
      <c r="S548" s="64" t="str">
        <f t="shared" si="17"/>
        <v/>
      </c>
    </row>
    <row r="549" spans="17:19" x14ac:dyDescent="0.25">
      <c r="Q549" s="51" t="str">
        <f t="shared" si="16"/>
        <v/>
      </c>
      <c r="R549" s="51" t="str">
        <f>IF(M549="","",IF(AND(M549&lt;&gt;'Tabelas auxiliares'!$B$236,M549&lt;&gt;'Tabelas auxiliares'!$B$237,M549&lt;&gt;'Tabelas auxiliares'!$C$236,M549&lt;&gt;'Tabelas auxiliares'!$C$237,M549&lt;&gt;'Tabelas auxiliares'!$D$236),"FOLHA DE PESSOAL",IF(Q549='Tabelas auxiliares'!$A$237,"CUSTEIO",IF(Q549='Tabelas auxiliares'!$A$236,"INVESTIMENTO","ERRO - VERIFICAR"))))</f>
        <v/>
      </c>
      <c r="S549" s="64" t="str">
        <f t="shared" si="17"/>
        <v/>
      </c>
    </row>
    <row r="550" spans="17:19" x14ac:dyDescent="0.25">
      <c r="Q550" s="51" t="str">
        <f t="shared" si="16"/>
        <v/>
      </c>
      <c r="R550" s="51" t="str">
        <f>IF(M550="","",IF(AND(M550&lt;&gt;'Tabelas auxiliares'!$B$236,M550&lt;&gt;'Tabelas auxiliares'!$B$237,M550&lt;&gt;'Tabelas auxiliares'!$C$236,M550&lt;&gt;'Tabelas auxiliares'!$C$237,M550&lt;&gt;'Tabelas auxiliares'!$D$236),"FOLHA DE PESSOAL",IF(Q550='Tabelas auxiliares'!$A$237,"CUSTEIO",IF(Q550='Tabelas auxiliares'!$A$236,"INVESTIMENTO","ERRO - VERIFICAR"))))</f>
        <v/>
      </c>
      <c r="S550" s="64" t="str">
        <f t="shared" si="17"/>
        <v/>
      </c>
    </row>
    <row r="551" spans="17:19" x14ac:dyDescent="0.25">
      <c r="Q551" s="51" t="str">
        <f t="shared" si="16"/>
        <v/>
      </c>
      <c r="R551" s="51" t="str">
        <f>IF(M551="","",IF(AND(M551&lt;&gt;'Tabelas auxiliares'!$B$236,M551&lt;&gt;'Tabelas auxiliares'!$B$237,M551&lt;&gt;'Tabelas auxiliares'!$C$236,M551&lt;&gt;'Tabelas auxiliares'!$C$237,M551&lt;&gt;'Tabelas auxiliares'!$D$236),"FOLHA DE PESSOAL",IF(Q551='Tabelas auxiliares'!$A$237,"CUSTEIO",IF(Q551='Tabelas auxiliares'!$A$236,"INVESTIMENTO","ERRO - VERIFICAR"))))</f>
        <v/>
      </c>
      <c r="S551" s="64" t="str">
        <f t="shared" si="17"/>
        <v/>
      </c>
    </row>
    <row r="552" spans="17:19" x14ac:dyDescent="0.25">
      <c r="Q552" s="51" t="str">
        <f t="shared" si="16"/>
        <v/>
      </c>
      <c r="R552" s="51" t="str">
        <f>IF(M552="","",IF(AND(M552&lt;&gt;'Tabelas auxiliares'!$B$236,M552&lt;&gt;'Tabelas auxiliares'!$B$237,M552&lt;&gt;'Tabelas auxiliares'!$C$236,M552&lt;&gt;'Tabelas auxiliares'!$C$237,M552&lt;&gt;'Tabelas auxiliares'!$D$236),"FOLHA DE PESSOAL",IF(Q552='Tabelas auxiliares'!$A$237,"CUSTEIO",IF(Q552='Tabelas auxiliares'!$A$236,"INVESTIMENTO","ERRO - VERIFICAR"))))</f>
        <v/>
      </c>
      <c r="S552" s="64" t="str">
        <f t="shared" si="17"/>
        <v/>
      </c>
    </row>
    <row r="553" spans="17:19" x14ac:dyDescent="0.25">
      <c r="Q553" s="51" t="str">
        <f t="shared" si="16"/>
        <v/>
      </c>
      <c r="R553" s="51" t="str">
        <f>IF(M553="","",IF(AND(M553&lt;&gt;'Tabelas auxiliares'!$B$236,M553&lt;&gt;'Tabelas auxiliares'!$B$237,M553&lt;&gt;'Tabelas auxiliares'!$C$236,M553&lt;&gt;'Tabelas auxiliares'!$C$237,M553&lt;&gt;'Tabelas auxiliares'!$D$236),"FOLHA DE PESSOAL",IF(Q553='Tabelas auxiliares'!$A$237,"CUSTEIO",IF(Q553='Tabelas auxiliares'!$A$236,"INVESTIMENTO","ERRO - VERIFICAR"))))</f>
        <v/>
      </c>
      <c r="S553" s="64" t="str">
        <f t="shared" si="17"/>
        <v/>
      </c>
    </row>
    <row r="554" spans="17:19" x14ac:dyDescent="0.25">
      <c r="Q554" s="51" t="str">
        <f t="shared" si="16"/>
        <v/>
      </c>
      <c r="R554" s="51" t="str">
        <f>IF(M554="","",IF(AND(M554&lt;&gt;'Tabelas auxiliares'!$B$236,M554&lt;&gt;'Tabelas auxiliares'!$B$237,M554&lt;&gt;'Tabelas auxiliares'!$C$236,M554&lt;&gt;'Tabelas auxiliares'!$C$237,M554&lt;&gt;'Tabelas auxiliares'!$D$236),"FOLHA DE PESSOAL",IF(Q554='Tabelas auxiliares'!$A$237,"CUSTEIO",IF(Q554='Tabelas auxiliares'!$A$236,"INVESTIMENTO","ERRO - VERIFICAR"))))</f>
        <v/>
      </c>
      <c r="S554" s="64" t="str">
        <f t="shared" si="17"/>
        <v/>
      </c>
    </row>
    <row r="555" spans="17:19" x14ac:dyDescent="0.25">
      <c r="Q555" s="51" t="str">
        <f t="shared" si="16"/>
        <v/>
      </c>
      <c r="R555" s="51" t="str">
        <f>IF(M555="","",IF(AND(M555&lt;&gt;'Tabelas auxiliares'!$B$236,M555&lt;&gt;'Tabelas auxiliares'!$B$237,M555&lt;&gt;'Tabelas auxiliares'!$C$236,M555&lt;&gt;'Tabelas auxiliares'!$C$237,M555&lt;&gt;'Tabelas auxiliares'!$D$236),"FOLHA DE PESSOAL",IF(Q555='Tabelas auxiliares'!$A$237,"CUSTEIO",IF(Q555='Tabelas auxiliares'!$A$236,"INVESTIMENTO","ERRO - VERIFICAR"))))</f>
        <v/>
      </c>
      <c r="S555" s="64" t="str">
        <f t="shared" si="17"/>
        <v/>
      </c>
    </row>
    <row r="556" spans="17:19" x14ac:dyDescent="0.25">
      <c r="Q556" s="51" t="str">
        <f t="shared" si="16"/>
        <v/>
      </c>
      <c r="R556" s="51" t="str">
        <f>IF(M556="","",IF(AND(M556&lt;&gt;'Tabelas auxiliares'!$B$236,M556&lt;&gt;'Tabelas auxiliares'!$B$237,M556&lt;&gt;'Tabelas auxiliares'!$C$236,M556&lt;&gt;'Tabelas auxiliares'!$C$237,M556&lt;&gt;'Tabelas auxiliares'!$D$236),"FOLHA DE PESSOAL",IF(Q556='Tabelas auxiliares'!$A$237,"CUSTEIO",IF(Q556='Tabelas auxiliares'!$A$236,"INVESTIMENTO","ERRO - VERIFICAR"))))</f>
        <v/>
      </c>
      <c r="S556" s="64" t="str">
        <f t="shared" si="17"/>
        <v/>
      </c>
    </row>
    <row r="557" spans="17:19" x14ac:dyDescent="0.25">
      <c r="Q557" s="51" t="str">
        <f t="shared" si="16"/>
        <v/>
      </c>
      <c r="R557" s="51" t="str">
        <f>IF(M557="","",IF(AND(M557&lt;&gt;'Tabelas auxiliares'!$B$236,M557&lt;&gt;'Tabelas auxiliares'!$B$237,M557&lt;&gt;'Tabelas auxiliares'!$C$236,M557&lt;&gt;'Tabelas auxiliares'!$C$237,M557&lt;&gt;'Tabelas auxiliares'!$D$236),"FOLHA DE PESSOAL",IF(Q557='Tabelas auxiliares'!$A$237,"CUSTEIO",IF(Q557='Tabelas auxiliares'!$A$236,"INVESTIMENTO","ERRO - VERIFICAR"))))</f>
        <v/>
      </c>
      <c r="S557" s="64" t="str">
        <f t="shared" si="17"/>
        <v/>
      </c>
    </row>
    <row r="558" spans="17:19" x14ac:dyDescent="0.25">
      <c r="Q558" s="51" t="str">
        <f t="shared" si="16"/>
        <v/>
      </c>
      <c r="R558" s="51" t="str">
        <f>IF(M558="","",IF(AND(M558&lt;&gt;'Tabelas auxiliares'!$B$236,M558&lt;&gt;'Tabelas auxiliares'!$B$237,M558&lt;&gt;'Tabelas auxiliares'!$C$236,M558&lt;&gt;'Tabelas auxiliares'!$C$237,M558&lt;&gt;'Tabelas auxiliares'!$D$236),"FOLHA DE PESSOAL",IF(Q558='Tabelas auxiliares'!$A$237,"CUSTEIO",IF(Q558='Tabelas auxiliares'!$A$236,"INVESTIMENTO","ERRO - VERIFICAR"))))</f>
        <v/>
      </c>
      <c r="S558" s="64" t="str">
        <f t="shared" si="17"/>
        <v/>
      </c>
    </row>
    <row r="559" spans="17:19" x14ac:dyDescent="0.25">
      <c r="Q559" s="51" t="str">
        <f t="shared" si="16"/>
        <v/>
      </c>
      <c r="R559" s="51" t="str">
        <f>IF(M559="","",IF(AND(M559&lt;&gt;'Tabelas auxiliares'!$B$236,M559&lt;&gt;'Tabelas auxiliares'!$B$237,M559&lt;&gt;'Tabelas auxiliares'!$C$236,M559&lt;&gt;'Tabelas auxiliares'!$C$237,M559&lt;&gt;'Tabelas auxiliares'!$D$236),"FOLHA DE PESSOAL",IF(Q559='Tabelas auxiliares'!$A$237,"CUSTEIO",IF(Q559='Tabelas auxiliares'!$A$236,"INVESTIMENTO","ERRO - VERIFICAR"))))</f>
        <v/>
      </c>
      <c r="S559" s="64" t="str">
        <f t="shared" si="17"/>
        <v/>
      </c>
    </row>
    <row r="560" spans="17:19" x14ac:dyDescent="0.25">
      <c r="Q560" s="51" t="str">
        <f t="shared" si="16"/>
        <v/>
      </c>
      <c r="R560" s="51" t="str">
        <f>IF(M560="","",IF(AND(M560&lt;&gt;'Tabelas auxiliares'!$B$236,M560&lt;&gt;'Tabelas auxiliares'!$B$237,M560&lt;&gt;'Tabelas auxiliares'!$C$236,M560&lt;&gt;'Tabelas auxiliares'!$C$237,M560&lt;&gt;'Tabelas auxiliares'!$D$236),"FOLHA DE PESSOAL",IF(Q560='Tabelas auxiliares'!$A$237,"CUSTEIO",IF(Q560='Tabelas auxiliares'!$A$236,"INVESTIMENTO","ERRO - VERIFICAR"))))</f>
        <v/>
      </c>
      <c r="S560" s="64" t="str">
        <f t="shared" si="17"/>
        <v/>
      </c>
    </row>
    <row r="561" spans="17:19" x14ac:dyDescent="0.25">
      <c r="Q561" s="51" t="str">
        <f t="shared" si="16"/>
        <v/>
      </c>
      <c r="R561" s="51" t="str">
        <f>IF(M561="","",IF(AND(M561&lt;&gt;'Tabelas auxiliares'!$B$236,M561&lt;&gt;'Tabelas auxiliares'!$B$237,M561&lt;&gt;'Tabelas auxiliares'!$C$236,M561&lt;&gt;'Tabelas auxiliares'!$C$237,M561&lt;&gt;'Tabelas auxiliares'!$D$236),"FOLHA DE PESSOAL",IF(Q561='Tabelas auxiliares'!$A$237,"CUSTEIO",IF(Q561='Tabelas auxiliares'!$A$236,"INVESTIMENTO","ERRO - VERIFICAR"))))</f>
        <v/>
      </c>
      <c r="S561" s="64" t="str">
        <f t="shared" si="17"/>
        <v/>
      </c>
    </row>
    <row r="562" spans="17:19" x14ac:dyDescent="0.25">
      <c r="Q562" s="51" t="str">
        <f t="shared" si="16"/>
        <v/>
      </c>
      <c r="R562" s="51" t="str">
        <f>IF(M562="","",IF(AND(M562&lt;&gt;'Tabelas auxiliares'!$B$236,M562&lt;&gt;'Tabelas auxiliares'!$B$237,M562&lt;&gt;'Tabelas auxiliares'!$C$236,M562&lt;&gt;'Tabelas auxiliares'!$C$237,M562&lt;&gt;'Tabelas auxiliares'!$D$236),"FOLHA DE PESSOAL",IF(Q562='Tabelas auxiliares'!$A$237,"CUSTEIO",IF(Q562='Tabelas auxiliares'!$A$236,"INVESTIMENTO","ERRO - VERIFICAR"))))</f>
        <v/>
      </c>
      <c r="S562" s="64" t="str">
        <f t="shared" si="17"/>
        <v/>
      </c>
    </row>
    <row r="563" spans="17:19" x14ac:dyDescent="0.25">
      <c r="Q563" s="51" t="str">
        <f t="shared" si="16"/>
        <v/>
      </c>
      <c r="R563" s="51" t="str">
        <f>IF(M563="","",IF(AND(M563&lt;&gt;'Tabelas auxiliares'!$B$236,M563&lt;&gt;'Tabelas auxiliares'!$B$237,M563&lt;&gt;'Tabelas auxiliares'!$C$236,M563&lt;&gt;'Tabelas auxiliares'!$C$237,M563&lt;&gt;'Tabelas auxiliares'!$D$236),"FOLHA DE PESSOAL",IF(Q563='Tabelas auxiliares'!$A$237,"CUSTEIO",IF(Q563='Tabelas auxiliares'!$A$236,"INVESTIMENTO","ERRO - VERIFICAR"))))</f>
        <v/>
      </c>
      <c r="S563" s="64" t="str">
        <f t="shared" si="17"/>
        <v/>
      </c>
    </row>
    <row r="564" spans="17:19" x14ac:dyDescent="0.25">
      <c r="Q564" s="51" t="str">
        <f t="shared" si="16"/>
        <v/>
      </c>
      <c r="R564" s="51" t="str">
        <f>IF(M564="","",IF(AND(M564&lt;&gt;'Tabelas auxiliares'!$B$236,M564&lt;&gt;'Tabelas auxiliares'!$B$237,M564&lt;&gt;'Tabelas auxiliares'!$C$236,M564&lt;&gt;'Tabelas auxiliares'!$C$237,M564&lt;&gt;'Tabelas auxiliares'!$D$236),"FOLHA DE PESSOAL",IF(Q564='Tabelas auxiliares'!$A$237,"CUSTEIO",IF(Q564='Tabelas auxiliares'!$A$236,"INVESTIMENTO","ERRO - VERIFICAR"))))</f>
        <v/>
      </c>
      <c r="S564" s="64" t="str">
        <f t="shared" si="17"/>
        <v/>
      </c>
    </row>
    <row r="565" spans="17:19" x14ac:dyDescent="0.25">
      <c r="Q565" s="51" t="str">
        <f t="shared" si="16"/>
        <v/>
      </c>
      <c r="R565" s="51" t="str">
        <f>IF(M565="","",IF(AND(M565&lt;&gt;'Tabelas auxiliares'!$B$236,M565&lt;&gt;'Tabelas auxiliares'!$B$237,M565&lt;&gt;'Tabelas auxiliares'!$C$236,M565&lt;&gt;'Tabelas auxiliares'!$C$237,M565&lt;&gt;'Tabelas auxiliares'!$D$236),"FOLHA DE PESSOAL",IF(Q565='Tabelas auxiliares'!$A$237,"CUSTEIO",IF(Q565='Tabelas auxiliares'!$A$236,"INVESTIMENTO","ERRO - VERIFICAR"))))</f>
        <v/>
      </c>
      <c r="S565" s="64" t="str">
        <f t="shared" si="17"/>
        <v/>
      </c>
    </row>
    <row r="566" spans="17:19" x14ac:dyDescent="0.25">
      <c r="Q566" s="51" t="str">
        <f t="shared" si="16"/>
        <v/>
      </c>
      <c r="R566" s="51" t="str">
        <f>IF(M566="","",IF(AND(M566&lt;&gt;'Tabelas auxiliares'!$B$236,M566&lt;&gt;'Tabelas auxiliares'!$B$237,M566&lt;&gt;'Tabelas auxiliares'!$C$236,M566&lt;&gt;'Tabelas auxiliares'!$C$237,M566&lt;&gt;'Tabelas auxiliares'!$D$236),"FOLHA DE PESSOAL",IF(Q566='Tabelas auxiliares'!$A$237,"CUSTEIO",IF(Q566='Tabelas auxiliares'!$A$236,"INVESTIMENTO","ERRO - VERIFICAR"))))</f>
        <v/>
      </c>
      <c r="S566" s="64" t="str">
        <f t="shared" si="17"/>
        <v/>
      </c>
    </row>
    <row r="567" spans="17:19" x14ac:dyDescent="0.25">
      <c r="Q567" s="51" t="str">
        <f t="shared" si="16"/>
        <v/>
      </c>
      <c r="R567" s="51" t="str">
        <f>IF(M567="","",IF(AND(M567&lt;&gt;'Tabelas auxiliares'!$B$236,M567&lt;&gt;'Tabelas auxiliares'!$B$237,M567&lt;&gt;'Tabelas auxiliares'!$C$236,M567&lt;&gt;'Tabelas auxiliares'!$C$237,M567&lt;&gt;'Tabelas auxiliares'!$D$236),"FOLHA DE PESSOAL",IF(Q567='Tabelas auxiliares'!$A$237,"CUSTEIO",IF(Q567='Tabelas auxiliares'!$A$236,"INVESTIMENTO","ERRO - VERIFICAR"))))</f>
        <v/>
      </c>
      <c r="S567" s="64" t="str">
        <f t="shared" si="17"/>
        <v/>
      </c>
    </row>
    <row r="568" spans="17:19" x14ac:dyDescent="0.25">
      <c r="Q568" s="51" t="str">
        <f t="shared" si="16"/>
        <v/>
      </c>
      <c r="R568" s="51" t="str">
        <f>IF(M568="","",IF(AND(M568&lt;&gt;'Tabelas auxiliares'!$B$236,M568&lt;&gt;'Tabelas auxiliares'!$B$237,M568&lt;&gt;'Tabelas auxiliares'!$C$236,M568&lt;&gt;'Tabelas auxiliares'!$C$237,M568&lt;&gt;'Tabelas auxiliares'!$D$236),"FOLHA DE PESSOAL",IF(Q568='Tabelas auxiliares'!$A$237,"CUSTEIO",IF(Q568='Tabelas auxiliares'!$A$236,"INVESTIMENTO","ERRO - VERIFICAR"))))</f>
        <v/>
      </c>
      <c r="S568" s="64" t="str">
        <f t="shared" si="17"/>
        <v/>
      </c>
    </row>
    <row r="569" spans="17:19" x14ac:dyDescent="0.25">
      <c r="Q569" s="51" t="str">
        <f t="shared" si="16"/>
        <v/>
      </c>
      <c r="R569" s="51" t="str">
        <f>IF(M569="","",IF(AND(M569&lt;&gt;'Tabelas auxiliares'!$B$236,M569&lt;&gt;'Tabelas auxiliares'!$B$237,M569&lt;&gt;'Tabelas auxiliares'!$C$236,M569&lt;&gt;'Tabelas auxiliares'!$C$237,M569&lt;&gt;'Tabelas auxiliares'!$D$236),"FOLHA DE PESSOAL",IF(Q569='Tabelas auxiliares'!$A$237,"CUSTEIO",IF(Q569='Tabelas auxiliares'!$A$236,"INVESTIMENTO","ERRO - VERIFICAR"))))</f>
        <v/>
      </c>
      <c r="S569" s="64" t="str">
        <f t="shared" si="17"/>
        <v/>
      </c>
    </row>
    <row r="570" spans="17:19" x14ac:dyDescent="0.25">
      <c r="Q570" s="51" t="str">
        <f t="shared" si="16"/>
        <v/>
      </c>
      <c r="R570" s="51" t="str">
        <f>IF(M570="","",IF(AND(M570&lt;&gt;'Tabelas auxiliares'!$B$236,M570&lt;&gt;'Tabelas auxiliares'!$B$237,M570&lt;&gt;'Tabelas auxiliares'!$C$236,M570&lt;&gt;'Tabelas auxiliares'!$C$237,M570&lt;&gt;'Tabelas auxiliares'!$D$236),"FOLHA DE PESSOAL",IF(Q570='Tabelas auxiliares'!$A$237,"CUSTEIO",IF(Q570='Tabelas auxiliares'!$A$236,"INVESTIMENTO","ERRO - VERIFICAR"))))</f>
        <v/>
      </c>
      <c r="S570" s="64" t="str">
        <f t="shared" si="17"/>
        <v/>
      </c>
    </row>
    <row r="571" spans="17:19" x14ac:dyDescent="0.25">
      <c r="Q571" s="51" t="str">
        <f t="shared" si="16"/>
        <v/>
      </c>
      <c r="R571" s="51" t="str">
        <f>IF(M571="","",IF(AND(M571&lt;&gt;'Tabelas auxiliares'!$B$236,M571&lt;&gt;'Tabelas auxiliares'!$B$237,M571&lt;&gt;'Tabelas auxiliares'!$C$236,M571&lt;&gt;'Tabelas auxiliares'!$C$237,M571&lt;&gt;'Tabelas auxiliares'!$D$236),"FOLHA DE PESSOAL",IF(Q571='Tabelas auxiliares'!$A$237,"CUSTEIO",IF(Q571='Tabelas auxiliares'!$A$236,"INVESTIMENTO","ERRO - VERIFICAR"))))</f>
        <v/>
      </c>
      <c r="S571" s="64" t="str">
        <f t="shared" si="17"/>
        <v/>
      </c>
    </row>
    <row r="572" spans="17:19" x14ac:dyDescent="0.25">
      <c r="Q572" s="51" t="str">
        <f t="shared" si="16"/>
        <v/>
      </c>
      <c r="R572" s="51" t="str">
        <f>IF(M572="","",IF(AND(M572&lt;&gt;'Tabelas auxiliares'!$B$236,M572&lt;&gt;'Tabelas auxiliares'!$B$237,M572&lt;&gt;'Tabelas auxiliares'!$C$236,M572&lt;&gt;'Tabelas auxiliares'!$C$237,M572&lt;&gt;'Tabelas auxiliares'!$D$236),"FOLHA DE PESSOAL",IF(Q572='Tabelas auxiliares'!$A$237,"CUSTEIO",IF(Q572='Tabelas auxiliares'!$A$236,"INVESTIMENTO","ERRO - VERIFICAR"))))</f>
        <v/>
      </c>
      <c r="S572" s="64" t="str">
        <f t="shared" si="17"/>
        <v/>
      </c>
    </row>
    <row r="573" spans="17:19" x14ac:dyDescent="0.25">
      <c r="Q573" s="51" t="str">
        <f t="shared" si="16"/>
        <v/>
      </c>
      <c r="R573" s="51" t="str">
        <f>IF(M573="","",IF(AND(M573&lt;&gt;'Tabelas auxiliares'!$B$236,M573&lt;&gt;'Tabelas auxiliares'!$B$237,M573&lt;&gt;'Tabelas auxiliares'!$C$236,M573&lt;&gt;'Tabelas auxiliares'!$C$237,M573&lt;&gt;'Tabelas auxiliares'!$D$236),"FOLHA DE PESSOAL",IF(Q573='Tabelas auxiliares'!$A$237,"CUSTEIO",IF(Q573='Tabelas auxiliares'!$A$236,"INVESTIMENTO","ERRO - VERIFICAR"))))</f>
        <v/>
      </c>
      <c r="S573" s="64" t="str">
        <f t="shared" si="17"/>
        <v/>
      </c>
    </row>
    <row r="574" spans="17:19" x14ac:dyDescent="0.25">
      <c r="Q574" s="51" t="str">
        <f t="shared" si="16"/>
        <v/>
      </c>
      <c r="R574" s="51" t="str">
        <f>IF(M574="","",IF(AND(M574&lt;&gt;'Tabelas auxiliares'!$B$236,M574&lt;&gt;'Tabelas auxiliares'!$B$237,M574&lt;&gt;'Tabelas auxiliares'!$C$236,M574&lt;&gt;'Tabelas auxiliares'!$C$237,M574&lt;&gt;'Tabelas auxiliares'!$D$236),"FOLHA DE PESSOAL",IF(Q574='Tabelas auxiliares'!$A$237,"CUSTEIO",IF(Q574='Tabelas auxiliares'!$A$236,"INVESTIMENTO","ERRO - VERIFICAR"))))</f>
        <v/>
      </c>
      <c r="S574" s="64" t="str">
        <f t="shared" si="17"/>
        <v/>
      </c>
    </row>
    <row r="575" spans="17:19" x14ac:dyDescent="0.25">
      <c r="Q575" s="51" t="str">
        <f t="shared" si="16"/>
        <v/>
      </c>
      <c r="R575" s="51" t="str">
        <f>IF(M575="","",IF(AND(M575&lt;&gt;'Tabelas auxiliares'!$B$236,M575&lt;&gt;'Tabelas auxiliares'!$B$237,M575&lt;&gt;'Tabelas auxiliares'!$C$236,M575&lt;&gt;'Tabelas auxiliares'!$C$237,M575&lt;&gt;'Tabelas auxiliares'!$D$236),"FOLHA DE PESSOAL",IF(Q575='Tabelas auxiliares'!$A$237,"CUSTEIO",IF(Q575='Tabelas auxiliares'!$A$236,"INVESTIMENTO","ERRO - VERIFICAR"))))</f>
        <v/>
      </c>
      <c r="S575" s="64" t="str">
        <f t="shared" si="17"/>
        <v/>
      </c>
    </row>
    <row r="576" spans="17:19" x14ac:dyDescent="0.25">
      <c r="Q576" s="51" t="str">
        <f t="shared" si="16"/>
        <v/>
      </c>
      <c r="R576" s="51" t="str">
        <f>IF(M576="","",IF(AND(M576&lt;&gt;'Tabelas auxiliares'!$B$236,M576&lt;&gt;'Tabelas auxiliares'!$B$237,M576&lt;&gt;'Tabelas auxiliares'!$C$236,M576&lt;&gt;'Tabelas auxiliares'!$C$237,M576&lt;&gt;'Tabelas auxiliares'!$D$236),"FOLHA DE PESSOAL",IF(Q576='Tabelas auxiliares'!$A$237,"CUSTEIO",IF(Q576='Tabelas auxiliares'!$A$236,"INVESTIMENTO","ERRO - VERIFICAR"))))</f>
        <v/>
      </c>
      <c r="S576" s="64" t="str">
        <f t="shared" si="17"/>
        <v/>
      </c>
    </row>
    <row r="577" spans="17:19" x14ac:dyDescent="0.25">
      <c r="Q577" s="51" t="str">
        <f t="shared" si="16"/>
        <v/>
      </c>
      <c r="R577" s="51" t="str">
        <f>IF(M577="","",IF(AND(M577&lt;&gt;'Tabelas auxiliares'!$B$236,M577&lt;&gt;'Tabelas auxiliares'!$B$237,M577&lt;&gt;'Tabelas auxiliares'!$C$236,M577&lt;&gt;'Tabelas auxiliares'!$C$237,M577&lt;&gt;'Tabelas auxiliares'!$D$236),"FOLHA DE PESSOAL",IF(Q577='Tabelas auxiliares'!$A$237,"CUSTEIO",IF(Q577='Tabelas auxiliares'!$A$236,"INVESTIMENTO","ERRO - VERIFICAR"))))</f>
        <v/>
      </c>
      <c r="S577" s="64" t="str">
        <f t="shared" si="17"/>
        <v/>
      </c>
    </row>
    <row r="578" spans="17:19" x14ac:dyDescent="0.25">
      <c r="Q578" s="51" t="str">
        <f t="shared" si="16"/>
        <v/>
      </c>
      <c r="R578" s="51" t="str">
        <f>IF(M578="","",IF(AND(M578&lt;&gt;'Tabelas auxiliares'!$B$236,M578&lt;&gt;'Tabelas auxiliares'!$B$237,M578&lt;&gt;'Tabelas auxiliares'!$C$236,M578&lt;&gt;'Tabelas auxiliares'!$C$237,M578&lt;&gt;'Tabelas auxiliares'!$D$236),"FOLHA DE PESSOAL",IF(Q578='Tabelas auxiliares'!$A$237,"CUSTEIO",IF(Q578='Tabelas auxiliares'!$A$236,"INVESTIMENTO","ERRO - VERIFICAR"))))</f>
        <v/>
      </c>
      <c r="S578" s="64" t="str">
        <f t="shared" si="17"/>
        <v/>
      </c>
    </row>
    <row r="579" spans="17:19" x14ac:dyDescent="0.25">
      <c r="Q579" s="51" t="str">
        <f t="shared" si="16"/>
        <v/>
      </c>
      <c r="R579" s="51" t="str">
        <f>IF(M579="","",IF(AND(M579&lt;&gt;'Tabelas auxiliares'!$B$236,M579&lt;&gt;'Tabelas auxiliares'!$B$237,M579&lt;&gt;'Tabelas auxiliares'!$C$236,M579&lt;&gt;'Tabelas auxiliares'!$C$237,M579&lt;&gt;'Tabelas auxiliares'!$D$236),"FOLHA DE PESSOAL",IF(Q579='Tabelas auxiliares'!$A$237,"CUSTEIO",IF(Q579='Tabelas auxiliares'!$A$236,"INVESTIMENTO","ERRO - VERIFICAR"))))</f>
        <v/>
      </c>
      <c r="S579" s="64" t="str">
        <f t="shared" si="17"/>
        <v/>
      </c>
    </row>
    <row r="580" spans="17:19" x14ac:dyDescent="0.25">
      <c r="Q580" s="51" t="str">
        <f t="shared" ref="Q580:Q643" si="18">LEFT(O580,1)</f>
        <v/>
      </c>
      <c r="R580" s="51" t="str">
        <f>IF(M580="","",IF(AND(M580&lt;&gt;'Tabelas auxiliares'!$B$236,M580&lt;&gt;'Tabelas auxiliares'!$B$237,M580&lt;&gt;'Tabelas auxiliares'!$C$236,M580&lt;&gt;'Tabelas auxiliares'!$C$237,M580&lt;&gt;'Tabelas auxiliares'!$D$236),"FOLHA DE PESSOAL",IF(Q580='Tabelas auxiliares'!$A$237,"CUSTEIO",IF(Q580='Tabelas auxiliares'!$A$236,"INVESTIMENTO","ERRO - VERIFICAR"))))</f>
        <v/>
      </c>
      <c r="S580" s="64" t="str">
        <f t="shared" si="17"/>
        <v/>
      </c>
    </row>
    <row r="581" spans="17:19" x14ac:dyDescent="0.25">
      <c r="Q581" s="51" t="str">
        <f t="shared" si="18"/>
        <v/>
      </c>
      <c r="R581" s="51" t="str">
        <f>IF(M581="","",IF(AND(M581&lt;&gt;'Tabelas auxiliares'!$B$236,M581&lt;&gt;'Tabelas auxiliares'!$B$237,M581&lt;&gt;'Tabelas auxiliares'!$C$236,M581&lt;&gt;'Tabelas auxiliares'!$C$237,M581&lt;&gt;'Tabelas auxiliares'!$D$236),"FOLHA DE PESSOAL",IF(Q581='Tabelas auxiliares'!$A$237,"CUSTEIO",IF(Q581='Tabelas auxiliares'!$A$236,"INVESTIMENTO","ERRO - VERIFICAR"))))</f>
        <v/>
      </c>
      <c r="S581" s="64" t="str">
        <f t="shared" ref="S581:S644" si="19">IF(SUM(T581:X581)=0,"",SUM(T581:X581))</f>
        <v/>
      </c>
    </row>
    <row r="582" spans="17:19" x14ac:dyDescent="0.25">
      <c r="Q582" s="51" t="str">
        <f t="shared" si="18"/>
        <v/>
      </c>
      <c r="R582" s="51" t="str">
        <f>IF(M582="","",IF(AND(M582&lt;&gt;'Tabelas auxiliares'!$B$236,M582&lt;&gt;'Tabelas auxiliares'!$B$237,M582&lt;&gt;'Tabelas auxiliares'!$C$236,M582&lt;&gt;'Tabelas auxiliares'!$C$237,M582&lt;&gt;'Tabelas auxiliares'!$D$236),"FOLHA DE PESSOAL",IF(Q582='Tabelas auxiliares'!$A$237,"CUSTEIO",IF(Q582='Tabelas auxiliares'!$A$236,"INVESTIMENTO","ERRO - VERIFICAR"))))</f>
        <v/>
      </c>
      <c r="S582" s="64" t="str">
        <f t="shared" si="19"/>
        <v/>
      </c>
    </row>
    <row r="583" spans="17:19" x14ac:dyDescent="0.25">
      <c r="Q583" s="51" t="str">
        <f t="shared" si="18"/>
        <v/>
      </c>
      <c r="R583" s="51" t="str">
        <f>IF(M583="","",IF(AND(M583&lt;&gt;'Tabelas auxiliares'!$B$236,M583&lt;&gt;'Tabelas auxiliares'!$B$237,M583&lt;&gt;'Tabelas auxiliares'!$C$236,M583&lt;&gt;'Tabelas auxiliares'!$C$237,M583&lt;&gt;'Tabelas auxiliares'!$D$236),"FOLHA DE PESSOAL",IF(Q583='Tabelas auxiliares'!$A$237,"CUSTEIO",IF(Q583='Tabelas auxiliares'!$A$236,"INVESTIMENTO","ERRO - VERIFICAR"))))</f>
        <v/>
      </c>
      <c r="S583" s="64" t="str">
        <f t="shared" si="19"/>
        <v/>
      </c>
    </row>
    <row r="584" spans="17:19" x14ac:dyDescent="0.25">
      <c r="Q584" s="51" t="str">
        <f t="shared" si="18"/>
        <v/>
      </c>
      <c r="R584" s="51" t="str">
        <f>IF(M584="","",IF(AND(M584&lt;&gt;'Tabelas auxiliares'!$B$236,M584&lt;&gt;'Tabelas auxiliares'!$B$237,M584&lt;&gt;'Tabelas auxiliares'!$C$236,M584&lt;&gt;'Tabelas auxiliares'!$C$237,M584&lt;&gt;'Tabelas auxiliares'!$D$236),"FOLHA DE PESSOAL",IF(Q584='Tabelas auxiliares'!$A$237,"CUSTEIO",IF(Q584='Tabelas auxiliares'!$A$236,"INVESTIMENTO","ERRO - VERIFICAR"))))</f>
        <v/>
      </c>
      <c r="S584" s="64" t="str">
        <f t="shared" si="19"/>
        <v/>
      </c>
    </row>
    <row r="585" spans="17:19" x14ac:dyDescent="0.25">
      <c r="Q585" s="51" t="str">
        <f t="shared" si="18"/>
        <v/>
      </c>
      <c r="R585" s="51" t="str">
        <f>IF(M585="","",IF(AND(M585&lt;&gt;'Tabelas auxiliares'!$B$236,M585&lt;&gt;'Tabelas auxiliares'!$B$237,M585&lt;&gt;'Tabelas auxiliares'!$C$236,M585&lt;&gt;'Tabelas auxiliares'!$C$237,M585&lt;&gt;'Tabelas auxiliares'!$D$236),"FOLHA DE PESSOAL",IF(Q585='Tabelas auxiliares'!$A$237,"CUSTEIO",IF(Q585='Tabelas auxiliares'!$A$236,"INVESTIMENTO","ERRO - VERIFICAR"))))</f>
        <v/>
      </c>
      <c r="S585" s="64" t="str">
        <f t="shared" si="19"/>
        <v/>
      </c>
    </row>
    <row r="586" spans="17:19" x14ac:dyDescent="0.25">
      <c r="Q586" s="51" t="str">
        <f t="shared" si="18"/>
        <v/>
      </c>
      <c r="R586" s="51" t="str">
        <f>IF(M586="","",IF(AND(M586&lt;&gt;'Tabelas auxiliares'!$B$236,M586&lt;&gt;'Tabelas auxiliares'!$B$237,M586&lt;&gt;'Tabelas auxiliares'!$C$236,M586&lt;&gt;'Tabelas auxiliares'!$C$237,M586&lt;&gt;'Tabelas auxiliares'!$D$236),"FOLHA DE PESSOAL",IF(Q586='Tabelas auxiliares'!$A$237,"CUSTEIO",IF(Q586='Tabelas auxiliares'!$A$236,"INVESTIMENTO","ERRO - VERIFICAR"))))</f>
        <v/>
      </c>
      <c r="S586" s="64" t="str">
        <f t="shared" si="19"/>
        <v/>
      </c>
    </row>
    <row r="587" spans="17:19" x14ac:dyDescent="0.25">
      <c r="Q587" s="51" t="str">
        <f t="shared" si="18"/>
        <v/>
      </c>
      <c r="R587" s="51" t="str">
        <f>IF(M587="","",IF(AND(M587&lt;&gt;'Tabelas auxiliares'!$B$236,M587&lt;&gt;'Tabelas auxiliares'!$B$237,M587&lt;&gt;'Tabelas auxiliares'!$C$236,M587&lt;&gt;'Tabelas auxiliares'!$C$237,M587&lt;&gt;'Tabelas auxiliares'!$D$236),"FOLHA DE PESSOAL",IF(Q587='Tabelas auxiliares'!$A$237,"CUSTEIO",IF(Q587='Tabelas auxiliares'!$A$236,"INVESTIMENTO","ERRO - VERIFICAR"))))</f>
        <v/>
      </c>
      <c r="S587" s="64" t="str">
        <f t="shared" si="19"/>
        <v/>
      </c>
    </row>
    <row r="588" spans="17:19" x14ac:dyDescent="0.25">
      <c r="Q588" s="51" t="str">
        <f t="shared" si="18"/>
        <v/>
      </c>
      <c r="R588" s="51" t="str">
        <f>IF(M588="","",IF(AND(M588&lt;&gt;'Tabelas auxiliares'!$B$236,M588&lt;&gt;'Tabelas auxiliares'!$B$237,M588&lt;&gt;'Tabelas auxiliares'!$C$236,M588&lt;&gt;'Tabelas auxiliares'!$C$237,M588&lt;&gt;'Tabelas auxiliares'!$D$236),"FOLHA DE PESSOAL",IF(Q588='Tabelas auxiliares'!$A$237,"CUSTEIO",IF(Q588='Tabelas auxiliares'!$A$236,"INVESTIMENTO","ERRO - VERIFICAR"))))</f>
        <v/>
      </c>
      <c r="S588" s="64" t="str">
        <f t="shared" si="19"/>
        <v/>
      </c>
    </row>
    <row r="589" spans="17:19" x14ac:dyDescent="0.25">
      <c r="Q589" s="51" t="str">
        <f t="shared" si="18"/>
        <v/>
      </c>
      <c r="R589" s="51" t="str">
        <f>IF(M589="","",IF(AND(M589&lt;&gt;'Tabelas auxiliares'!$B$236,M589&lt;&gt;'Tabelas auxiliares'!$B$237,M589&lt;&gt;'Tabelas auxiliares'!$C$236,M589&lt;&gt;'Tabelas auxiliares'!$C$237,M589&lt;&gt;'Tabelas auxiliares'!$D$236),"FOLHA DE PESSOAL",IF(Q589='Tabelas auxiliares'!$A$237,"CUSTEIO",IF(Q589='Tabelas auxiliares'!$A$236,"INVESTIMENTO","ERRO - VERIFICAR"))))</f>
        <v/>
      </c>
      <c r="S589" s="64" t="str">
        <f t="shared" si="19"/>
        <v/>
      </c>
    </row>
    <row r="590" spans="17:19" x14ac:dyDescent="0.25">
      <c r="Q590" s="51" t="str">
        <f t="shared" si="18"/>
        <v/>
      </c>
      <c r="R590" s="51" t="str">
        <f>IF(M590="","",IF(AND(M590&lt;&gt;'Tabelas auxiliares'!$B$236,M590&lt;&gt;'Tabelas auxiliares'!$B$237,M590&lt;&gt;'Tabelas auxiliares'!$C$236,M590&lt;&gt;'Tabelas auxiliares'!$C$237,M590&lt;&gt;'Tabelas auxiliares'!$D$236),"FOLHA DE PESSOAL",IF(Q590='Tabelas auxiliares'!$A$237,"CUSTEIO",IF(Q590='Tabelas auxiliares'!$A$236,"INVESTIMENTO","ERRO - VERIFICAR"))))</f>
        <v/>
      </c>
      <c r="S590" s="64" t="str">
        <f t="shared" si="19"/>
        <v/>
      </c>
    </row>
    <row r="591" spans="17:19" x14ac:dyDescent="0.25">
      <c r="Q591" s="51" t="str">
        <f t="shared" si="18"/>
        <v/>
      </c>
      <c r="R591" s="51" t="str">
        <f>IF(M591="","",IF(AND(M591&lt;&gt;'Tabelas auxiliares'!$B$236,M591&lt;&gt;'Tabelas auxiliares'!$B$237,M591&lt;&gt;'Tabelas auxiliares'!$C$236,M591&lt;&gt;'Tabelas auxiliares'!$C$237,M591&lt;&gt;'Tabelas auxiliares'!$D$236),"FOLHA DE PESSOAL",IF(Q591='Tabelas auxiliares'!$A$237,"CUSTEIO",IF(Q591='Tabelas auxiliares'!$A$236,"INVESTIMENTO","ERRO - VERIFICAR"))))</f>
        <v/>
      </c>
      <c r="S591" s="64" t="str">
        <f t="shared" si="19"/>
        <v/>
      </c>
    </row>
    <row r="592" spans="17:19" x14ac:dyDescent="0.25">
      <c r="Q592" s="51" t="str">
        <f t="shared" si="18"/>
        <v/>
      </c>
      <c r="R592" s="51" t="str">
        <f>IF(M592="","",IF(AND(M592&lt;&gt;'Tabelas auxiliares'!$B$236,M592&lt;&gt;'Tabelas auxiliares'!$B$237,M592&lt;&gt;'Tabelas auxiliares'!$C$236,M592&lt;&gt;'Tabelas auxiliares'!$C$237,M592&lt;&gt;'Tabelas auxiliares'!$D$236),"FOLHA DE PESSOAL",IF(Q592='Tabelas auxiliares'!$A$237,"CUSTEIO",IF(Q592='Tabelas auxiliares'!$A$236,"INVESTIMENTO","ERRO - VERIFICAR"))))</f>
        <v/>
      </c>
      <c r="S592" s="64" t="str">
        <f t="shared" si="19"/>
        <v/>
      </c>
    </row>
    <row r="593" spans="17:19" x14ac:dyDescent="0.25">
      <c r="Q593" s="51" t="str">
        <f t="shared" si="18"/>
        <v/>
      </c>
      <c r="R593" s="51" t="str">
        <f>IF(M593="","",IF(AND(M593&lt;&gt;'Tabelas auxiliares'!$B$236,M593&lt;&gt;'Tabelas auxiliares'!$B$237,M593&lt;&gt;'Tabelas auxiliares'!$C$236,M593&lt;&gt;'Tabelas auxiliares'!$C$237,M593&lt;&gt;'Tabelas auxiliares'!$D$236),"FOLHA DE PESSOAL",IF(Q593='Tabelas auxiliares'!$A$237,"CUSTEIO",IF(Q593='Tabelas auxiliares'!$A$236,"INVESTIMENTO","ERRO - VERIFICAR"))))</f>
        <v/>
      </c>
      <c r="S593" s="64" t="str">
        <f t="shared" si="19"/>
        <v/>
      </c>
    </row>
    <row r="594" spans="17:19" x14ac:dyDescent="0.25">
      <c r="Q594" s="51" t="str">
        <f t="shared" si="18"/>
        <v/>
      </c>
      <c r="R594" s="51" t="str">
        <f>IF(M594="","",IF(AND(M594&lt;&gt;'Tabelas auxiliares'!$B$236,M594&lt;&gt;'Tabelas auxiliares'!$B$237,M594&lt;&gt;'Tabelas auxiliares'!$C$236,M594&lt;&gt;'Tabelas auxiliares'!$C$237,M594&lt;&gt;'Tabelas auxiliares'!$D$236),"FOLHA DE PESSOAL",IF(Q594='Tabelas auxiliares'!$A$237,"CUSTEIO",IF(Q594='Tabelas auxiliares'!$A$236,"INVESTIMENTO","ERRO - VERIFICAR"))))</f>
        <v/>
      </c>
      <c r="S594" s="64" t="str">
        <f t="shared" si="19"/>
        <v/>
      </c>
    </row>
    <row r="595" spans="17:19" x14ac:dyDescent="0.25">
      <c r="Q595" s="51" t="str">
        <f t="shared" si="18"/>
        <v/>
      </c>
      <c r="R595" s="51" t="str">
        <f>IF(M595="","",IF(AND(M595&lt;&gt;'Tabelas auxiliares'!$B$236,M595&lt;&gt;'Tabelas auxiliares'!$B$237,M595&lt;&gt;'Tabelas auxiliares'!$C$236,M595&lt;&gt;'Tabelas auxiliares'!$C$237,M595&lt;&gt;'Tabelas auxiliares'!$D$236),"FOLHA DE PESSOAL",IF(Q595='Tabelas auxiliares'!$A$237,"CUSTEIO",IF(Q595='Tabelas auxiliares'!$A$236,"INVESTIMENTO","ERRO - VERIFICAR"))))</f>
        <v/>
      </c>
      <c r="S595" s="64" t="str">
        <f t="shared" si="19"/>
        <v/>
      </c>
    </row>
    <row r="596" spans="17:19" x14ac:dyDescent="0.25">
      <c r="Q596" s="51" t="str">
        <f t="shared" si="18"/>
        <v/>
      </c>
      <c r="R596" s="51" t="str">
        <f>IF(M596="","",IF(AND(M596&lt;&gt;'Tabelas auxiliares'!$B$236,M596&lt;&gt;'Tabelas auxiliares'!$B$237,M596&lt;&gt;'Tabelas auxiliares'!$C$236,M596&lt;&gt;'Tabelas auxiliares'!$C$237,M596&lt;&gt;'Tabelas auxiliares'!$D$236),"FOLHA DE PESSOAL",IF(Q596='Tabelas auxiliares'!$A$237,"CUSTEIO",IF(Q596='Tabelas auxiliares'!$A$236,"INVESTIMENTO","ERRO - VERIFICAR"))))</f>
        <v/>
      </c>
      <c r="S596" s="64" t="str">
        <f t="shared" si="19"/>
        <v/>
      </c>
    </row>
    <row r="597" spans="17:19" x14ac:dyDescent="0.25">
      <c r="Q597" s="51" t="str">
        <f t="shared" si="18"/>
        <v/>
      </c>
      <c r="R597" s="51" t="str">
        <f>IF(M597="","",IF(AND(M597&lt;&gt;'Tabelas auxiliares'!$B$236,M597&lt;&gt;'Tabelas auxiliares'!$B$237,M597&lt;&gt;'Tabelas auxiliares'!$C$236,M597&lt;&gt;'Tabelas auxiliares'!$C$237,M597&lt;&gt;'Tabelas auxiliares'!$D$236),"FOLHA DE PESSOAL",IF(Q597='Tabelas auxiliares'!$A$237,"CUSTEIO",IF(Q597='Tabelas auxiliares'!$A$236,"INVESTIMENTO","ERRO - VERIFICAR"))))</f>
        <v/>
      </c>
      <c r="S597" s="64" t="str">
        <f t="shared" si="19"/>
        <v/>
      </c>
    </row>
    <row r="598" spans="17:19" x14ac:dyDescent="0.25">
      <c r="Q598" s="51" t="str">
        <f t="shared" si="18"/>
        <v/>
      </c>
      <c r="R598" s="51" t="str">
        <f>IF(M598="","",IF(AND(M598&lt;&gt;'Tabelas auxiliares'!$B$236,M598&lt;&gt;'Tabelas auxiliares'!$B$237,M598&lt;&gt;'Tabelas auxiliares'!$C$236,M598&lt;&gt;'Tabelas auxiliares'!$C$237,M598&lt;&gt;'Tabelas auxiliares'!$D$236),"FOLHA DE PESSOAL",IF(Q598='Tabelas auxiliares'!$A$237,"CUSTEIO",IF(Q598='Tabelas auxiliares'!$A$236,"INVESTIMENTO","ERRO - VERIFICAR"))))</f>
        <v/>
      </c>
      <c r="S598" s="64" t="str">
        <f t="shared" si="19"/>
        <v/>
      </c>
    </row>
    <row r="599" spans="17:19" x14ac:dyDescent="0.25">
      <c r="Q599" s="51" t="str">
        <f t="shared" si="18"/>
        <v/>
      </c>
      <c r="R599" s="51" t="str">
        <f>IF(M599="","",IF(AND(M599&lt;&gt;'Tabelas auxiliares'!$B$236,M599&lt;&gt;'Tabelas auxiliares'!$B$237,M599&lt;&gt;'Tabelas auxiliares'!$C$236,M599&lt;&gt;'Tabelas auxiliares'!$C$237,M599&lt;&gt;'Tabelas auxiliares'!$D$236),"FOLHA DE PESSOAL",IF(Q599='Tabelas auxiliares'!$A$237,"CUSTEIO",IF(Q599='Tabelas auxiliares'!$A$236,"INVESTIMENTO","ERRO - VERIFICAR"))))</f>
        <v/>
      </c>
      <c r="S599" s="64" t="str">
        <f t="shared" si="19"/>
        <v/>
      </c>
    </row>
    <row r="600" spans="17:19" x14ac:dyDescent="0.25">
      <c r="Q600" s="51" t="str">
        <f t="shared" si="18"/>
        <v/>
      </c>
      <c r="R600" s="51" t="str">
        <f>IF(M600="","",IF(AND(M600&lt;&gt;'Tabelas auxiliares'!$B$236,M600&lt;&gt;'Tabelas auxiliares'!$B$237,M600&lt;&gt;'Tabelas auxiliares'!$C$236,M600&lt;&gt;'Tabelas auxiliares'!$C$237,M600&lt;&gt;'Tabelas auxiliares'!$D$236),"FOLHA DE PESSOAL",IF(Q600='Tabelas auxiliares'!$A$237,"CUSTEIO",IF(Q600='Tabelas auxiliares'!$A$236,"INVESTIMENTO","ERRO - VERIFICAR"))))</f>
        <v/>
      </c>
      <c r="S600" s="64" t="str">
        <f t="shared" si="19"/>
        <v/>
      </c>
    </row>
    <row r="601" spans="17:19" x14ac:dyDescent="0.25">
      <c r="Q601" s="51" t="str">
        <f t="shared" si="18"/>
        <v/>
      </c>
      <c r="R601" s="51" t="str">
        <f>IF(M601="","",IF(AND(M601&lt;&gt;'Tabelas auxiliares'!$B$236,M601&lt;&gt;'Tabelas auxiliares'!$B$237,M601&lt;&gt;'Tabelas auxiliares'!$C$236,M601&lt;&gt;'Tabelas auxiliares'!$C$237,M601&lt;&gt;'Tabelas auxiliares'!$D$236),"FOLHA DE PESSOAL",IF(Q601='Tabelas auxiliares'!$A$237,"CUSTEIO",IF(Q601='Tabelas auxiliares'!$A$236,"INVESTIMENTO","ERRO - VERIFICAR"))))</f>
        <v/>
      </c>
      <c r="S601" s="64" t="str">
        <f t="shared" si="19"/>
        <v/>
      </c>
    </row>
    <row r="602" spans="17:19" x14ac:dyDescent="0.25">
      <c r="Q602" s="51" t="str">
        <f t="shared" si="18"/>
        <v/>
      </c>
      <c r="R602" s="51" t="str">
        <f>IF(M602="","",IF(AND(M602&lt;&gt;'Tabelas auxiliares'!$B$236,M602&lt;&gt;'Tabelas auxiliares'!$B$237,M602&lt;&gt;'Tabelas auxiliares'!$C$236,M602&lt;&gt;'Tabelas auxiliares'!$C$237,M602&lt;&gt;'Tabelas auxiliares'!$D$236),"FOLHA DE PESSOAL",IF(Q602='Tabelas auxiliares'!$A$237,"CUSTEIO",IF(Q602='Tabelas auxiliares'!$A$236,"INVESTIMENTO","ERRO - VERIFICAR"))))</f>
        <v/>
      </c>
      <c r="S602" s="64" t="str">
        <f t="shared" si="19"/>
        <v/>
      </c>
    </row>
    <row r="603" spans="17:19" x14ac:dyDescent="0.25">
      <c r="Q603" s="51" t="str">
        <f t="shared" si="18"/>
        <v/>
      </c>
      <c r="R603" s="51" t="str">
        <f>IF(M603="","",IF(AND(M603&lt;&gt;'Tabelas auxiliares'!$B$236,M603&lt;&gt;'Tabelas auxiliares'!$B$237,M603&lt;&gt;'Tabelas auxiliares'!$C$236,M603&lt;&gt;'Tabelas auxiliares'!$C$237,M603&lt;&gt;'Tabelas auxiliares'!$D$236),"FOLHA DE PESSOAL",IF(Q603='Tabelas auxiliares'!$A$237,"CUSTEIO",IF(Q603='Tabelas auxiliares'!$A$236,"INVESTIMENTO","ERRO - VERIFICAR"))))</f>
        <v/>
      </c>
      <c r="S603" s="64" t="str">
        <f t="shared" si="19"/>
        <v/>
      </c>
    </row>
    <row r="604" spans="17:19" x14ac:dyDescent="0.25">
      <c r="Q604" s="51" t="str">
        <f t="shared" si="18"/>
        <v/>
      </c>
      <c r="R604" s="51" t="str">
        <f>IF(M604="","",IF(AND(M604&lt;&gt;'Tabelas auxiliares'!$B$236,M604&lt;&gt;'Tabelas auxiliares'!$B$237,M604&lt;&gt;'Tabelas auxiliares'!$C$236,M604&lt;&gt;'Tabelas auxiliares'!$C$237,M604&lt;&gt;'Tabelas auxiliares'!$D$236),"FOLHA DE PESSOAL",IF(Q604='Tabelas auxiliares'!$A$237,"CUSTEIO",IF(Q604='Tabelas auxiliares'!$A$236,"INVESTIMENTO","ERRO - VERIFICAR"))))</f>
        <v/>
      </c>
      <c r="S604" s="64" t="str">
        <f t="shared" si="19"/>
        <v/>
      </c>
    </row>
    <row r="605" spans="17:19" x14ac:dyDescent="0.25">
      <c r="Q605" s="51" t="str">
        <f t="shared" si="18"/>
        <v/>
      </c>
      <c r="R605" s="51" t="str">
        <f>IF(M605="","",IF(AND(M605&lt;&gt;'Tabelas auxiliares'!$B$236,M605&lt;&gt;'Tabelas auxiliares'!$B$237,M605&lt;&gt;'Tabelas auxiliares'!$C$236,M605&lt;&gt;'Tabelas auxiliares'!$C$237,M605&lt;&gt;'Tabelas auxiliares'!$D$236),"FOLHA DE PESSOAL",IF(Q605='Tabelas auxiliares'!$A$237,"CUSTEIO",IF(Q605='Tabelas auxiliares'!$A$236,"INVESTIMENTO","ERRO - VERIFICAR"))))</f>
        <v/>
      </c>
      <c r="S605" s="64" t="str">
        <f t="shared" si="19"/>
        <v/>
      </c>
    </row>
    <row r="606" spans="17:19" x14ac:dyDescent="0.25">
      <c r="Q606" s="51" t="str">
        <f t="shared" si="18"/>
        <v/>
      </c>
      <c r="R606" s="51" t="str">
        <f>IF(M606="","",IF(AND(M606&lt;&gt;'Tabelas auxiliares'!$B$236,M606&lt;&gt;'Tabelas auxiliares'!$B$237,M606&lt;&gt;'Tabelas auxiliares'!$C$236,M606&lt;&gt;'Tabelas auxiliares'!$C$237,M606&lt;&gt;'Tabelas auxiliares'!$D$236),"FOLHA DE PESSOAL",IF(Q606='Tabelas auxiliares'!$A$237,"CUSTEIO",IF(Q606='Tabelas auxiliares'!$A$236,"INVESTIMENTO","ERRO - VERIFICAR"))))</f>
        <v/>
      </c>
      <c r="S606" s="64" t="str">
        <f t="shared" si="19"/>
        <v/>
      </c>
    </row>
    <row r="607" spans="17:19" x14ac:dyDescent="0.25">
      <c r="Q607" s="51" t="str">
        <f t="shared" si="18"/>
        <v/>
      </c>
      <c r="R607" s="51" t="str">
        <f>IF(M607="","",IF(AND(M607&lt;&gt;'Tabelas auxiliares'!$B$236,M607&lt;&gt;'Tabelas auxiliares'!$B$237,M607&lt;&gt;'Tabelas auxiliares'!$C$236,M607&lt;&gt;'Tabelas auxiliares'!$C$237,M607&lt;&gt;'Tabelas auxiliares'!$D$236),"FOLHA DE PESSOAL",IF(Q607='Tabelas auxiliares'!$A$237,"CUSTEIO",IF(Q607='Tabelas auxiliares'!$A$236,"INVESTIMENTO","ERRO - VERIFICAR"))))</f>
        <v/>
      </c>
      <c r="S607" s="64" t="str">
        <f t="shared" si="19"/>
        <v/>
      </c>
    </row>
    <row r="608" spans="17:19" x14ac:dyDescent="0.25">
      <c r="Q608" s="51" t="str">
        <f t="shared" si="18"/>
        <v/>
      </c>
      <c r="R608" s="51" t="str">
        <f>IF(M608="","",IF(AND(M608&lt;&gt;'Tabelas auxiliares'!$B$236,M608&lt;&gt;'Tabelas auxiliares'!$B$237,M608&lt;&gt;'Tabelas auxiliares'!$C$236,M608&lt;&gt;'Tabelas auxiliares'!$C$237,M608&lt;&gt;'Tabelas auxiliares'!$D$236),"FOLHA DE PESSOAL",IF(Q608='Tabelas auxiliares'!$A$237,"CUSTEIO",IF(Q608='Tabelas auxiliares'!$A$236,"INVESTIMENTO","ERRO - VERIFICAR"))))</f>
        <v/>
      </c>
      <c r="S608" s="64" t="str">
        <f t="shared" si="19"/>
        <v/>
      </c>
    </row>
    <row r="609" spans="17:19" x14ac:dyDescent="0.25">
      <c r="Q609" s="51" t="str">
        <f t="shared" si="18"/>
        <v/>
      </c>
      <c r="R609" s="51" t="str">
        <f>IF(M609="","",IF(AND(M609&lt;&gt;'Tabelas auxiliares'!$B$236,M609&lt;&gt;'Tabelas auxiliares'!$B$237,M609&lt;&gt;'Tabelas auxiliares'!$C$236,M609&lt;&gt;'Tabelas auxiliares'!$C$237,M609&lt;&gt;'Tabelas auxiliares'!$D$236),"FOLHA DE PESSOAL",IF(Q609='Tabelas auxiliares'!$A$237,"CUSTEIO",IF(Q609='Tabelas auxiliares'!$A$236,"INVESTIMENTO","ERRO - VERIFICAR"))))</f>
        <v/>
      </c>
      <c r="S609" s="64" t="str">
        <f t="shared" si="19"/>
        <v/>
      </c>
    </row>
    <row r="610" spans="17:19" x14ac:dyDescent="0.25">
      <c r="Q610" s="51" t="str">
        <f t="shared" si="18"/>
        <v/>
      </c>
      <c r="R610" s="51" t="str">
        <f>IF(M610="","",IF(AND(M610&lt;&gt;'Tabelas auxiliares'!$B$236,M610&lt;&gt;'Tabelas auxiliares'!$B$237,M610&lt;&gt;'Tabelas auxiliares'!$C$236,M610&lt;&gt;'Tabelas auxiliares'!$C$237,M610&lt;&gt;'Tabelas auxiliares'!$D$236),"FOLHA DE PESSOAL",IF(Q610='Tabelas auxiliares'!$A$237,"CUSTEIO",IF(Q610='Tabelas auxiliares'!$A$236,"INVESTIMENTO","ERRO - VERIFICAR"))))</f>
        <v/>
      </c>
      <c r="S610" s="64" t="str">
        <f t="shared" si="19"/>
        <v/>
      </c>
    </row>
    <row r="611" spans="17:19" x14ac:dyDescent="0.25">
      <c r="Q611" s="51" t="str">
        <f t="shared" si="18"/>
        <v/>
      </c>
      <c r="R611" s="51" t="str">
        <f>IF(M611="","",IF(AND(M611&lt;&gt;'Tabelas auxiliares'!$B$236,M611&lt;&gt;'Tabelas auxiliares'!$B$237,M611&lt;&gt;'Tabelas auxiliares'!$C$236,M611&lt;&gt;'Tabelas auxiliares'!$C$237,M611&lt;&gt;'Tabelas auxiliares'!$D$236),"FOLHA DE PESSOAL",IF(Q611='Tabelas auxiliares'!$A$237,"CUSTEIO",IF(Q611='Tabelas auxiliares'!$A$236,"INVESTIMENTO","ERRO - VERIFICAR"))))</f>
        <v/>
      </c>
      <c r="S611" s="64" t="str">
        <f t="shared" si="19"/>
        <v/>
      </c>
    </row>
    <row r="612" spans="17:19" x14ac:dyDescent="0.25">
      <c r="Q612" s="51" t="str">
        <f t="shared" si="18"/>
        <v/>
      </c>
      <c r="R612" s="51" t="str">
        <f>IF(M612="","",IF(AND(M612&lt;&gt;'Tabelas auxiliares'!$B$236,M612&lt;&gt;'Tabelas auxiliares'!$B$237,M612&lt;&gt;'Tabelas auxiliares'!$C$236,M612&lt;&gt;'Tabelas auxiliares'!$C$237,M612&lt;&gt;'Tabelas auxiliares'!$D$236),"FOLHA DE PESSOAL",IF(Q612='Tabelas auxiliares'!$A$237,"CUSTEIO",IF(Q612='Tabelas auxiliares'!$A$236,"INVESTIMENTO","ERRO - VERIFICAR"))))</f>
        <v/>
      </c>
      <c r="S612" s="64" t="str">
        <f t="shared" si="19"/>
        <v/>
      </c>
    </row>
    <row r="613" spans="17:19" x14ac:dyDescent="0.25">
      <c r="Q613" s="51" t="str">
        <f t="shared" si="18"/>
        <v/>
      </c>
      <c r="R613" s="51" t="str">
        <f>IF(M613="","",IF(AND(M613&lt;&gt;'Tabelas auxiliares'!$B$236,M613&lt;&gt;'Tabelas auxiliares'!$B$237,M613&lt;&gt;'Tabelas auxiliares'!$C$236,M613&lt;&gt;'Tabelas auxiliares'!$C$237,M613&lt;&gt;'Tabelas auxiliares'!$D$236),"FOLHA DE PESSOAL",IF(Q613='Tabelas auxiliares'!$A$237,"CUSTEIO",IF(Q613='Tabelas auxiliares'!$A$236,"INVESTIMENTO","ERRO - VERIFICAR"))))</f>
        <v/>
      </c>
      <c r="S613" s="64" t="str">
        <f t="shared" si="19"/>
        <v/>
      </c>
    </row>
    <row r="614" spans="17:19" x14ac:dyDescent="0.25">
      <c r="Q614" s="51" t="str">
        <f t="shared" si="18"/>
        <v/>
      </c>
      <c r="R614" s="51" t="str">
        <f>IF(M614="","",IF(AND(M614&lt;&gt;'Tabelas auxiliares'!$B$236,M614&lt;&gt;'Tabelas auxiliares'!$B$237,M614&lt;&gt;'Tabelas auxiliares'!$C$236,M614&lt;&gt;'Tabelas auxiliares'!$C$237,M614&lt;&gt;'Tabelas auxiliares'!$D$236),"FOLHA DE PESSOAL",IF(Q614='Tabelas auxiliares'!$A$237,"CUSTEIO",IF(Q614='Tabelas auxiliares'!$A$236,"INVESTIMENTO","ERRO - VERIFICAR"))))</f>
        <v/>
      </c>
      <c r="S614" s="64" t="str">
        <f t="shared" si="19"/>
        <v/>
      </c>
    </row>
    <row r="615" spans="17:19" x14ac:dyDescent="0.25">
      <c r="Q615" s="51" t="str">
        <f t="shared" si="18"/>
        <v/>
      </c>
      <c r="R615" s="51" t="str">
        <f>IF(M615="","",IF(AND(M615&lt;&gt;'Tabelas auxiliares'!$B$236,M615&lt;&gt;'Tabelas auxiliares'!$B$237,M615&lt;&gt;'Tabelas auxiliares'!$C$236,M615&lt;&gt;'Tabelas auxiliares'!$C$237,M615&lt;&gt;'Tabelas auxiliares'!$D$236),"FOLHA DE PESSOAL",IF(Q615='Tabelas auxiliares'!$A$237,"CUSTEIO",IF(Q615='Tabelas auxiliares'!$A$236,"INVESTIMENTO","ERRO - VERIFICAR"))))</f>
        <v/>
      </c>
      <c r="S615" s="64" t="str">
        <f t="shared" si="19"/>
        <v/>
      </c>
    </row>
    <row r="616" spans="17:19" x14ac:dyDescent="0.25">
      <c r="Q616" s="51" t="str">
        <f t="shared" si="18"/>
        <v/>
      </c>
      <c r="R616" s="51" t="str">
        <f>IF(M616="","",IF(AND(M616&lt;&gt;'Tabelas auxiliares'!$B$236,M616&lt;&gt;'Tabelas auxiliares'!$B$237,M616&lt;&gt;'Tabelas auxiliares'!$C$236,M616&lt;&gt;'Tabelas auxiliares'!$C$237,M616&lt;&gt;'Tabelas auxiliares'!$D$236),"FOLHA DE PESSOAL",IF(Q616='Tabelas auxiliares'!$A$237,"CUSTEIO",IF(Q616='Tabelas auxiliares'!$A$236,"INVESTIMENTO","ERRO - VERIFICAR"))))</f>
        <v/>
      </c>
      <c r="S616" s="64" t="str">
        <f t="shared" si="19"/>
        <v/>
      </c>
    </row>
    <row r="617" spans="17:19" x14ac:dyDescent="0.25">
      <c r="Q617" s="51" t="str">
        <f t="shared" si="18"/>
        <v/>
      </c>
      <c r="R617" s="51" t="str">
        <f>IF(M617="","",IF(AND(M617&lt;&gt;'Tabelas auxiliares'!$B$236,M617&lt;&gt;'Tabelas auxiliares'!$B$237,M617&lt;&gt;'Tabelas auxiliares'!$C$236,M617&lt;&gt;'Tabelas auxiliares'!$C$237,M617&lt;&gt;'Tabelas auxiliares'!$D$236),"FOLHA DE PESSOAL",IF(Q617='Tabelas auxiliares'!$A$237,"CUSTEIO",IF(Q617='Tabelas auxiliares'!$A$236,"INVESTIMENTO","ERRO - VERIFICAR"))))</f>
        <v/>
      </c>
      <c r="S617" s="64" t="str">
        <f t="shared" si="19"/>
        <v/>
      </c>
    </row>
    <row r="618" spans="17:19" x14ac:dyDescent="0.25">
      <c r="Q618" s="51" t="str">
        <f t="shared" si="18"/>
        <v/>
      </c>
      <c r="R618" s="51" t="str">
        <f>IF(M618="","",IF(AND(M618&lt;&gt;'Tabelas auxiliares'!$B$236,M618&lt;&gt;'Tabelas auxiliares'!$B$237,M618&lt;&gt;'Tabelas auxiliares'!$C$236,M618&lt;&gt;'Tabelas auxiliares'!$C$237,M618&lt;&gt;'Tabelas auxiliares'!$D$236),"FOLHA DE PESSOAL",IF(Q618='Tabelas auxiliares'!$A$237,"CUSTEIO",IF(Q618='Tabelas auxiliares'!$A$236,"INVESTIMENTO","ERRO - VERIFICAR"))))</f>
        <v/>
      </c>
      <c r="S618" s="64" t="str">
        <f t="shared" si="19"/>
        <v/>
      </c>
    </row>
    <row r="619" spans="17:19" x14ac:dyDescent="0.25">
      <c r="Q619" s="51" t="str">
        <f t="shared" si="18"/>
        <v/>
      </c>
      <c r="R619" s="51" t="str">
        <f>IF(M619="","",IF(AND(M619&lt;&gt;'Tabelas auxiliares'!$B$236,M619&lt;&gt;'Tabelas auxiliares'!$B$237,M619&lt;&gt;'Tabelas auxiliares'!$C$236,M619&lt;&gt;'Tabelas auxiliares'!$C$237,M619&lt;&gt;'Tabelas auxiliares'!$D$236),"FOLHA DE PESSOAL",IF(Q619='Tabelas auxiliares'!$A$237,"CUSTEIO",IF(Q619='Tabelas auxiliares'!$A$236,"INVESTIMENTO","ERRO - VERIFICAR"))))</f>
        <v/>
      </c>
      <c r="S619" s="64" t="str">
        <f t="shared" si="19"/>
        <v/>
      </c>
    </row>
    <row r="620" spans="17:19" x14ac:dyDescent="0.25">
      <c r="Q620" s="51" t="str">
        <f t="shared" si="18"/>
        <v/>
      </c>
      <c r="R620" s="51" t="str">
        <f>IF(M620="","",IF(AND(M620&lt;&gt;'Tabelas auxiliares'!$B$236,M620&lt;&gt;'Tabelas auxiliares'!$B$237,M620&lt;&gt;'Tabelas auxiliares'!$C$236,M620&lt;&gt;'Tabelas auxiliares'!$C$237,M620&lt;&gt;'Tabelas auxiliares'!$D$236),"FOLHA DE PESSOAL",IF(Q620='Tabelas auxiliares'!$A$237,"CUSTEIO",IF(Q620='Tabelas auxiliares'!$A$236,"INVESTIMENTO","ERRO - VERIFICAR"))))</f>
        <v/>
      </c>
      <c r="S620" s="64" t="str">
        <f t="shared" si="19"/>
        <v/>
      </c>
    </row>
    <row r="621" spans="17:19" x14ac:dyDescent="0.25">
      <c r="Q621" s="51" t="str">
        <f t="shared" si="18"/>
        <v/>
      </c>
      <c r="R621" s="51" t="str">
        <f>IF(M621="","",IF(AND(M621&lt;&gt;'Tabelas auxiliares'!$B$236,M621&lt;&gt;'Tabelas auxiliares'!$B$237,M621&lt;&gt;'Tabelas auxiliares'!$C$236,M621&lt;&gt;'Tabelas auxiliares'!$C$237,M621&lt;&gt;'Tabelas auxiliares'!$D$236),"FOLHA DE PESSOAL",IF(Q621='Tabelas auxiliares'!$A$237,"CUSTEIO",IF(Q621='Tabelas auxiliares'!$A$236,"INVESTIMENTO","ERRO - VERIFICAR"))))</f>
        <v/>
      </c>
      <c r="S621" s="64" t="str">
        <f t="shared" si="19"/>
        <v/>
      </c>
    </row>
    <row r="622" spans="17:19" x14ac:dyDescent="0.25">
      <c r="Q622" s="51" t="str">
        <f t="shared" si="18"/>
        <v/>
      </c>
      <c r="R622" s="51" t="str">
        <f>IF(M622="","",IF(AND(M622&lt;&gt;'Tabelas auxiliares'!$B$236,M622&lt;&gt;'Tabelas auxiliares'!$B$237,M622&lt;&gt;'Tabelas auxiliares'!$C$236,M622&lt;&gt;'Tabelas auxiliares'!$C$237,M622&lt;&gt;'Tabelas auxiliares'!$D$236),"FOLHA DE PESSOAL",IF(Q622='Tabelas auxiliares'!$A$237,"CUSTEIO",IF(Q622='Tabelas auxiliares'!$A$236,"INVESTIMENTO","ERRO - VERIFICAR"))))</f>
        <v/>
      </c>
      <c r="S622" s="64" t="str">
        <f t="shared" si="19"/>
        <v/>
      </c>
    </row>
    <row r="623" spans="17:19" x14ac:dyDescent="0.25">
      <c r="Q623" s="51" t="str">
        <f t="shared" si="18"/>
        <v/>
      </c>
      <c r="R623" s="51" t="str">
        <f>IF(M623="","",IF(AND(M623&lt;&gt;'Tabelas auxiliares'!$B$236,M623&lt;&gt;'Tabelas auxiliares'!$B$237,M623&lt;&gt;'Tabelas auxiliares'!$C$236,M623&lt;&gt;'Tabelas auxiliares'!$C$237,M623&lt;&gt;'Tabelas auxiliares'!$D$236),"FOLHA DE PESSOAL",IF(Q623='Tabelas auxiliares'!$A$237,"CUSTEIO",IF(Q623='Tabelas auxiliares'!$A$236,"INVESTIMENTO","ERRO - VERIFICAR"))))</f>
        <v/>
      </c>
      <c r="S623" s="64" t="str">
        <f t="shared" si="19"/>
        <v/>
      </c>
    </row>
    <row r="624" spans="17:19" x14ac:dyDescent="0.25">
      <c r="Q624" s="51" t="str">
        <f t="shared" si="18"/>
        <v/>
      </c>
      <c r="R624" s="51" t="str">
        <f>IF(M624="","",IF(AND(M624&lt;&gt;'Tabelas auxiliares'!$B$236,M624&lt;&gt;'Tabelas auxiliares'!$B$237,M624&lt;&gt;'Tabelas auxiliares'!$C$236,M624&lt;&gt;'Tabelas auxiliares'!$C$237,M624&lt;&gt;'Tabelas auxiliares'!$D$236),"FOLHA DE PESSOAL",IF(Q624='Tabelas auxiliares'!$A$237,"CUSTEIO",IF(Q624='Tabelas auxiliares'!$A$236,"INVESTIMENTO","ERRO - VERIFICAR"))))</f>
        <v/>
      </c>
      <c r="S624" s="64" t="str">
        <f t="shared" si="19"/>
        <v/>
      </c>
    </row>
    <row r="625" spans="17:19" x14ac:dyDescent="0.25">
      <c r="Q625" s="51" t="str">
        <f t="shared" si="18"/>
        <v/>
      </c>
      <c r="R625" s="51" t="str">
        <f>IF(M625="","",IF(AND(M625&lt;&gt;'Tabelas auxiliares'!$B$236,M625&lt;&gt;'Tabelas auxiliares'!$B$237,M625&lt;&gt;'Tabelas auxiliares'!$C$236,M625&lt;&gt;'Tabelas auxiliares'!$C$237,M625&lt;&gt;'Tabelas auxiliares'!$D$236),"FOLHA DE PESSOAL",IF(Q625='Tabelas auxiliares'!$A$237,"CUSTEIO",IF(Q625='Tabelas auxiliares'!$A$236,"INVESTIMENTO","ERRO - VERIFICAR"))))</f>
        <v/>
      </c>
      <c r="S625" s="64" t="str">
        <f t="shared" si="19"/>
        <v/>
      </c>
    </row>
    <row r="626" spans="17:19" x14ac:dyDescent="0.25">
      <c r="Q626" s="51" t="str">
        <f t="shared" si="18"/>
        <v/>
      </c>
      <c r="R626" s="51" t="str">
        <f>IF(M626="","",IF(AND(M626&lt;&gt;'Tabelas auxiliares'!$B$236,M626&lt;&gt;'Tabelas auxiliares'!$B$237,M626&lt;&gt;'Tabelas auxiliares'!$C$236,M626&lt;&gt;'Tabelas auxiliares'!$C$237,M626&lt;&gt;'Tabelas auxiliares'!$D$236),"FOLHA DE PESSOAL",IF(Q626='Tabelas auxiliares'!$A$237,"CUSTEIO",IF(Q626='Tabelas auxiliares'!$A$236,"INVESTIMENTO","ERRO - VERIFICAR"))))</f>
        <v/>
      </c>
      <c r="S626" s="64" t="str">
        <f t="shared" si="19"/>
        <v/>
      </c>
    </row>
    <row r="627" spans="17:19" x14ac:dyDescent="0.25">
      <c r="Q627" s="51" t="str">
        <f t="shared" si="18"/>
        <v/>
      </c>
      <c r="R627" s="51" t="str">
        <f>IF(M627="","",IF(AND(M627&lt;&gt;'Tabelas auxiliares'!$B$236,M627&lt;&gt;'Tabelas auxiliares'!$B$237,M627&lt;&gt;'Tabelas auxiliares'!$C$236,M627&lt;&gt;'Tabelas auxiliares'!$C$237,M627&lt;&gt;'Tabelas auxiliares'!$D$236),"FOLHA DE PESSOAL",IF(Q627='Tabelas auxiliares'!$A$237,"CUSTEIO",IF(Q627='Tabelas auxiliares'!$A$236,"INVESTIMENTO","ERRO - VERIFICAR"))))</f>
        <v/>
      </c>
      <c r="S627" s="64" t="str">
        <f t="shared" si="19"/>
        <v/>
      </c>
    </row>
    <row r="628" spans="17:19" x14ac:dyDescent="0.25">
      <c r="Q628" s="51" t="str">
        <f t="shared" si="18"/>
        <v/>
      </c>
      <c r="R628" s="51" t="str">
        <f>IF(M628="","",IF(AND(M628&lt;&gt;'Tabelas auxiliares'!$B$236,M628&lt;&gt;'Tabelas auxiliares'!$B$237,M628&lt;&gt;'Tabelas auxiliares'!$C$236,M628&lt;&gt;'Tabelas auxiliares'!$C$237,M628&lt;&gt;'Tabelas auxiliares'!$D$236),"FOLHA DE PESSOAL",IF(Q628='Tabelas auxiliares'!$A$237,"CUSTEIO",IF(Q628='Tabelas auxiliares'!$A$236,"INVESTIMENTO","ERRO - VERIFICAR"))))</f>
        <v/>
      </c>
      <c r="S628" s="64" t="str">
        <f t="shared" si="19"/>
        <v/>
      </c>
    </row>
    <row r="629" spans="17:19" x14ac:dyDescent="0.25">
      <c r="Q629" s="51" t="str">
        <f t="shared" si="18"/>
        <v/>
      </c>
      <c r="R629" s="51" t="str">
        <f>IF(M629="","",IF(AND(M629&lt;&gt;'Tabelas auxiliares'!$B$236,M629&lt;&gt;'Tabelas auxiliares'!$B$237,M629&lt;&gt;'Tabelas auxiliares'!$C$236,M629&lt;&gt;'Tabelas auxiliares'!$C$237,M629&lt;&gt;'Tabelas auxiliares'!$D$236),"FOLHA DE PESSOAL",IF(Q629='Tabelas auxiliares'!$A$237,"CUSTEIO",IF(Q629='Tabelas auxiliares'!$A$236,"INVESTIMENTO","ERRO - VERIFICAR"))))</f>
        <v/>
      </c>
      <c r="S629" s="64" t="str">
        <f t="shared" si="19"/>
        <v/>
      </c>
    </row>
    <row r="630" spans="17:19" x14ac:dyDescent="0.25">
      <c r="Q630" s="51" t="str">
        <f t="shared" si="18"/>
        <v/>
      </c>
      <c r="R630" s="51" t="str">
        <f>IF(M630="","",IF(AND(M630&lt;&gt;'Tabelas auxiliares'!$B$236,M630&lt;&gt;'Tabelas auxiliares'!$B$237,M630&lt;&gt;'Tabelas auxiliares'!$C$236,M630&lt;&gt;'Tabelas auxiliares'!$C$237,M630&lt;&gt;'Tabelas auxiliares'!$D$236),"FOLHA DE PESSOAL",IF(Q630='Tabelas auxiliares'!$A$237,"CUSTEIO",IF(Q630='Tabelas auxiliares'!$A$236,"INVESTIMENTO","ERRO - VERIFICAR"))))</f>
        <v/>
      </c>
      <c r="S630" s="64" t="str">
        <f t="shared" si="19"/>
        <v/>
      </c>
    </row>
    <row r="631" spans="17:19" x14ac:dyDescent="0.25">
      <c r="Q631" s="51" t="str">
        <f t="shared" si="18"/>
        <v/>
      </c>
      <c r="R631" s="51" t="str">
        <f>IF(M631="","",IF(AND(M631&lt;&gt;'Tabelas auxiliares'!$B$236,M631&lt;&gt;'Tabelas auxiliares'!$B$237,M631&lt;&gt;'Tabelas auxiliares'!$C$236,M631&lt;&gt;'Tabelas auxiliares'!$C$237,M631&lt;&gt;'Tabelas auxiliares'!$D$236),"FOLHA DE PESSOAL",IF(Q631='Tabelas auxiliares'!$A$237,"CUSTEIO",IF(Q631='Tabelas auxiliares'!$A$236,"INVESTIMENTO","ERRO - VERIFICAR"))))</f>
        <v/>
      </c>
      <c r="S631" s="64" t="str">
        <f t="shared" si="19"/>
        <v/>
      </c>
    </row>
    <row r="632" spans="17:19" x14ac:dyDescent="0.25">
      <c r="Q632" s="51" t="str">
        <f t="shared" si="18"/>
        <v/>
      </c>
      <c r="R632" s="51" t="str">
        <f>IF(M632="","",IF(AND(M632&lt;&gt;'Tabelas auxiliares'!$B$236,M632&lt;&gt;'Tabelas auxiliares'!$B$237,M632&lt;&gt;'Tabelas auxiliares'!$C$236,M632&lt;&gt;'Tabelas auxiliares'!$C$237,M632&lt;&gt;'Tabelas auxiliares'!$D$236),"FOLHA DE PESSOAL",IF(Q632='Tabelas auxiliares'!$A$237,"CUSTEIO",IF(Q632='Tabelas auxiliares'!$A$236,"INVESTIMENTO","ERRO - VERIFICAR"))))</f>
        <v/>
      </c>
      <c r="S632" s="64" t="str">
        <f t="shared" si="19"/>
        <v/>
      </c>
    </row>
    <row r="633" spans="17:19" x14ac:dyDescent="0.25">
      <c r="Q633" s="51" t="str">
        <f t="shared" si="18"/>
        <v/>
      </c>
      <c r="R633" s="51" t="str">
        <f>IF(M633="","",IF(AND(M633&lt;&gt;'Tabelas auxiliares'!$B$236,M633&lt;&gt;'Tabelas auxiliares'!$B$237,M633&lt;&gt;'Tabelas auxiliares'!$C$236,M633&lt;&gt;'Tabelas auxiliares'!$C$237,M633&lt;&gt;'Tabelas auxiliares'!$D$236),"FOLHA DE PESSOAL",IF(Q633='Tabelas auxiliares'!$A$237,"CUSTEIO",IF(Q633='Tabelas auxiliares'!$A$236,"INVESTIMENTO","ERRO - VERIFICAR"))))</f>
        <v/>
      </c>
      <c r="S633" s="64" t="str">
        <f t="shared" si="19"/>
        <v/>
      </c>
    </row>
    <row r="634" spans="17:19" x14ac:dyDescent="0.25">
      <c r="Q634" s="51" t="str">
        <f t="shared" si="18"/>
        <v/>
      </c>
      <c r="R634" s="51" t="str">
        <f>IF(M634="","",IF(AND(M634&lt;&gt;'Tabelas auxiliares'!$B$236,M634&lt;&gt;'Tabelas auxiliares'!$B$237,M634&lt;&gt;'Tabelas auxiliares'!$C$236,M634&lt;&gt;'Tabelas auxiliares'!$C$237,M634&lt;&gt;'Tabelas auxiliares'!$D$236),"FOLHA DE PESSOAL",IF(Q634='Tabelas auxiliares'!$A$237,"CUSTEIO",IF(Q634='Tabelas auxiliares'!$A$236,"INVESTIMENTO","ERRO - VERIFICAR"))))</f>
        <v/>
      </c>
      <c r="S634" s="64" t="str">
        <f t="shared" si="19"/>
        <v/>
      </c>
    </row>
    <row r="635" spans="17:19" x14ac:dyDescent="0.25">
      <c r="Q635" s="51" t="str">
        <f t="shared" si="18"/>
        <v/>
      </c>
      <c r="R635" s="51" t="str">
        <f>IF(M635="","",IF(AND(M635&lt;&gt;'Tabelas auxiliares'!$B$236,M635&lt;&gt;'Tabelas auxiliares'!$B$237,M635&lt;&gt;'Tabelas auxiliares'!$C$236,M635&lt;&gt;'Tabelas auxiliares'!$C$237,M635&lt;&gt;'Tabelas auxiliares'!$D$236),"FOLHA DE PESSOAL",IF(Q635='Tabelas auxiliares'!$A$237,"CUSTEIO",IF(Q635='Tabelas auxiliares'!$A$236,"INVESTIMENTO","ERRO - VERIFICAR"))))</f>
        <v/>
      </c>
      <c r="S635" s="64" t="str">
        <f t="shared" si="19"/>
        <v/>
      </c>
    </row>
    <row r="636" spans="17:19" x14ac:dyDescent="0.25">
      <c r="Q636" s="51" t="str">
        <f t="shared" si="18"/>
        <v/>
      </c>
      <c r="R636" s="51" t="str">
        <f>IF(M636="","",IF(AND(M636&lt;&gt;'Tabelas auxiliares'!$B$236,M636&lt;&gt;'Tabelas auxiliares'!$B$237,M636&lt;&gt;'Tabelas auxiliares'!$C$236,M636&lt;&gt;'Tabelas auxiliares'!$C$237,M636&lt;&gt;'Tabelas auxiliares'!$D$236),"FOLHA DE PESSOAL",IF(Q636='Tabelas auxiliares'!$A$237,"CUSTEIO",IF(Q636='Tabelas auxiliares'!$A$236,"INVESTIMENTO","ERRO - VERIFICAR"))))</f>
        <v/>
      </c>
      <c r="S636" s="64" t="str">
        <f t="shared" si="19"/>
        <v/>
      </c>
    </row>
    <row r="637" spans="17:19" x14ac:dyDescent="0.25">
      <c r="Q637" s="51" t="str">
        <f t="shared" si="18"/>
        <v/>
      </c>
      <c r="R637" s="51" t="str">
        <f>IF(M637="","",IF(AND(M637&lt;&gt;'Tabelas auxiliares'!$B$236,M637&lt;&gt;'Tabelas auxiliares'!$B$237,M637&lt;&gt;'Tabelas auxiliares'!$C$236,M637&lt;&gt;'Tabelas auxiliares'!$C$237,M637&lt;&gt;'Tabelas auxiliares'!$D$236),"FOLHA DE PESSOAL",IF(Q637='Tabelas auxiliares'!$A$237,"CUSTEIO",IF(Q637='Tabelas auxiliares'!$A$236,"INVESTIMENTO","ERRO - VERIFICAR"))))</f>
        <v/>
      </c>
      <c r="S637" s="64" t="str">
        <f t="shared" si="19"/>
        <v/>
      </c>
    </row>
    <row r="638" spans="17:19" x14ac:dyDescent="0.25">
      <c r="Q638" s="51" t="str">
        <f t="shared" si="18"/>
        <v/>
      </c>
      <c r="R638" s="51" t="str">
        <f>IF(M638="","",IF(AND(M638&lt;&gt;'Tabelas auxiliares'!$B$236,M638&lt;&gt;'Tabelas auxiliares'!$B$237,M638&lt;&gt;'Tabelas auxiliares'!$C$236,M638&lt;&gt;'Tabelas auxiliares'!$C$237,M638&lt;&gt;'Tabelas auxiliares'!$D$236),"FOLHA DE PESSOAL",IF(Q638='Tabelas auxiliares'!$A$237,"CUSTEIO",IF(Q638='Tabelas auxiliares'!$A$236,"INVESTIMENTO","ERRO - VERIFICAR"))))</f>
        <v/>
      </c>
      <c r="S638" s="64" t="str">
        <f t="shared" si="19"/>
        <v/>
      </c>
    </row>
    <row r="639" spans="17:19" x14ac:dyDescent="0.25">
      <c r="Q639" s="51" t="str">
        <f t="shared" si="18"/>
        <v/>
      </c>
      <c r="R639" s="51" t="str">
        <f>IF(M639="","",IF(AND(M639&lt;&gt;'Tabelas auxiliares'!$B$236,M639&lt;&gt;'Tabelas auxiliares'!$B$237,M639&lt;&gt;'Tabelas auxiliares'!$C$236,M639&lt;&gt;'Tabelas auxiliares'!$C$237,M639&lt;&gt;'Tabelas auxiliares'!$D$236),"FOLHA DE PESSOAL",IF(Q639='Tabelas auxiliares'!$A$237,"CUSTEIO",IF(Q639='Tabelas auxiliares'!$A$236,"INVESTIMENTO","ERRO - VERIFICAR"))))</f>
        <v/>
      </c>
      <c r="S639" s="64" t="str">
        <f t="shared" si="19"/>
        <v/>
      </c>
    </row>
    <row r="640" spans="17:19" x14ac:dyDescent="0.25">
      <c r="Q640" s="51" t="str">
        <f t="shared" si="18"/>
        <v/>
      </c>
      <c r="R640" s="51" t="str">
        <f>IF(M640="","",IF(AND(M640&lt;&gt;'Tabelas auxiliares'!$B$236,M640&lt;&gt;'Tabelas auxiliares'!$B$237,M640&lt;&gt;'Tabelas auxiliares'!$C$236,M640&lt;&gt;'Tabelas auxiliares'!$C$237,M640&lt;&gt;'Tabelas auxiliares'!$D$236),"FOLHA DE PESSOAL",IF(Q640='Tabelas auxiliares'!$A$237,"CUSTEIO",IF(Q640='Tabelas auxiliares'!$A$236,"INVESTIMENTO","ERRO - VERIFICAR"))))</f>
        <v/>
      </c>
      <c r="S640" s="64" t="str">
        <f t="shared" si="19"/>
        <v/>
      </c>
    </row>
    <row r="641" spans="17:19" x14ac:dyDescent="0.25">
      <c r="Q641" s="51" t="str">
        <f t="shared" si="18"/>
        <v/>
      </c>
      <c r="R641" s="51" t="str">
        <f>IF(M641="","",IF(AND(M641&lt;&gt;'Tabelas auxiliares'!$B$236,M641&lt;&gt;'Tabelas auxiliares'!$B$237,M641&lt;&gt;'Tabelas auxiliares'!$C$236,M641&lt;&gt;'Tabelas auxiliares'!$C$237,M641&lt;&gt;'Tabelas auxiliares'!$D$236),"FOLHA DE PESSOAL",IF(Q641='Tabelas auxiliares'!$A$237,"CUSTEIO",IF(Q641='Tabelas auxiliares'!$A$236,"INVESTIMENTO","ERRO - VERIFICAR"))))</f>
        <v/>
      </c>
      <c r="S641" s="64" t="str">
        <f t="shared" si="19"/>
        <v/>
      </c>
    </row>
    <row r="642" spans="17:19" x14ac:dyDescent="0.25">
      <c r="Q642" s="51" t="str">
        <f t="shared" si="18"/>
        <v/>
      </c>
      <c r="R642" s="51" t="str">
        <f>IF(M642="","",IF(AND(M642&lt;&gt;'Tabelas auxiliares'!$B$236,M642&lt;&gt;'Tabelas auxiliares'!$B$237,M642&lt;&gt;'Tabelas auxiliares'!$C$236,M642&lt;&gt;'Tabelas auxiliares'!$C$237,M642&lt;&gt;'Tabelas auxiliares'!$D$236),"FOLHA DE PESSOAL",IF(Q642='Tabelas auxiliares'!$A$237,"CUSTEIO",IF(Q642='Tabelas auxiliares'!$A$236,"INVESTIMENTO","ERRO - VERIFICAR"))))</f>
        <v/>
      </c>
      <c r="S642" s="64" t="str">
        <f t="shared" si="19"/>
        <v/>
      </c>
    </row>
    <row r="643" spans="17:19" x14ac:dyDescent="0.25">
      <c r="Q643" s="51" t="str">
        <f t="shared" si="18"/>
        <v/>
      </c>
      <c r="R643" s="51" t="str">
        <f>IF(M643="","",IF(AND(M643&lt;&gt;'Tabelas auxiliares'!$B$236,M643&lt;&gt;'Tabelas auxiliares'!$B$237,M643&lt;&gt;'Tabelas auxiliares'!$C$236,M643&lt;&gt;'Tabelas auxiliares'!$C$237,M643&lt;&gt;'Tabelas auxiliares'!$D$236),"FOLHA DE PESSOAL",IF(Q643='Tabelas auxiliares'!$A$237,"CUSTEIO",IF(Q643='Tabelas auxiliares'!$A$236,"INVESTIMENTO","ERRO - VERIFICAR"))))</f>
        <v/>
      </c>
      <c r="S643" s="64" t="str">
        <f t="shared" si="19"/>
        <v/>
      </c>
    </row>
    <row r="644" spans="17:19" x14ac:dyDescent="0.25">
      <c r="Q644" s="51" t="str">
        <f t="shared" ref="Q644:Q707" si="20">LEFT(O644,1)</f>
        <v/>
      </c>
      <c r="R644" s="51" t="str">
        <f>IF(M644="","",IF(AND(M644&lt;&gt;'Tabelas auxiliares'!$B$236,M644&lt;&gt;'Tabelas auxiliares'!$B$237,M644&lt;&gt;'Tabelas auxiliares'!$C$236,M644&lt;&gt;'Tabelas auxiliares'!$C$237,M644&lt;&gt;'Tabelas auxiliares'!$D$236),"FOLHA DE PESSOAL",IF(Q644='Tabelas auxiliares'!$A$237,"CUSTEIO",IF(Q644='Tabelas auxiliares'!$A$236,"INVESTIMENTO","ERRO - VERIFICAR"))))</f>
        <v/>
      </c>
      <c r="S644" s="64" t="str">
        <f t="shared" si="19"/>
        <v/>
      </c>
    </row>
    <row r="645" spans="17:19" x14ac:dyDescent="0.25">
      <c r="Q645" s="51" t="str">
        <f t="shared" si="20"/>
        <v/>
      </c>
      <c r="R645" s="51" t="str">
        <f>IF(M645="","",IF(AND(M645&lt;&gt;'Tabelas auxiliares'!$B$236,M645&lt;&gt;'Tabelas auxiliares'!$B$237,M645&lt;&gt;'Tabelas auxiliares'!$C$236,M645&lt;&gt;'Tabelas auxiliares'!$C$237,M645&lt;&gt;'Tabelas auxiliares'!$D$236),"FOLHA DE PESSOAL",IF(Q645='Tabelas auxiliares'!$A$237,"CUSTEIO",IF(Q645='Tabelas auxiliares'!$A$236,"INVESTIMENTO","ERRO - VERIFICAR"))))</f>
        <v/>
      </c>
      <c r="S645" s="64" t="str">
        <f t="shared" ref="S645:S708" si="21">IF(SUM(T645:X645)=0,"",SUM(T645:X645))</f>
        <v/>
      </c>
    </row>
    <row r="646" spans="17:19" x14ac:dyDescent="0.25">
      <c r="Q646" s="51" t="str">
        <f t="shared" si="20"/>
        <v/>
      </c>
      <c r="R646" s="51" t="str">
        <f>IF(M646="","",IF(AND(M646&lt;&gt;'Tabelas auxiliares'!$B$236,M646&lt;&gt;'Tabelas auxiliares'!$B$237,M646&lt;&gt;'Tabelas auxiliares'!$C$236,M646&lt;&gt;'Tabelas auxiliares'!$C$237,M646&lt;&gt;'Tabelas auxiliares'!$D$236),"FOLHA DE PESSOAL",IF(Q646='Tabelas auxiliares'!$A$237,"CUSTEIO",IF(Q646='Tabelas auxiliares'!$A$236,"INVESTIMENTO","ERRO - VERIFICAR"))))</f>
        <v/>
      </c>
      <c r="S646" s="64" t="str">
        <f t="shared" si="21"/>
        <v/>
      </c>
    </row>
    <row r="647" spans="17:19" x14ac:dyDescent="0.25">
      <c r="Q647" s="51" t="str">
        <f t="shared" si="20"/>
        <v/>
      </c>
      <c r="R647" s="51" t="str">
        <f>IF(M647="","",IF(AND(M647&lt;&gt;'Tabelas auxiliares'!$B$236,M647&lt;&gt;'Tabelas auxiliares'!$B$237,M647&lt;&gt;'Tabelas auxiliares'!$C$236,M647&lt;&gt;'Tabelas auxiliares'!$C$237,M647&lt;&gt;'Tabelas auxiliares'!$D$236),"FOLHA DE PESSOAL",IF(Q647='Tabelas auxiliares'!$A$237,"CUSTEIO",IF(Q647='Tabelas auxiliares'!$A$236,"INVESTIMENTO","ERRO - VERIFICAR"))))</f>
        <v/>
      </c>
      <c r="S647" s="64" t="str">
        <f t="shared" si="21"/>
        <v/>
      </c>
    </row>
    <row r="648" spans="17:19" x14ac:dyDescent="0.25">
      <c r="Q648" s="51" t="str">
        <f t="shared" si="20"/>
        <v/>
      </c>
      <c r="R648" s="51" t="str">
        <f>IF(M648="","",IF(AND(M648&lt;&gt;'Tabelas auxiliares'!$B$236,M648&lt;&gt;'Tabelas auxiliares'!$B$237,M648&lt;&gt;'Tabelas auxiliares'!$C$236,M648&lt;&gt;'Tabelas auxiliares'!$C$237,M648&lt;&gt;'Tabelas auxiliares'!$D$236),"FOLHA DE PESSOAL",IF(Q648='Tabelas auxiliares'!$A$237,"CUSTEIO",IF(Q648='Tabelas auxiliares'!$A$236,"INVESTIMENTO","ERRO - VERIFICAR"))))</f>
        <v/>
      </c>
      <c r="S648" s="64" t="str">
        <f t="shared" si="21"/>
        <v/>
      </c>
    </row>
    <row r="649" spans="17:19" x14ac:dyDescent="0.25">
      <c r="Q649" s="51" t="str">
        <f t="shared" si="20"/>
        <v/>
      </c>
      <c r="R649" s="51" t="str">
        <f>IF(M649="","",IF(AND(M649&lt;&gt;'Tabelas auxiliares'!$B$236,M649&lt;&gt;'Tabelas auxiliares'!$B$237,M649&lt;&gt;'Tabelas auxiliares'!$C$236,M649&lt;&gt;'Tabelas auxiliares'!$C$237,M649&lt;&gt;'Tabelas auxiliares'!$D$236),"FOLHA DE PESSOAL",IF(Q649='Tabelas auxiliares'!$A$237,"CUSTEIO",IF(Q649='Tabelas auxiliares'!$A$236,"INVESTIMENTO","ERRO - VERIFICAR"))))</f>
        <v/>
      </c>
      <c r="S649" s="64" t="str">
        <f t="shared" si="21"/>
        <v/>
      </c>
    </row>
    <row r="650" spans="17:19" x14ac:dyDescent="0.25">
      <c r="Q650" s="51" t="str">
        <f t="shared" si="20"/>
        <v/>
      </c>
      <c r="R650" s="51" t="str">
        <f>IF(M650="","",IF(AND(M650&lt;&gt;'Tabelas auxiliares'!$B$236,M650&lt;&gt;'Tabelas auxiliares'!$B$237,M650&lt;&gt;'Tabelas auxiliares'!$C$236,M650&lt;&gt;'Tabelas auxiliares'!$C$237,M650&lt;&gt;'Tabelas auxiliares'!$D$236),"FOLHA DE PESSOAL",IF(Q650='Tabelas auxiliares'!$A$237,"CUSTEIO",IF(Q650='Tabelas auxiliares'!$A$236,"INVESTIMENTO","ERRO - VERIFICAR"))))</f>
        <v/>
      </c>
      <c r="S650" s="64" t="str">
        <f t="shared" si="21"/>
        <v/>
      </c>
    </row>
    <row r="651" spans="17:19" x14ac:dyDescent="0.25">
      <c r="Q651" s="51" t="str">
        <f t="shared" si="20"/>
        <v/>
      </c>
      <c r="R651" s="51" t="str">
        <f>IF(M651="","",IF(AND(M651&lt;&gt;'Tabelas auxiliares'!$B$236,M651&lt;&gt;'Tabelas auxiliares'!$B$237,M651&lt;&gt;'Tabelas auxiliares'!$C$236,M651&lt;&gt;'Tabelas auxiliares'!$C$237,M651&lt;&gt;'Tabelas auxiliares'!$D$236),"FOLHA DE PESSOAL",IF(Q651='Tabelas auxiliares'!$A$237,"CUSTEIO",IF(Q651='Tabelas auxiliares'!$A$236,"INVESTIMENTO","ERRO - VERIFICAR"))))</f>
        <v/>
      </c>
      <c r="S651" s="64" t="str">
        <f t="shared" si="21"/>
        <v/>
      </c>
    </row>
    <row r="652" spans="17:19" x14ac:dyDescent="0.25">
      <c r="Q652" s="51" t="str">
        <f t="shared" si="20"/>
        <v/>
      </c>
      <c r="R652" s="51" t="str">
        <f>IF(M652="","",IF(AND(M652&lt;&gt;'Tabelas auxiliares'!$B$236,M652&lt;&gt;'Tabelas auxiliares'!$B$237,M652&lt;&gt;'Tabelas auxiliares'!$C$236,M652&lt;&gt;'Tabelas auxiliares'!$C$237,M652&lt;&gt;'Tabelas auxiliares'!$D$236),"FOLHA DE PESSOAL",IF(Q652='Tabelas auxiliares'!$A$237,"CUSTEIO",IF(Q652='Tabelas auxiliares'!$A$236,"INVESTIMENTO","ERRO - VERIFICAR"))))</f>
        <v/>
      </c>
      <c r="S652" s="64" t="str">
        <f t="shared" si="21"/>
        <v/>
      </c>
    </row>
    <row r="653" spans="17:19" x14ac:dyDescent="0.25">
      <c r="Q653" s="51" t="str">
        <f t="shared" si="20"/>
        <v/>
      </c>
      <c r="R653" s="51" t="str">
        <f>IF(M653="","",IF(AND(M653&lt;&gt;'Tabelas auxiliares'!$B$236,M653&lt;&gt;'Tabelas auxiliares'!$B$237,M653&lt;&gt;'Tabelas auxiliares'!$C$236,M653&lt;&gt;'Tabelas auxiliares'!$C$237,M653&lt;&gt;'Tabelas auxiliares'!$D$236),"FOLHA DE PESSOAL",IF(Q653='Tabelas auxiliares'!$A$237,"CUSTEIO",IF(Q653='Tabelas auxiliares'!$A$236,"INVESTIMENTO","ERRO - VERIFICAR"))))</f>
        <v/>
      </c>
      <c r="S653" s="64" t="str">
        <f t="shared" si="21"/>
        <v/>
      </c>
    </row>
    <row r="654" spans="17:19" x14ac:dyDescent="0.25">
      <c r="Q654" s="51" t="str">
        <f t="shared" si="20"/>
        <v/>
      </c>
      <c r="R654" s="51" t="str">
        <f>IF(M654="","",IF(AND(M654&lt;&gt;'Tabelas auxiliares'!$B$236,M654&lt;&gt;'Tabelas auxiliares'!$B$237,M654&lt;&gt;'Tabelas auxiliares'!$C$236,M654&lt;&gt;'Tabelas auxiliares'!$C$237,M654&lt;&gt;'Tabelas auxiliares'!$D$236),"FOLHA DE PESSOAL",IF(Q654='Tabelas auxiliares'!$A$237,"CUSTEIO",IF(Q654='Tabelas auxiliares'!$A$236,"INVESTIMENTO","ERRO - VERIFICAR"))))</f>
        <v/>
      </c>
      <c r="S654" s="64" t="str">
        <f t="shared" si="21"/>
        <v/>
      </c>
    </row>
    <row r="655" spans="17:19" x14ac:dyDescent="0.25">
      <c r="Q655" s="51" t="str">
        <f t="shared" si="20"/>
        <v/>
      </c>
      <c r="R655" s="51" t="str">
        <f>IF(M655="","",IF(AND(M655&lt;&gt;'Tabelas auxiliares'!$B$236,M655&lt;&gt;'Tabelas auxiliares'!$B$237,M655&lt;&gt;'Tabelas auxiliares'!$C$236,M655&lt;&gt;'Tabelas auxiliares'!$C$237,M655&lt;&gt;'Tabelas auxiliares'!$D$236),"FOLHA DE PESSOAL",IF(Q655='Tabelas auxiliares'!$A$237,"CUSTEIO",IF(Q655='Tabelas auxiliares'!$A$236,"INVESTIMENTO","ERRO - VERIFICAR"))))</f>
        <v/>
      </c>
      <c r="S655" s="64" t="str">
        <f t="shared" si="21"/>
        <v/>
      </c>
    </row>
    <row r="656" spans="17:19" x14ac:dyDescent="0.25">
      <c r="Q656" s="51" t="str">
        <f t="shared" si="20"/>
        <v/>
      </c>
      <c r="R656" s="51" t="str">
        <f>IF(M656="","",IF(AND(M656&lt;&gt;'Tabelas auxiliares'!$B$236,M656&lt;&gt;'Tabelas auxiliares'!$B$237,M656&lt;&gt;'Tabelas auxiliares'!$C$236,M656&lt;&gt;'Tabelas auxiliares'!$C$237,M656&lt;&gt;'Tabelas auxiliares'!$D$236),"FOLHA DE PESSOAL",IF(Q656='Tabelas auxiliares'!$A$237,"CUSTEIO",IF(Q656='Tabelas auxiliares'!$A$236,"INVESTIMENTO","ERRO - VERIFICAR"))))</f>
        <v/>
      </c>
      <c r="S656" s="64" t="str">
        <f t="shared" si="21"/>
        <v/>
      </c>
    </row>
    <row r="657" spans="17:19" x14ac:dyDescent="0.25">
      <c r="Q657" s="51" t="str">
        <f t="shared" si="20"/>
        <v/>
      </c>
      <c r="R657" s="51" t="str">
        <f>IF(M657="","",IF(AND(M657&lt;&gt;'Tabelas auxiliares'!$B$236,M657&lt;&gt;'Tabelas auxiliares'!$B$237,M657&lt;&gt;'Tabelas auxiliares'!$C$236,M657&lt;&gt;'Tabelas auxiliares'!$C$237,M657&lt;&gt;'Tabelas auxiliares'!$D$236),"FOLHA DE PESSOAL",IF(Q657='Tabelas auxiliares'!$A$237,"CUSTEIO",IF(Q657='Tabelas auxiliares'!$A$236,"INVESTIMENTO","ERRO - VERIFICAR"))))</f>
        <v/>
      </c>
      <c r="S657" s="64" t="str">
        <f t="shared" si="21"/>
        <v/>
      </c>
    </row>
    <row r="658" spans="17:19" x14ac:dyDescent="0.25">
      <c r="Q658" s="51" t="str">
        <f t="shared" si="20"/>
        <v/>
      </c>
      <c r="R658" s="51" t="str">
        <f>IF(M658="","",IF(AND(M658&lt;&gt;'Tabelas auxiliares'!$B$236,M658&lt;&gt;'Tabelas auxiliares'!$B$237,M658&lt;&gt;'Tabelas auxiliares'!$C$236,M658&lt;&gt;'Tabelas auxiliares'!$C$237,M658&lt;&gt;'Tabelas auxiliares'!$D$236),"FOLHA DE PESSOAL",IF(Q658='Tabelas auxiliares'!$A$237,"CUSTEIO",IF(Q658='Tabelas auxiliares'!$A$236,"INVESTIMENTO","ERRO - VERIFICAR"))))</f>
        <v/>
      </c>
      <c r="S658" s="64" t="str">
        <f t="shared" si="21"/>
        <v/>
      </c>
    </row>
    <row r="659" spans="17:19" x14ac:dyDescent="0.25">
      <c r="Q659" s="51" t="str">
        <f t="shared" si="20"/>
        <v/>
      </c>
      <c r="R659" s="51" t="str">
        <f>IF(M659="","",IF(AND(M659&lt;&gt;'Tabelas auxiliares'!$B$236,M659&lt;&gt;'Tabelas auxiliares'!$B$237,M659&lt;&gt;'Tabelas auxiliares'!$C$236,M659&lt;&gt;'Tabelas auxiliares'!$C$237,M659&lt;&gt;'Tabelas auxiliares'!$D$236),"FOLHA DE PESSOAL",IF(Q659='Tabelas auxiliares'!$A$237,"CUSTEIO",IF(Q659='Tabelas auxiliares'!$A$236,"INVESTIMENTO","ERRO - VERIFICAR"))))</f>
        <v/>
      </c>
      <c r="S659" s="64" t="str">
        <f t="shared" si="21"/>
        <v/>
      </c>
    </row>
    <row r="660" spans="17:19" x14ac:dyDescent="0.25">
      <c r="Q660" s="51" t="str">
        <f t="shared" si="20"/>
        <v/>
      </c>
      <c r="R660" s="51" t="str">
        <f>IF(M660="","",IF(AND(M660&lt;&gt;'Tabelas auxiliares'!$B$236,M660&lt;&gt;'Tabelas auxiliares'!$B$237,M660&lt;&gt;'Tabelas auxiliares'!$C$236,M660&lt;&gt;'Tabelas auxiliares'!$C$237,M660&lt;&gt;'Tabelas auxiliares'!$D$236),"FOLHA DE PESSOAL",IF(Q660='Tabelas auxiliares'!$A$237,"CUSTEIO",IF(Q660='Tabelas auxiliares'!$A$236,"INVESTIMENTO","ERRO - VERIFICAR"))))</f>
        <v/>
      </c>
      <c r="S660" s="64" t="str">
        <f t="shared" si="21"/>
        <v/>
      </c>
    </row>
    <row r="661" spans="17:19" x14ac:dyDescent="0.25">
      <c r="Q661" s="51" t="str">
        <f t="shared" si="20"/>
        <v/>
      </c>
      <c r="R661" s="51" t="str">
        <f>IF(M661="","",IF(AND(M661&lt;&gt;'Tabelas auxiliares'!$B$236,M661&lt;&gt;'Tabelas auxiliares'!$B$237,M661&lt;&gt;'Tabelas auxiliares'!$C$236,M661&lt;&gt;'Tabelas auxiliares'!$C$237,M661&lt;&gt;'Tabelas auxiliares'!$D$236),"FOLHA DE PESSOAL",IF(Q661='Tabelas auxiliares'!$A$237,"CUSTEIO",IF(Q661='Tabelas auxiliares'!$A$236,"INVESTIMENTO","ERRO - VERIFICAR"))))</f>
        <v/>
      </c>
      <c r="S661" s="64" t="str">
        <f t="shared" si="21"/>
        <v/>
      </c>
    </row>
    <row r="662" spans="17:19" x14ac:dyDescent="0.25">
      <c r="Q662" s="51" t="str">
        <f t="shared" si="20"/>
        <v/>
      </c>
      <c r="R662" s="51" t="str">
        <f>IF(M662="","",IF(AND(M662&lt;&gt;'Tabelas auxiliares'!$B$236,M662&lt;&gt;'Tabelas auxiliares'!$B$237,M662&lt;&gt;'Tabelas auxiliares'!$C$236,M662&lt;&gt;'Tabelas auxiliares'!$C$237,M662&lt;&gt;'Tabelas auxiliares'!$D$236),"FOLHA DE PESSOAL",IF(Q662='Tabelas auxiliares'!$A$237,"CUSTEIO",IF(Q662='Tabelas auxiliares'!$A$236,"INVESTIMENTO","ERRO - VERIFICAR"))))</f>
        <v/>
      </c>
      <c r="S662" s="64" t="str">
        <f t="shared" si="21"/>
        <v/>
      </c>
    </row>
    <row r="663" spans="17:19" x14ac:dyDescent="0.25">
      <c r="Q663" s="51" t="str">
        <f t="shared" si="20"/>
        <v/>
      </c>
      <c r="R663" s="51" t="str">
        <f>IF(M663="","",IF(AND(M663&lt;&gt;'Tabelas auxiliares'!$B$236,M663&lt;&gt;'Tabelas auxiliares'!$B$237,M663&lt;&gt;'Tabelas auxiliares'!$C$236,M663&lt;&gt;'Tabelas auxiliares'!$C$237,M663&lt;&gt;'Tabelas auxiliares'!$D$236),"FOLHA DE PESSOAL",IF(Q663='Tabelas auxiliares'!$A$237,"CUSTEIO",IF(Q663='Tabelas auxiliares'!$A$236,"INVESTIMENTO","ERRO - VERIFICAR"))))</f>
        <v/>
      </c>
      <c r="S663" s="64" t="str">
        <f t="shared" si="21"/>
        <v/>
      </c>
    </row>
    <row r="664" spans="17:19" x14ac:dyDescent="0.25">
      <c r="Q664" s="51" t="str">
        <f t="shared" si="20"/>
        <v/>
      </c>
      <c r="R664" s="51" t="str">
        <f>IF(M664="","",IF(AND(M664&lt;&gt;'Tabelas auxiliares'!$B$236,M664&lt;&gt;'Tabelas auxiliares'!$B$237,M664&lt;&gt;'Tabelas auxiliares'!$C$236,M664&lt;&gt;'Tabelas auxiliares'!$C$237,M664&lt;&gt;'Tabelas auxiliares'!$D$236),"FOLHA DE PESSOAL",IF(Q664='Tabelas auxiliares'!$A$237,"CUSTEIO",IF(Q664='Tabelas auxiliares'!$A$236,"INVESTIMENTO","ERRO - VERIFICAR"))))</f>
        <v/>
      </c>
      <c r="S664" s="64" t="str">
        <f t="shared" si="21"/>
        <v/>
      </c>
    </row>
    <row r="665" spans="17:19" x14ac:dyDescent="0.25">
      <c r="Q665" s="51" t="str">
        <f t="shared" si="20"/>
        <v/>
      </c>
      <c r="R665" s="51" t="str">
        <f>IF(M665="","",IF(AND(M665&lt;&gt;'Tabelas auxiliares'!$B$236,M665&lt;&gt;'Tabelas auxiliares'!$B$237,M665&lt;&gt;'Tabelas auxiliares'!$C$236,M665&lt;&gt;'Tabelas auxiliares'!$C$237,M665&lt;&gt;'Tabelas auxiliares'!$D$236),"FOLHA DE PESSOAL",IF(Q665='Tabelas auxiliares'!$A$237,"CUSTEIO",IF(Q665='Tabelas auxiliares'!$A$236,"INVESTIMENTO","ERRO - VERIFICAR"))))</f>
        <v/>
      </c>
      <c r="S665" s="64" t="str">
        <f t="shared" si="21"/>
        <v/>
      </c>
    </row>
    <row r="666" spans="17:19" x14ac:dyDescent="0.25">
      <c r="Q666" s="51" t="str">
        <f t="shared" si="20"/>
        <v/>
      </c>
      <c r="R666" s="51" t="str">
        <f>IF(M666="","",IF(AND(M666&lt;&gt;'Tabelas auxiliares'!$B$236,M666&lt;&gt;'Tabelas auxiliares'!$B$237,M666&lt;&gt;'Tabelas auxiliares'!$C$236,M666&lt;&gt;'Tabelas auxiliares'!$C$237,M666&lt;&gt;'Tabelas auxiliares'!$D$236),"FOLHA DE PESSOAL",IF(Q666='Tabelas auxiliares'!$A$237,"CUSTEIO",IF(Q666='Tabelas auxiliares'!$A$236,"INVESTIMENTO","ERRO - VERIFICAR"))))</f>
        <v/>
      </c>
      <c r="S666" s="64" t="str">
        <f t="shared" si="21"/>
        <v/>
      </c>
    </row>
    <row r="667" spans="17:19" x14ac:dyDescent="0.25">
      <c r="Q667" s="51" t="str">
        <f t="shared" si="20"/>
        <v/>
      </c>
      <c r="R667" s="51" t="str">
        <f>IF(M667="","",IF(AND(M667&lt;&gt;'Tabelas auxiliares'!$B$236,M667&lt;&gt;'Tabelas auxiliares'!$B$237,M667&lt;&gt;'Tabelas auxiliares'!$C$236,M667&lt;&gt;'Tabelas auxiliares'!$C$237,M667&lt;&gt;'Tabelas auxiliares'!$D$236),"FOLHA DE PESSOAL",IF(Q667='Tabelas auxiliares'!$A$237,"CUSTEIO",IF(Q667='Tabelas auxiliares'!$A$236,"INVESTIMENTO","ERRO - VERIFICAR"))))</f>
        <v/>
      </c>
      <c r="S667" s="64" t="str">
        <f t="shared" si="21"/>
        <v/>
      </c>
    </row>
    <row r="668" spans="17:19" x14ac:dyDescent="0.25">
      <c r="Q668" s="51" t="str">
        <f t="shared" si="20"/>
        <v/>
      </c>
      <c r="R668" s="51" t="str">
        <f>IF(M668="","",IF(AND(M668&lt;&gt;'Tabelas auxiliares'!$B$236,M668&lt;&gt;'Tabelas auxiliares'!$B$237,M668&lt;&gt;'Tabelas auxiliares'!$C$236,M668&lt;&gt;'Tabelas auxiliares'!$C$237,M668&lt;&gt;'Tabelas auxiliares'!$D$236),"FOLHA DE PESSOAL",IF(Q668='Tabelas auxiliares'!$A$237,"CUSTEIO",IF(Q668='Tabelas auxiliares'!$A$236,"INVESTIMENTO","ERRO - VERIFICAR"))))</f>
        <v/>
      </c>
      <c r="S668" s="64" t="str">
        <f t="shared" si="21"/>
        <v/>
      </c>
    </row>
    <row r="669" spans="17:19" x14ac:dyDescent="0.25">
      <c r="Q669" s="51" t="str">
        <f t="shared" si="20"/>
        <v/>
      </c>
      <c r="R669" s="51" t="str">
        <f>IF(M669="","",IF(AND(M669&lt;&gt;'Tabelas auxiliares'!$B$236,M669&lt;&gt;'Tabelas auxiliares'!$B$237,M669&lt;&gt;'Tabelas auxiliares'!$C$236,M669&lt;&gt;'Tabelas auxiliares'!$C$237,M669&lt;&gt;'Tabelas auxiliares'!$D$236),"FOLHA DE PESSOAL",IF(Q669='Tabelas auxiliares'!$A$237,"CUSTEIO",IF(Q669='Tabelas auxiliares'!$A$236,"INVESTIMENTO","ERRO - VERIFICAR"))))</f>
        <v/>
      </c>
      <c r="S669" s="64" t="str">
        <f t="shared" si="21"/>
        <v/>
      </c>
    </row>
    <row r="670" spans="17:19" x14ac:dyDescent="0.25">
      <c r="Q670" s="51" t="str">
        <f t="shared" si="20"/>
        <v/>
      </c>
      <c r="R670" s="51" t="str">
        <f>IF(M670="","",IF(AND(M670&lt;&gt;'Tabelas auxiliares'!$B$236,M670&lt;&gt;'Tabelas auxiliares'!$B$237,M670&lt;&gt;'Tabelas auxiliares'!$C$236,M670&lt;&gt;'Tabelas auxiliares'!$C$237,M670&lt;&gt;'Tabelas auxiliares'!$D$236),"FOLHA DE PESSOAL",IF(Q670='Tabelas auxiliares'!$A$237,"CUSTEIO",IF(Q670='Tabelas auxiliares'!$A$236,"INVESTIMENTO","ERRO - VERIFICAR"))))</f>
        <v/>
      </c>
      <c r="S670" s="64" t="str">
        <f t="shared" si="21"/>
        <v/>
      </c>
    </row>
    <row r="671" spans="17:19" x14ac:dyDescent="0.25">
      <c r="Q671" s="51" t="str">
        <f t="shared" si="20"/>
        <v/>
      </c>
      <c r="R671" s="51" t="str">
        <f>IF(M671="","",IF(AND(M671&lt;&gt;'Tabelas auxiliares'!$B$236,M671&lt;&gt;'Tabelas auxiliares'!$B$237,M671&lt;&gt;'Tabelas auxiliares'!$C$236,M671&lt;&gt;'Tabelas auxiliares'!$C$237,M671&lt;&gt;'Tabelas auxiliares'!$D$236),"FOLHA DE PESSOAL",IF(Q671='Tabelas auxiliares'!$A$237,"CUSTEIO",IF(Q671='Tabelas auxiliares'!$A$236,"INVESTIMENTO","ERRO - VERIFICAR"))))</f>
        <v/>
      </c>
      <c r="S671" s="64" t="str">
        <f t="shared" si="21"/>
        <v/>
      </c>
    </row>
    <row r="672" spans="17:19" x14ac:dyDescent="0.25">
      <c r="Q672" s="51" t="str">
        <f t="shared" si="20"/>
        <v/>
      </c>
      <c r="R672" s="51" t="str">
        <f>IF(M672="","",IF(AND(M672&lt;&gt;'Tabelas auxiliares'!$B$236,M672&lt;&gt;'Tabelas auxiliares'!$B$237,M672&lt;&gt;'Tabelas auxiliares'!$C$236,M672&lt;&gt;'Tabelas auxiliares'!$C$237,M672&lt;&gt;'Tabelas auxiliares'!$D$236),"FOLHA DE PESSOAL",IF(Q672='Tabelas auxiliares'!$A$237,"CUSTEIO",IF(Q672='Tabelas auxiliares'!$A$236,"INVESTIMENTO","ERRO - VERIFICAR"))))</f>
        <v/>
      </c>
      <c r="S672" s="64" t="str">
        <f t="shared" si="21"/>
        <v/>
      </c>
    </row>
    <row r="673" spans="17:19" x14ac:dyDescent="0.25">
      <c r="Q673" s="51" t="str">
        <f t="shared" si="20"/>
        <v/>
      </c>
      <c r="R673" s="51" t="str">
        <f>IF(M673="","",IF(AND(M673&lt;&gt;'Tabelas auxiliares'!$B$236,M673&lt;&gt;'Tabelas auxiliares'!$B$237,M673&lt;&gt;'Tabelas auxiliares'!$C$236,M673&lt;&gt;'Tabelas auxiliares'!$C$237,M673&lt;&gt;'Tabelas auxiliares'!$D$236),"FOLHA DE PESSOAL",IF(Q673='Tabelas auxiliares'!$A$237,"CUSTEIO",IF(Q673='Tabelas auxiliares'!$A$236,"INVESTIMENTO","ERRO - VERIFICAR"))))</f>
        <v/>
      </c>
      <c r="S673" s="64" t="str">
        <f t="shared" si="21"/>
        <v/>
      </c>
    </row>
    <row r="674" spans="17:19" x14ac:dyDescent="0.25">
      <c r="Q674" s="51" t="str">
        <f t="shared" si="20"/>
        <v/>
      </c>
      <c r="R674" s="51" t="str">
        <f>IF(M674="","",IF(AND(M674&lt;&gt;'Tabelas auxiliares'!$B$236,M674&lt;&gt;'Tabelas auxiliares'!$B$237,M674&lt;&gt;'Tabelas auxiliares'!$C$236,M674&lt;&gt;'Tabelas auxiliares'!$C$237,M674&lt;&gt;'Tabelas auxiliares'!$D$236),"FOLHA DE PESSOAL",IF(Q674='Tabelas auxiliares'!$A$237,"CUSTEIO",IF(Q674='Tabelas auxiliares'!$A$236,"INVESTIMENTO","ERRO - VERIFICAR"))))</f>
        <v/>
      </c>
      <c r="S674" s="64" t="str">
        <f t="shared" si="21"/>
        <v/>
      </c>
    </row>
    <row r="675" spans="17:19" x14ac:dyDescent="0.25">
      <c r="Q675" s="51" t="str">
        <f t="shared" si="20"/>
        <v/>
      </c>
      <c r="R675" s="51" t="str">
        <f>IF(M675="","",IF(AND(M675&lt;&gt;'Tabelas auxiliares'!$B$236,M675&lt;&gt;'Tabelas auxiliares'!$B$237,M675&lt;&gt;'Tabelas auxiliares'!$C$236,M675&lt;&gt;'Tabelas auxiliares'!$C$237,M675&lt;&gt;'Tabelas auxiliares'!$D$236),"FOLHA DE PESSOAL",IF(Q675='Tabelas auxiliares'!$A$237,"CUSTEIO",IF(Q675='Tabelas auxiliares'!$A$236,"INVESTIMENTO","ERRO - VERIFICAR"))))</f>
        <v/>
      </c>
      <c r="S675" s="64" t="str">
        <f t="shared" si="21"/>
        <v/>
      </c>
    </row>
    <row r="676" spans="17:19" x14ac:dyDescent="0.25">
      <c r="Q676" s="51" t="str">
        <f t="shared" si="20"/>
        <v/>
      </c>
      <c r="R676" s="51" t="str">
        <f>IF(M676="","",IF(AND(M676&lt;&gt;'Tabelas auxiliares'!$B$236,M676&lt;&gt;'Tabelas auxiliares'!$B$237,M676&lt;&gt;'Tabelas auxiliares'!$C$236,M676&lt;&gt;'Tabelas auxiliares'!$C$237,M676&lt;&gt;'Tabelas auxiliares'!$D$236),"FOLHA DE PESSOAL",IF(Q676='Tabelas auxiliares'!$A$237,"CUSTEIO",IF(Q676='Tabelas auxiliares'!$A$236,"INVESTIMENTO","ERRO - VERIFICAR"))))</f>
        <v/>
      </c>
      <c r="S676" s="64" t="str">
        <f t="shared" si="21"/>
        <v/>
      </c>
    </row>
    <row r="677" spans="17:19" x14ac:dyDescent="0.25">
      <c r="Q677" s="51" t="str">
        <f t="shared" si="20"/>
        <v/>
      </c>
      <c r="R677" s="51" t="str">
        <f>IF(M677="","",IF(AND(M677&lt;&gt;'Tabelas auxiliares'!$B$236,M677&lt;&gt;'Tabelas auxiliares'!$B$237,M677&lt;&gt;'Tabelas auxiliares'!$C$236,M677&lt;&gt;'Tabelas auxiliares'!$C$237,M677&lt;&gt;'Tabelas auxiliares'!$D$236),"FOLHA DE PESSOAL",IF(Q677='Tabelas auxiliares'!$A$237,"CUSTEIO",IF(Q677='Tabelas auxiliares'!$A$236,"INVESTIMENTO","ERRO - VERIFICAR"))))</f>
        <v/>
      </c>
      <c r="S677" s="64" t="str">
        <f t="shared" si="21"/>
        <v/>
      </c>
    </row>
    <row r="678" spans="17:19" x14ac:dyDescent="0.25">
      <c r="Q678" s="51" t="str">
        <f t="shared" si="20"/>
        <v/>
      </c>
      <c r="R678" s="51" t="str">
        <f>IF(M678="","",IF(AND(M678&lt;&gt;'Tabelas auxiliares'!$B$236,M678&lt;&gt;'Tabelas auxiliares'!$B$237,M678&lt;&gt;'Tabelas auxiliares'!$C$236,M678&lt;&gt;'Tabelas auxiliares'!$C$237,M678&lt;&gt;'Tabelas auxiliares'!$D$236),"FOLHA DE PESSOAL",IF(Q678='Tabelas auxiliares'!$A$237,"CUSTEIO",IF(Q678='Tabelas auxiliares'!$A$236,"INVESTIMENTO","ERRO - VERIFICAR"))))</f>
        <v/>
      </c>
      <c r="S678" s="64" t="str">
        <f t="shared" si="21"/>
        <v/>
      </c>
    </row>
    <row r="679" spans="17:19" x14ac:dyDescent="0.25">
      <c r="Q679" s="51" t="str">
        <f t="shared" si="20"/>
        <v/>
      </c>
      <c r="R679" s="51" t="str">
        <f>IF(M679="","",IF(AND(M679&lt;&gt;'Tabelas auxiliares'!$B$236,M679&lt;&gt;'Tabelas auxiliares'!$B$237,M679&lt;&gt;'Tabelas auxiliares'!$C$236,M679&lt;&gt;'Tabelas auxiliares'!$C$237,M679&lt;&gt;'Tabelas auxiliares'!$D$236),"FOLHA DE PESSOAL",IF(Q679='Tabelas auxiliares'!$A$237,"CUSTEIO",IF(Q679='Tabelas auxiliares'!$A$236,"INVESTIMENTO","ERRO - VERIFICAR"))))</f>
        <v/>
      </c>
      <c r="S679" s="64" t="str">
        <f t="shared" si="21"/>
        <v/>
      </c>
    </row>
    <row r="680" spans="17:19" x14ac:dyDescent="0.25">
      <c r="Q680" s="51" t="str">
        <f t="shared" si="20"/>
        <v/>
      </c>
      <c r="R680" s="51" t="str">
        <f>IF(M680="","",IF(AND(M680&lt;&gt;'Tabelas auxiliares'!$B$236,M680&lt;&gt;'Tabelas auxiliares'!$B$237,M680&lt;&gt;'Tabelas auxiliares'!$C$236,M680&lt;&gt;'Tabelas auxiliares'!$C$237,M680&lt;&gt;'Tabelas auxiliares'!$D$236),"FOLHA DE PESSOAL",IF(Q680='Tabelas auxiliares'!$A$237,"CUSTEIO",IF(Q680='Tabelas auxiliares'!$A$236,"INVESTIMENTO","ERRO - VERIFICAR"))))</f>
        <v/>
      </c>
      <c r="S680" s="64" t="str">
        <f t="shared" si="21"/>
        <v/>
      </c>
    </row>
    <row r="681" spans="17:19" x14ac:dyDescent="0.25">
      <c r="Q681" s="51" t="str">
        <f t="shared" si="20"/>
        <v/>
      </c>
      <c r="R681" s="51" t="str">
        <f>IF(M681="","",IF(AND(M681&lt;&gt;'Tabelas auxiliares'!$B$236,M681&lt;&gt;'Tabelas auxiliares'!$B$237,M681&lt;&gt;'Tabelas auxiliares'!$C$236,M681&lt;&gt;'Tabelas auxiliares'!$C$237,M681&lt;&gt;'Tabelas auxiliares'!$D$236),"FOLHA DE PESSOAL",IF(Q681='Tabelas auxiliares'!$A$237,"CUSTEIO",IF(Q681='Tabelas auxiliares'!$A$236,"INVESTIMENTO","ERRO - VERIFICAR"))))</f>
        <v/>
      </c>
      <c r="S681" s="64" t="str">
        <f t="shared" si="21"/>
        <v/>
      </c>
    </row>
    <row r="682" spans="17:19" x14ac:dyDescent="0.25">
      <c r="Q682" s="51" t="str">
        <f t="shared" si="20"/>
        <v/>
      </c>
      <c r="R682" s="51" t="str">
        <f>IF(M682="","",IF(AND(M682&lt;&gt;'Tabelas auxiliares'!$B$236,M682&lt;&gt;'Tabelas auxiliares'!$B$237,M682&lt;&gt;'Tabelas auxiliares'!$C$236,M682&lt;&gt;'Tabelas auxiliares'!$C$237,M682&lt;&gt;'Tabelas auxiliares'!$D$236),"FOLHA DE PESSOAL",IF(Q682='Tabelas auxiliares'!$A$237,"CUSTEIO",IF(Q682='Tabelas auxiliares'!$A$236,"INVESTIMENTO","ERRO - VERIFICAR"))))</f>
        <v/>
      </c>
      <c r="S682" s="64" t="str">
        <f t="shared" si="21"/>
        <v/>
      </c>
    </row>
    <row r="683" spans="17:19" x14ac:dyDescent="0.25">
      <c r="Q683" s="51" t="str">
        <f t="shared" si="20"/>
        <v/>
      </c>
      <c r="R683" s="51" t="str">
        <f>IF(M683="","",IF(AND(M683&lt;&gt;'Tabelas auxiliares'!$B$236,M683&lt;&gt;'Tabelas auxiliares'!$B$237,M683&lt;&gt;'Tabelas auxiliares'!$C$236,M683&lt;&gt;'Tabelas auxiliares'!$C$237,M683&lt;&gt;'Tabelas auxiliares'!$D$236),"FOLHA DE PESSOAL",IF(Q683='Tabelas auxiliares'!$A$237,"CUSTEIO",IF(Q683='Tabelas auxiliares'!$A$236,"INVESTIMENTO","ERRO - VERIFICAR"))))</f>
        <v/>
      </c>
      <c r="S683" s="64" t="str">
        <f t="shared" si="21"/>
        <v/>
      </c>
    </row>
    <row r="684" spans="17:19" x14ac:dyDescent="0.25">
      <c r="Q684" s="51" t="str">
        <f t="shared" si="20"/>
        <v/>
      </c>
      <c r="R684" s="51" t="str">
        <f>IF(M684="","",IF(AND(M684&lt;&gt;'Tabelas auxiliares'!$B$236,M684&lt;&gt;'Tabelas auxiliares'!$B$237,M684&lt;&gt;'Tabelas auxiliares'!$C$236,M684&lt;&gt;'Tabelas auxiliares'!$C$237,M684&lt;&gt;'Tabelas auxiliares'!$D$236),"FOLHA DE PESSOAL",IF(Q684='Tabelas auxiliares'!$A$237,"CUSTEIO",IF(Q684='Tabelas auxiliares'!$A$236,"INVESTIMENTO","ERRO - VERIFICAR"))))</f>
        <v/>
      </c>
      <c r="S684" s="64" t="str">
        <f t="shared" si="21"/>
        <v/>
      </c>
    </row>
    <row r="685" spans="17:19" x14ac:dyDescent="0.25">
      <c r="Q685" s="51" t="str">
        <f t="shared" si="20"/>
        <v/>
      </c>
      <c r="R685" s="51" t="str">
        <f>IF(M685="","",IF(AND(M685&lt;&gt;'Tabelas auxiliares'!$B$236,M685&lt;&gt;'Tabelas auxiliares'!$B$237,M685&lt;&gt;'Tabelas auxiliares'!$C$236,M685&lt;&gt;'Tabelas auxiliares'!$C$237,M685&lt;&gt;'Tabelas auxiliares'!$D$236),"FOLHA DE PESSOAL",IF(Q685='Tabelas auxiliares'!$A$237,"CUSTEIO",IF(Q685='Tabelas auxiliares'!$A$236,"INVESTIMENTO","ERRO - VERIFICAR"))))</f>
        <v/>
      </c>
      <c r="S685" s="64" t="str">
        <f t="shared" si="21"/>
        <v/>
      </c>
    </row>
    <row r="686" spans="17:19" x14ac:dyDescent="0.25">
      <c r="Q686" s="51" t="str">
        <f t="shared" si="20"/>
        <v/>
      </c>
      <c r="R686" s="51" t="str">
        <f>IF(M686="","",IF(AND(M686&lt;&gt;'Tabelas auxiliares'!$B$236,M686&lt;&gt;'Tabelas auxiliares'!$B$237,M686&lt;&gt;'Tabelas auxiliares'!$C$236,M686&lt;&gt;'Tabelas auxiliares'!$C$237,M686&lt;&gt;'Tabelas auxiliares'!$D$236),"FOLHA DE PESSOAL",IF(Q686='Tabelas auxiliares'!$A$237,"CUSTEIO",IF(Q686='Tabelas auxiliares'!$A$236,"INVESTIMENTO","ERRO - VERIFICAR"))))</f>
        <v/>
      </c>
      <c r="S686" s="64" t="str">
        <f t="shared" si="21"/>
        <v/>
      </c>
    </row>
    <row r="687" spans="17:19" x14ac:dyDescent="0.25">
      <c r="Q687" s="51" t="str">
        <f t="shared" si="20"/>
        <v/>
      </c>
      <c r="R687" s="51" t="str">
        <f>IF(M687="","",IF(AND(M687&lt;&gt;'Tabelas auxiliares'!$B$236,M687&lt;&gt;'Tabelas auxiliares'!$B$237,M687&lt;&gt;'Tabelas auxiliares'!$C$236,M687&lt;&gt;'Tabelas auxiliares'!$C$237,M687&lt;&gt;'Tabelas auxiliares'!$D$236),"FOLHA DE PESSOAL",IF(Q687='Tabelas auxiliares'!$A$237,"CUSTEIO",IF(Q687='Tabelas auxiliares'!$A$236,"INVESTIMENTO","ERRO - VERIFICAR"))))</f>
        <v/>
      </c>
      <c r="S687" s="64" t="str">
        <f t="shared" si="21"/>
        <v/>
      </c>
    </row>
    <row r="688" spans="17:19" x14ac:dyDescent="0.25">
      <c r="Q688" s="51" t="str">
        <f t="shared" si="20"/>
        <v/>
      </c>
      <c r="R688" s="51" t="str">
        <f>IF(M688="","",IF(AND(M688&lt;&gt;'Tabelas auxiliares'!$B$236,M688&lt;&gt;'Tabelas auxiliares'!$B$237,M688&lt;&gt;'Tabelas auxiliares'!$C$236,M688&lt;&gt;'Tabelas auxiliares'!$C$237,M688&lt;&gt;'Tabelas auxiliares'!$D$236),"FOLHA DE PESSOAL",IF(Q688='Tabelas auxiliares'!$A$237,"CUSTEIO",IF(Q688='Tabelas auxiliares'!$A$236,"INVESTIMENTO","ERRO - VERIFICAR"))))</f>
        <v/>
      </c>
      <c r="S688" s="64" t="str">
        <f t="shared" si="21"/>
        <v/>
      </c>
    </row>
    <row r="689" spans="17:19" x14ac:dyDescent="0.25">
      <c r="Q689" s="51" t="str">
        <f t="shared" si="20"/>
        <v/>
      </c>
      <c r="R689" s="51" t="str">
        <f>IF(M689="","",IF(AND(M689&lt;&gt;'Tabelas auxiliares'!$B$236,M689&lt;&gt;'Tabelas auxiliares'!$B$237,M689&lt;&gt;'Tabelas auxiliares'!$C$236,M689&lt;&gt;'Tabelas auxiliares'!$C$237,M689&lt;&gt;'Tabelas auxiliares'!$D$236),"FOLHA DE PESSOAL",IF(Q689='Tabelas auxiliares'!$A$237,"CUSTEIO",IF(Q689='Tabelas auxiliares'!$A$236,"INVESTIMENTO","ERRO - VERIFICAR"))))</f>
        <v/>
      </c>
      <c r="S689" s="64" t="str">
        <f t="shared" si="21"/>
        <v/>
      </c>
    </row>
    <row r="690" spans="17:19" x14ac:dyDescent="0.25">
      <c r="Q690" s="51" t="str">
        <f t="shared" si="20"/>
        <v/>
      </c>
      <c r="R690" s="51" t="str">
        <f>IF(M690="","",IF(AND(M690&lt;&gt;'Tabelas auxiliares'!$B$236,M690&lt;&gt;'Tabelas auxiliares'!$B$237,M690&lt;&gt;'Tabelas auxiliares'!$C$236,M690&lt;&gt;'Tabelas auxiliares'!$C$237,M690&lt;&gt;'Tabelas auxiliares'!$D$236),"FOLHA DE PESSOAL",IF(Q690='Tabelas auxiliares'!$A$237,"CUSTEIO",IF(Q690='Tabelas auxiliares'!$A$236,"INVESTIMENTO","ERRO - VERIFICAR"))))</f>
        <v/>
      </c>
      <c r="S690" s="64" t="str">
        <f t="shared" si="21"/>
        <v/>
      </c>
    </row>
    <row r="691" spans="17:19" x14ac:dyDescent="0.25">
      <c r="Q691" s="51" t="str">
        <f t="shared" si="20"/>
        <v/>
      </c>
      <c r="R691" s="51" t="str">
        <f>IF(M691="","",IF(AND(M691&lt;&gt;'Tabelas auxiliares'!$B$236,M691&lt;&gt;'Tabelas auxiliares'!$B$237,M691&lt;&gt;'Tabelas auxiliares'!$C$236,M691&lt;&gt;'Tabelas auxiliares'!$C$237,M691&lt;&gt;'Tabelas auxiliares'!$D$236),"FOLHA DE PESSOAL",IF(Q691='Tabelas auxiliares'!$A$237,"CUSTEIO",IF(Q691='Tabelas auxiliares'!$A$236,"INVESTIMENTO","ERRO - VERIFICAR"))))</f>
        <v/>
      </c>
      <c r="S691" s="64" t="str">
        <f t="shared" si="21"/>
        <v/>
      </c>
    </row>
    <row r="692" spans="17:19" x14ac:dyDescent="0.25">
      <c r="Q692" s="51" t="str">
        <f t="shared" si="20"/>
        <v/>
      </c>
      <c r="R692" s="51" t="str">
        <f>IF(M692="","",IF(AND(M692&lt;&gt;'Tabelas auxiliares'!$B$236,M692&lt;&gt;'Tabelas auxiliares'!$B$237,M692&lt;&gt;'Tabelas auxiliares'!$C$236,M692&lt;&gt;'Tabelas auxiliares'!$C$237,M692&lt;&gt;'Tabelas auxiliares'!$D$236),"FOLHA DE PESSOAL",IF(Q692='Tabelas auxiliares'!$A$237,"CUSTEIO",IF(Q692='Tabelas auxiliares'!$A$236,"INVESTIMENTO","ERRO - VERIFICAR"))))</f>
        <v/>
      </c>
      <c r="S692" s="64" t="str">
        <f t="shared" si="21"/>
        <v/>
      </c>
    </row>
    <row r="693" spans="17:19" x14ac:dyDescent="0.25">
      <c r="Q693" s="51" t="str">
        <f t="shared" si="20"/>
        <v/>
      </c>
      <c r="R693" s="51" t="str">
        <f>IF(M693="","",IF(AND(M693&lt;&gt;'Tabelas auxiliares'!$B$236,M693&lt;&gt;'Tabelas auxiliares'!$B$237,M693&lt;&gt;'Tabelas auxiliares'!$C$236,M693&lt;&gt;'Tabelas auxiliares'!$C$237,M693&lt;&gt;'Tabelas auxiliares'!$D$236),"FOLHA DE PESSOAL",IF(Q693='Tabelas auxiliares'!$A$237,"CUSTEIO",IF(Q693='Tabelas auxiliares'!$A$236,"INVESTIMENTO","ERRO - VERIFICAR"))))</f>
        <v/>
      </c>
      <c r="S693" s="64" t="str">
        <f t="shared" si="21"/>
        <v/>
      </c>
    </row>
    <row r="694" spans="17:19" x14ac:dyDescent="0.25">
      <c r="Q694" s="51" t="str">
        <f t="shared" si="20"/>
        <v/>
      </c>
      <c r="R694" s="51" t="str">
        <f>IF(M694="","",IF(AND(M694&lt;&gt;'Tabelas auxiliares'!$B$236,M694&lt;&gt;'Tabelas auxiliares'!$B$237,M694&lt;&gt;'Tabelas auxiliares'!$C$236,M694&lt;&gt;'Tabelas auxiliares'!$C$237,M694&lt;&gt;'Tabelas auxiliares'!$D$236),"FOLHA DE PESSOAL",IF(Q694='Tabelas auxiliares'!$A$237,"CUSTEIO",IF(Q694='Tabelas auxiliares'!$A$236,"INVESTIMENTO","ERRO - VERIFICAR"))))</f>
        <v/>
      </c>
      <c r="S694" s="64" t="str">
        <f t="shared" si="21"/>
        <v/>
      </c>
    </row>
    <row r="695" spans="17:19" x14ac:dyDescent="0.25">
      <c r="Q695" s="51" t="str">
        <f t="shared" si="20"/>
        <v/>
      </c>
      <c r="R695" s="51" t="str">
        <f>IF(M695="","",IF(AND(M695&lt;&gt;'Tabelas auxiliares'!$B$236,M695&lt;&gt;'Tabelas auxiliares'!$B$237,M695&lt;&gt;'Tabelas auxiliares'!$C$236,M695&lt;&gt;'Tabelas auxiliares'!$C$237,M695&lt;&gt;'Tabelas auxiliares'!$D$236),"FOLHA DE PESSOAL",IF(Q695='Tabelas auxiliares'!$A$237,"CUSTEIO",IF(Q695='Tabelas auxiliares'!$A$236,"INVESTIMENTO","ERRO - VERIFICAR"))))</f>
        <v/>
      </c>
      <c r="S695" s="64" t="str">
        <f t="shared" si="21"/>
        <v/>
      </c>
    </row>
    <row r="696" spans="17:19" x14ac:dyDescent="0.25">
      <c r="Q696" s="51" t="str">
        <f t="shared" si="20"/>
        <v/>
      </c>
      <c r="R696" s="51" t="str">
        <f>IF(M696="","",IF(AND(M696&lt;&gt;'Tabelas auxiliares'!$B$236,M696&lt;&gt;'Tabelas auxiliares'!$B$237,M696&lt;&gt;'Tabelas auxiliares'!$C$236,M696&lt;&gt;'Tabelas auxiliares'!$C$237,M696&lt;&gt;'Tabelas auxiliares'!$D$236),"FOLHA DE PESSOAL",IF(Q696='Tabelas auxiliares'!$A$237,"CUSTEIO",IF(Q696='Tabelas auxiliares'!$A$236,"INVESTIMENTO","ERRO - VERIFICAR"))))</f>
        <v/>
      </c>
      <c r="S696" s="64" t="str">
        <f t="shared" si="21"/>
        <v/>
      </c>
    </row>
    <row r="697" spans="17:19" x14ac:dyDescent="0.25">
      <c r="Q697" s="51" t="str">
        <f t="shared" si="20"/>
        <v/>
      </c>
      <c r="R697" s="51" t="str">
        <f>IF(M697="","",IF(AND(M697&lt;&gt;'Tabelas auxiliares'!$B$236,M697&lt;&gt;'Tabelas auxiliares'!$B$237,M697&lt;&gt;'Tabelas auxiliares'!$C$236,M697&lt;&gt;'Tabelas auxiliares'!$C$237,M697&lt;&gt;'Tabelas auxiliares'!$D$236),"FOLHA DE PESSOAL",IF(Q697='Tabelas auxiliares'!$A$237,"CUSTEIO",IF(Q697='Tabelas auxiliares'!$A$236,"INVESTIMENTO","ERRO - VERIFICAR"))))</f>
        <v/>
      </c>
      <c r="S697" s="64" t="str">
        <f t="shared" si="21"/>
        <v/>
      </c>
    </row>
    <row r="698" spans="17:19" x14ac:dyDescent="0.25">
      <c r="Q698" s="51" t="str">
        <f t="shared" si="20"/>
        <v/>
      </c>
      <c r="R698" s="51" t="str">
        <f>IF(M698="","",IF(AND(M698&lt;&gt;'Tabelas auxiliares'!$B$236,M698&lt;&gt;'Tabelas auxiliares'!$B$237,M698&lt;&gt;'Tabelas auxiliares'!$C$236,M698&lt;&gt;'Tabelas auxiliares'!$C$237,M698&lt;&gt;'Tabelas auxiliares'!$D$236),"FOLHA DE PESSOAL",IF(Q698='Tabelas auxiliares'!$A$237,"CUSTEIO",IF(Q698='Tabelas auxiliares'!$A$236,"INVESTIMENTO","ERRO - VERIFICAR"))))</f>
        <v/>
      </c>
      <c r="S698" s="64" t="str">
        <f t="shared" si="21"/>
        <v/>
      </c>
    </row>
    <row r="699" spans="17:19" x14ac:dyDescent="0.25">
      <c r="Q699" s="51" t="str">
        <f t="shared" si="20"/>
        <v/>
      </c>
      <c r="R699" s="51" t="str">
        <f>IF(M699="","",IF(AND(M699&lt;&gt;'Tabelas auxiliares'!$B$236,M699&lt;&gt;'Tabelas auxiliares'!$B$237,M699&lt;&gt;'Tabelas auxiliares'!$C$236,M699&lt;&gt;'Tabelas auxiliares'!$C$237,M699&lt;&gt;'Tabelas auxiliares'!$D$236),"FOLHA DE PESSOAL",IF(Q699='Tabelas auxiliares'!$A$237,"CUSTEIO",IF(Q699='Tabelas auxiliares'!$A$236,"INVESTIMENTO","ERRO - VERIFICAR"))))</f>
        <v/>
      </c>
      <c r="S699" s="64" t="str">
        <f t="shared" si="21"/>
        <v/>
      </c>
    </row>
    <row r="700" spans="17:19" x14ac:dyDescent="0.25">
      <c r="Q700" s="51" t="str">
        <f t="shared" si="20"/>
        <v/>
      </c>
      <c r="R700" s="51" t="str">
        <f>IF(M700="","",IF(AND(M700&lt;&gt;'Tabelas auxiliares'!$B$236,M700&lt;&gt;'Tabelas auxiliares'!$B$237,M700&lt;&gt;'Tabelas auxiliares'!$C$236,M700&lt;&gt;'Tabelas auxiliares'!$C$237,M700&lt;&gt;'Tabelas auxiliares'!$D$236),"FOLHA DE PESSOAL",IF(Q700='Tabelas auxiliares'!$A$237,"CUSTEIO",IF(Q700='Tabelas auxiliares'!$A$236,"INVESTIMENTO","ERRO - VERIFICAR"))))</f>
        <v/>
      </c>
      <c r="S700" s="64" t="str">
        <f t="shared" si="21"/>
        <v/>
      </c>
    </row>
    <row r="701" spans="17:19" x14ac:dyDescent="0.25">
      <c r="Q701" s="51" t="str">
        <f t="shared" si="20"/>
        <v/>
      </c>
      <c r="R701" s="51" t="str">
        <f>IF(M701="","",IF(AND(M701&lt;&gt;'Tabelas auxiliares'!$B$236,M701&lt;&gt;'Tabelas auxiliares'!$B$237,M701&lt;&gt;'Tabelas auxiliares'!$C$236,M701&lt;&gt;'Tabelas auxiliares'!$C$237,M701&lt;&gt;'Tabelas auxiliares'!$D$236),"FOLHA DE PESSOAL",IF(Q701='Tabelas auxiliares'!$A$237,"CUSTEIO",IF(Q701='Tabelas auxiliares'!$A$236,"INVESTIMENTO","ERRO - VERIFICAR"))))</f>
        <v/>
      </c>
      <c r="S701" s="64" t="str">
        <f t="shared" si="21"/>
        <v/>
      </c>
    </row>
    <row r="702" spans="17:19" x14ac:dyDescent="0.25">
      <c r="Q702" s="51" t="str">
        <f t="shared" si="20"/>
        <v/>
      </c>
      <c r="R702" s="51" t="str">
        <f>IF(M702="","",IF(AND(M702&lt;&gt;'Tabelas auxiliares'!$B$236,M702&lt;&gt;'Tabelas auxiliares'!$B$237,M702&lt;&gt;'Tabelas auxiliares'!$C$236,M702&lt;&gt;'Tabelas auxiliares'!$C$237,M702&lt;&gt;'Tabelas auxiliares'!$D$236),"FOLHA DE PESSOAL",IF(Q702='Tabelas auxiliares'!$A$237,"CUSTEIO",IF(Q702='Tabelas auxiliares'!$A$236,"INVESTIMENTO","ERRO - VERIFICAR"))))</f>
        <v/>
      </c>
      <c r="S702" s="64" t="str">
        <f t="shared" si="21"/>
        <v/>
      </c>
    </row>
    <row r="703" spans="17:19" x14ac:dyDescent="0.25">
      <c r="Q703" s="51" t="str">
        <f t="shared" si="20"/>
        <v/>
      </c>
      <c r="R703" s="51" t="str">
        <f>IF(M703="","",IF(AND(M703&lt;&gt;'Tabelas auxiliares'!$B$236,M703&lt;&gt;'Tabelas auxiliares'!$B$237,M703&lt;&gt;'Tabelas auxiliares'!$C$236,M703&lt;&gt;'Tabelas auxiliares'!$C$237,M703&lt;&gt;'Tabelas auxiliares'!$D$236),"FOLHA DE PESSOAL",IF(Q703='Tabelas auxiliares'!$A$237,"CUSTEIO",IF(Q703='Tabelas auxiliares'!$A$236,"INVESTIMENTO","ERRO - VERIFICAR"))))</f>
        <v/>
      </c>
      <c r="S703" s="64" t="str">
        <f t="shared" si="21"/>
        <v/>
      </c>
    </row>
    <row r="704" spans="17:19" x14ac:dyDescent="0.25">
      <c r="Q704" s="51" t="str">
        <f t="shared" si="20"/>
        <v/>
      </c>
      <c r="R704" s="51" t="str">
        <f>IF(M704="","",IF(AND(M704&lt;&gt;'Tabelas auxiliares'!$B$236,M704&lt;&gt;'Tabelas auxiliares'!$B$237,M704&lt;&gt;'Tabelas auxiliares'!$C$236,M704&lt;&gt;'Tabelas auxiliares'!$C$237,M704&lt;&gt;'Tabelas auxiliares'!$D$236),"FOLHA DE PESSOAL",IF(Q704='Tabelas auxiliares'!$A$237,"CUSTEIO",IF(Q704='Tabelas auxiliares'!$A$236,"INVESTIMENTO","ERRO - VERIFICAR"))))</f>
        <v/>
      </c>
      <c r="S704" s="64" t="str">
        <f t="shared" si="21"/>
        <v/>
      </c>
    </row>
    <row r="705" spans="17:19" x14ac:dyDescent="0.25">
      <c r="Q705" s="51" t="str">
        <f t="shared" si="20"/>
        <v/>
      </c>
      <c r="R705" s="51" t="str">
        <f>IF(M705="","",IF(AND(M705&lt;&gt;'Tabelas auxiliares'!$B$236,M705&lt;&gt;'Tabelas auxiliares'!$B$237,M705&lt;&gt;'Tabelas auxiliares'!$C$236,M705&lt;&gt;'Tabelas auxiliares'!$C$237,M705&lt;&gt;'Tabelas auxiliares'!$D$236),"FOLHA DE PESSOAL",IF(Q705='Tabelas auxiliares'!$A$237,"CUSTEIO",IF(Q705='Tabelas auxiliares'!$A$236,"INVESTIMENTO","ERRO - VERIFICAR"))))</f>
        <v/>
      </c>
      <c r="S705" s="64" t="str">
        <f t="shared" si="21"/>
        <v/>
      </c>
    </row>
    <row r="706" spans="17:19" x14ac:dyDescent="0.25">
      <c r="Q706" s="51" t="str">
        <f t="shared" si="20"/>
        <v/>
      </c>
      <c r="R706" s="51" t="str">
        <f>IF(M706="","",IF(AND(M706&lt;&gt;'Tabelas auxiliares'!$B$236,M706&lt;&gt;'Tabelas auxiliares'!$B$237,M706&lt;&gt;'Tabelas auxiliares'!$C$236,M706&lt;&gt;'Tabelas auxiliares'!$C$237,M706&lt;&gt;'Tabelas auxiliares'!$D$236),"FOLHA DE PESSOAL",IF(Q706='Tabelas auxiliares'!$A$237,"CUSTEIO",IF(Q706='Tabelas auxiliares'!$A$236,"INVESTIMENTO","ERRO - VERIFICAR"))))</f>
        <v/>
      </c>
      <c r="S706" s="64" t="str">
        <f t="shared" si="21"/>
        <v/>
      </c>
    </row>
    <row r="707" spans="17:19" x14ac:dyDescent="0.25">
      <c r="Q707" s="51" t="str">
        <f t="shared" si="20"/>
        <v/>
      </c>
      <c r="R707" s="51" t="str">
        <f>IF(M707="","",IF(AND(M707&lt;&gt;'Tabelas auxiliares'!$B$236,M707&lt;&gt;'Tabelas auxiliares'!$B$237,M707&lt;&gt;'Tabelas auxiliares'!$C$236,M707&lt;&gt;'Tabelas auxiliares'!$C$237,M707&lt;&gt;'Tabelas auxiliares'!$D$236),"FOLHA DE PESSOAL",IF(Q707='Tabelas auxiliares'!$A$237,"CUSTEIO",IF(Q707='Tabelas auxiliares'!$A$236,"INVESTIMENTO","ERRO - VERIFICAR"))))</f>
        <v/>
      </c>
      <c r="S707" s="64" t="str">
        <f t="shared" si="21"/>
        <v/>
      </c>
    </row>
    <row r="708" spans="17:19" x14ac:dyDescent="0.25">
      <c r="Q708" s="51" t="str">
        <f t="shared" ref="Q708:Q771" si="22">LEFT(O708,1)</f>
        <v/>
      </c>
      <c r="R708" s="51" t="str">
        <f>IF(M708="","",IF(AND(M708&lt;&gt;'Tabelas auxiliares'!$B$236,M708&lt;&gt;'Tabelas auxiliares'!$B$237,M708&lt;&gt;'Tabelas auxiliares'!$C$236,M708&lt;&gt;'Tabelas auxiliares'!$C$237,M708&lt;&gt;'Tabelas auxiliares'!$D$236),"FOLHA DE PESSOAL",IF(Q708='Tabelas auxiliares'!$A$237,"CUSTEIO",IF(Q708='Tabelas auxiliares'!$A$236,"INVESTIMENTO","ERRO - VERIFICAR"))))</f>
        <v/>
      </c>
      <c r="S708" s="64" t="str">
        <f t="shared" si="21"/>
        <v/>
      </c>
    </row>
    <row r="709" spans="17:19" x14ac:dyDescent="0.25">
      <c r="Q709" s="51" t="str">
        <f t="shared" si="22"/>
        <v/>
      </c>
      <c r="R709" s="51" t="str">
        <f>IF(M709="","",IF(AND(M709&lt;&gt;'Tabelas auxiliares'!$B$236,M709&lt;&gt;'Tabelas auxiliares'!$B$237,M709&lt;&gt;'Tabelas auxiliares'!$C$236,M709&lt;&gt;'Tabelas auxiliares'!$C$237,M709&lt;&gt;'Tabelas auxiliares'!$D$236),"FOLHA DE PESSOAL",IF(Q709='Tabelas auxiliares'!$A$237,"CUSTEIO",IF(Q709='Tabelas auxiliares'!$A$236,"INVESTIMENTO","ERRO - VERIFICAR"))))</f>
        <v/>
      </c>
      <c r="S709" s="64" t="str">
        <f t="shared" ref="S709:S772" si="23">IF(SUM(T709:X709)=0,"",SUM(T709:X709))</f>
        <v/>
      </c>
    </row>
    <row r="710" spans="17:19" x14ac:dyDescent="0.25">
      <c r="Q710" s="51" t="str">
        <f t="shared" si="22"/>
        <v/>
      </c>
      <c r="R710" s="51" t="str">
        <f>IF(M710="","",IF(AND(M710&lt;&gt;'Tabelas auxiliares'!$B$236,M710&lt;&gt;'Tabelas auxiliares'!$B$237,M710&lt;&gt;'Tabelas auxiliares'!$C$236,M710&lt;&gt;'Tabelas auxiliares'!$C$237,M710&lt;&gt;'Tabelas auxiliares'!$D$236),"FOLHA DE PESSOAL",IF(Q710='Tabelas auxiliares'!$A$237,"CUSTEIO",IF(Q710='Tabelas auxiliares'!$A$236,"INVESTIMENTO","ERRO - VERIFICAR"))))</f>
        <v/>
      </c>
      <c r="S710" s="64" t="str">
        <f t="shared" si="23"/>
        <v/>
      </c>
    </row>
    <row r="711" spans="17:19" x14ac:dyDescent="0.25">
      <c r="Q711" s="51" t="str">
        <f t="shared" si="22"/>
        <v/>
      </c>
      <c r="R711" s="51" t="str">
        <f>IF(M711="","",IF(AND(M711&lt;&gt;'Tabelas auxiliares'!$B$236,M711&lt;&gt;'Tabelas auxiliares'!$B$237,M711&lt;&gt;'Tabelas auxiliares'!$C$236,M711&lt;&gt;'Tabelas auxiliares'!$C$237,M711&lt;&gt;'Tabelas auxiliares'!$D$236),"FOLHA DE PESSOAL",IF(Q711='Tabelas auxiliares'!$A$237,"CUSTEIO",IF(Q711='Tabelas auxiliares'!$A$236,"INVESTIMENTO","ERRO - VERIFICAR"))))</f>
        <v/>
      </c>
      <c r="S711" s="64" t="str">
        <f t="shared" si="23"/>
        <v/>
      </c>
    </row>
    <row r="712" spans="17:19" x14ac:dyDescent="0.25">
      <c r="Q712" s="51" t="str">
        <f t="shared" si="22"/>
        <v/>
      </c>
      <c r="R712" s="51" t="str">
        <f>IF(M712="","",IF(AND(M712&lt;&gt;'Tabelas auxiliares'!$B$236,M712&lt;&gt;'Tabelas auxiliares'!$B$237,M712&lt;&gt;'Tabelas auxiliares'!$C$236,M712&lt;&gt;'Tabelas auxiliares'!$C$237,M712&lt;&gt;'Tabelas auxiliares'!$D$236),"FOLHA DE PESSOAL",IF(Q712='Tabelas auxiliares'!$A$237,"CUSTEIO",IF(Q712='Tabelas auxiliares'!$A$236,"INVESTIMENTO","ERRO - VERIFICAR"))))</f>
        <v/>
      </c>
      <c r="S712" s="64" t="str">
        <f t="shared" si="23"/>
        <v/>
      </c>
    </row>
    <row r="713" spans="17:19" x14ac:dyDescent="0.25">
      <c r="Q713" s="51" t="str">
        <f t="shared" si="22"/>
        <v/>
      </c>
      <c r="R713" s="51" t="str">
        <f>IF(M713="","",IF(AND(M713&lt;&gt;'Tabelas auxiliares'!$B$236,M713&lt;&gt;'Tabelas auxiliares'!$B$237,M713&lt;&gt;'Tabelas auxiliares'!$C$236,M713&lt;&gt;'Tabelas auxiliares'!$C$237,M713&lt;&gt;'Tabelas auxiliares'!$D$236),"FOLHA DE PESSOAL",IF(Q713='Tabelas auxiliares'!$A$237,"CUSTEIO",IF(Q713='Tabelas auxiliares'!$A$236,"INVESTIMENTO","ERRO - VERIFICAR"))))</f>
        <v/>
      </c>
      <c r="S713" s="64" t="str">
        <f t="shared" si="23"/>
        <v/>
      </c>
    </row>
    <row r="714" spans="17:19" x14ac:dyDescent="0.25">
      <c r="Q714" s="51" t="str">
        <f t="shared" si="22"/>
        <v/>
      </c>
      <c r="R714" s="51" t="str">
        <f>IF(M714="","",IF(AND(M714&lt;&gt;'Tabelas auxiliares'!$B$236,M714&lt;&gt;'Tabelas auxiliares'!$B$237,M714&lt;&gt;'Tabelas auxiliares'!$C$236,M714&lt;&gt;'Tabelas auxiliares'!$C$237,M714&lt;&gt;'Tabelas auxiliares'!$D$236),"FOLHA DE PESSOAL",IF(Q714='Tabelas auxiliares'!$A$237,"CUSTEIO",IF(Q714='Tabelas auxiliares'!$A$236,"INVESTIMENTO","ERRO - VERIFICAR"))))</f>
        <v/>
      </c>
      <c r="S714" s="64" t="str">
        <f t="shared" si="23"/>
        <v/>
      </c>
    </row>
    <row r="715" spans="17:19" x14ac:dyDescent="0.25">
      <c r="Q715" s="51" t="str">
        <f t="shared" si="22"/>
        <v/>
      </c>
      <c r="R715" s="51" t="str">
        <f>IF(M715="","",IF(AND(M715&lt;&gt;'Tabelas auxiliares'!$B$236,M715&lt;&gt;'Tabelas auxiliares'!$B$237,M715&lt;&gt;'Tabelas auxiliares'!$C$236,M715&lt;&gt;'Tabelas auxiliares'!$C$237,M715&lt;&gt;'Tabelas auxiliares'!$D$236),"FOLHA DE PESSOAL",IF(Q715='Tabelas auxiliares'!$A$237,"CUSTEIO",IF(Q715='Tabelas auxiliares'!$A$236,"INVESTIMENTO","ERRO - VERIFICAR"))))</f>
        <v/>
      </c>
      <c r="S715" s="64" t="str">
        <f t="shared" si="23"/>
        <v/>
      </c>
    </row>
    <row r="716" spans="17:19" x14ac:dyDescent="0.25">
      <c r="Q716" s="51" t="str">
        <f t="shared" si="22"/>
        <v/>
      </c>
      <c r="R716" s="51" t="str">
        <f>IF(M716="","",IF(AND(M716&lt;&gt;'Tabelas auxiliares'!$B$236,M716&lt;&gt;'Tabelas auxiliares'!$B$237,M716&lt;&gt;'Tabelas auxiliares'!$C$236,M716&lt;&gt;'Tabelas auxiliares'!$C$237,M716&lt;&gt;'Tabelas auxiliares'!$D$236),"FOLHA DE PESSOAL",IF(Q716='Tabelas auxiliares'!$A$237,"CUSTEIO",IF(Q716='Tabelas auxiliares'!$A$236,"INVESTIMENTO","ERRO - VERIFICAR"))))</f>
        <v/>
      </c>
      <c r="S716" s="64" t="str">
        <f t="shared" si="23"/>
        <v/>
      </c>
    </row>
    <row r="717" spans="17:19" x14ac:dyDescent="0.25">
      <c r="Q717" s="51" t="str">
        <f t="shared" si="22"/>
        <v/>
      </c>
      <c r="R717" s="51" t="str">
        <f>IF(M717="","",IF(AND(M717&lt;&gt;'Tabelas auxiliares'!$B$236,M717&lt;&gt;'Tabelas auxiliares'!$B$237,M717&lt;&gt;'Tabelas auxiliares'!$C$236,M717&lt;&gt;'Tabelas auxiliares'!$C$237,M717&lt;&gt;'Tabelas auxiliares'!$D$236),"FOLHA DE PESSOAL",IF(Q717='Tabelas auxiliares'!$A$237,"CUSTEIO",IF(Q717='Tabelas auxiliares'!$A$236,"INVESTIMENTO","ERRO - VERIFICAR"))))</f>
        <v/>
      </c>
      <c r="S717" s="64" t="str">
        <f t="shared" si="23"/>
        <v/>
      </c>
    </row>
    <row r="718" spans="17:19" x14ac:dyDescent="0.25">
      <c r="Q718" s="51" t="str">
        <f t="shared" si="22"/>
        <v/>
      </c>
      <c r="R718" s="51" t="str">
        <f>IF(M718="","",IF(AND(M718&lt;&gt;'Tabelas auxiliares'!$B$236,M718&lt;&gt;'Tabelas auxiliares'!$B$237,M718&lt;&gt;'Tabelas auxiliares'!$C$236,M718&lt;&gt;'Tabelas auxiliares'!$C$237,M718&lt;&gt;'Tabelas auxiliares'!$D$236),"FOLHA DE PESSOAL",IF(Q718='Tabelas auxiliares'!$A$237,"CUSTEIO",IF(Q718='Tabelas auxiliares'!$A$236,"INVESTIMENTO","ERRO - VERIFICAR"))))</f>
        <v/>
      </c>
      <c r="S718" s="64" t="str">
        <f t="shared" si="23"/>
        <v/>
      </c>
    </row>
    <row r="719" spans="17:19" x14ac:dyDescent="0.25">
      <c r="Q719" s="51" t="str">
        <f t="shared" si="22"/>
        <v/>
      </c>
      <c r="R719" s="51" t="str">
        <f>IF(M719="","",IF(AND(M719&lt;&gt;'Tabelas auxiliares'!$B$236,M719&lt;&gt;'Tabelas auxiliares'!$B$237,M719&lt;&gt;'Tabelas auxiliares'!$C$236,M719&lt;&gt;'Tabelas auxiliares'!$C$237,M719&lt;&gt;'Tabelas auxiliares'!$D$236),"FOLHA DE PESSOAL",IF(Q719='Tabelas auxiliares'!$A$237,"CUSTEIO",IF(Q719='Tabelas auxiliares'!$A$236,"INVESTIMENTO","ERRO - VERIFICAR"))))</f>
        <v/>
      </c>
      <c r="S719" s="64" t="str">
        <f t="shared" si="23"/>
        <v/>
      </c>
    </row>
    <row r="720" spans="17:19" x14ac:dyDescent="0.25">
      <c r="Q720" s="51" t="str">
        <f t="shared" si="22"/>
        <v/>
      </c>
      <c r="R720" s="51" t="str">
        <f>IF(M720="","",IF(AND(M720&lt;&gt;'Tabelas auxiliares'!$B$236,M720&lt;&gt;'Tabelas auxiliares'!$B$237,M720&lt;&gt;'Tabelas auxiliares'!$C$236,M720&lt;&gt;'Tabelas auxiliares'!$C$237,M720&lt;&gt;'Tabelas auxiliares'!$D$236),"FOLHA DE PESSOAL",IF(Q720='Tabelas auxiliares'!$A$237,"CUSTEIO",IF(Q720='Tabelas auxiliares'!$A$236,"INVESTIMENTO","ERRO - VERIFICAR"))))</f>
        <v/>
      </c>
      <c r="S720" s="64" t="str">
        <f t="shared" si="23"/>
        <v/>
      </c>
    </row>
    <row r="721" spans="17:19" x14ac:dyDescent="0.25">
      <c r="Q721" s="51" t="str">
        <f t="shared" si="22"/>
        <v/>
      </c>
      <c r="R721" s="51" t="str">
        <f>IF(M721="","",IF(AND(M721&lt;&gt;'Tabelas auxiliares'!$B$236,M721&lt;&gt;'Tabelas auxiliares'!$B$237,M721&lt;&gt;'Tabelas auxiliares'!$C$236,M721&lt;&gt;'Tabelas auxiliares'!$C$237,M721&lt;&gt;'Tabelas auxiliares'!$D$236),"FOLHA DE PESSOAL",IF(Q721='Tabelas auxiliares'!$A$237,"CUSTEIO",IF(Q721='Tabelas auxiliares'!$A$236,"INVESTIMENTO","ERRO - VERIFICAR"))))</f>
        <v/>
      </c>
      <c r="S721" s="64" t="str">
        <f t="shared" si="23"/>
        <v/>
      </c>
    </row>
    <row r="722" spans="17:19" x14ac:dyDescent="0.25">
      <c r="Q722" s="51" t="str">
        <f t="shared" si="22"/>
        <v/>
      </c>
      <c r="R722" s="51" t="str">
        <f>IF(M722="","",IF(AND(M722&lt;&gt;'Tabelas auxiliares'!$B$236,M722&lt;&gt;'Tabelas auxiliares'!$B$237,M722&lt;&gt;'Tabelas auxiliares'!$C$236,M722&lt;&gt;'Tabelas auxiliares'!$C$237,M722&lt;&gt;'Tabelas auxiliares'!$D$236),"FOLHA DE PESSOAL",IF(Q722='Tabelas auxiliares'!$A$237,"CUSTEIO",IF(Q722='Tabelas auxiliares'!$A$236,"INVESTIMENTO","ERRO - VERIFICAR"))))</f>
        <v/>
      </c>
      <c r="S722" s="64" t="str">
        <f t="shared" si="23"/>
        <v/>
      </c>
    </row>
    <row r="723" spans="17:19" x14ac:dyDescent="0.25">
      <c r="Q723" s="51" t="str">
        <f t="shared" si="22"/>
        <v/>
      </c>
      <c r="R723" s="51" t="str">
        <f>IF(M723="","",IF(AND(M723&lt;&gt;'Tabelas auxiliares'!$B$236,M723&lt;&gt;'Tabelas auxiliares'!$B$237,M723&lt;&gt;'Tabelas auxiliares'!$C$236,M723&lt;&gt;'Tabelas auxiliares'!$C$237,M723&lt;&gt;'Tabelas auxiliares'!$D$236),"FOLHA DE PESSOAL",IF(Q723='Tabelas auxiliares'!$A$237,"CUSTEIO",IF(Q723='Tabelas auxiliares'!$A$236,"INVESTIMENTO","ERRO - VERIFICAR"))))</f>
        <v/>
      </c>
      <c r="S723" s="64" t="str">
        <f t="shared" si="23"/>
        <v/>
      </c>
    </row>
    <row r="724" spans="17:19" x14ac:dyDescent="0.25">
      <c r="Q724" s="51" t="str">
        <f t="shared" si="22"/>
        <v/>
      </c>
      <c r="R724" s="51" t="str">
        <f>IF(M724="","",IF(AND(M724&lt;&gt;'Tabelas auxiliares'!$B$236,M724&lt;&gt;'Tabelas auxiliares'!$B$237,M724&lt;&gt;'Tabelas auxiliares'!$C$236,M724&lt;&gt;'Tabelas auxiliares'!$C$237,M724&lt;&gt;'Tabelas auxiliares'!$D$236),"FOLHA DE PESSOAL",IF(Q724='Tabelas auxiliares'!$A$237,"CUSTEIO",IF(Q724='Tabelas auxiliares'!$A$236,"INVESTIMENTO","ERRO - VERIFICAR"))))</f>
        <v/>
      </c>
      <c r="S724" s="64" t="str">
        <f t="shared" si="23"/>
        <v/>
      </c>
    </row>
    <row r="725" spans="17:19" x14ac:dyDescent="0.25">
      <c r="Q725" s="51" t="str">
        <f t="shared" si="22"/>
        <v/>
      </c>
      <c r="R725" s="51" t="str">
        <f>IF(M725="","",IF(AND(M725&lt;&gt;'Tabelas auxiliares'!$B$236,M725&lt;&gt;'Tabelas auxiliares'!$B$237,M725&lt;&gt;'Tabelas auxiliares'!$C$236,M725&lt;&gt;'Tabelas auxiliares'!$C$237,M725&lt;&gt;'Tabelas auxiliares'!$D$236),"FOLHA DE PESSOAL",IF(Q725='Tabelas auxiliares'!$A$237,"CUSTEIO",IF(Q725='Tabelas auxiliares'!$A$236,"INVESTIMENTO","ERRO - VERIFICAR"))))</f>
        <v/>
      </c>
      <c r="S725" s="64" t="str">
        <f t="shared" si="23"/>
        <v/>
      </c>
    </row>
    <row r="726" spans="17:19" x14ac:dyDescent="0.25">
      <c r="Q726" s="51" t="str">
        <f t="shared" si="22"/>
        <v/>
      </c>
      <c r="R726" s="51" t="str">
        <f>IF(M726="","",IF(AND(M726&lt;&gt;'Tabelas auxiliares'!$B$236,M726&lt;&gt;'Tabelas auxiliares'!$B$237,M726&lt;&gt;'Tabelas auxiliares'!$C$236,M726&lt;&gt;'Tabelas auxiliares'!$C$237,M726&lt;&gt;'Tabelas auxiliares'!$D$236),"FOLHA DE PESSOAL",IF(Q726='Tabelas auxiliares'!$A$237,"CUSTEIO",IF(Q726='Tabelas auxiliares'!$A$236,"INVESTIMENTO","ERRO - VERIFICAR"))))</f>
        <v/>
      </c>
      <c r="S726" s="64" t="str">
        <f t="shared" si="23"/>
        <v/>
      </c>
    </row>
    <row r="727" spans="17:19" x14ac:dyDescent="0.25">
      <c r="Q727" s="51" t="str">
        <f t="shared" si="22"/>
        <v/>
      </c>
      <c r="R727" s="51" t="str">
        <f>IF(M727="","",IF(AND(M727&lt;&gt;'Tabelas auxiliares'!$B$236,M727&lt;&gt;'Tabelas auxiliares'!$B$237,M727&lt;&gt;'Tabelas auxiliares'!$C$236,M727&lt;&gt;'Tabelas auxiliares'!$C$237,M727&lt;&gt;'Tabelas auxiliares'!$D$236),"FOLHA DE PESSOAL",IF(Q727='Tabelas auxiliares'!$A$237,"CUSTEIO",IF(Q727='Tabelas auxiliares'!$A$236,"INVESTIMENTO","ERRO - VERIFICAR"))))</f>
        <v/>
      </c>
      <c r="S727" s="64" t="str">
        <f t="shared" si="23"/>
        <v/>
      </c>
    </row>
    <row r="728" spans="17:19" x14ac:dyDescent="0.25">
      <c r="Q728" s="51" t="str">
        <f t="shared" si="22"/>
        <v/>
      </c>
      <c r="R728" s="51" t="str">
        <f>IF(M728="","",IF(AND(M728&lt;&gt;'Tabelas auxiliares'!$B$236,M728&lt;&gt;'Tabelas auxiliares'!$B$237,M728&lt;&gt;'Tabelas auxiliares'!$C$236,M728&lt;&gt;'Tabelas auxiliares'!$C$237,M728&lt;&gt;'Tabelas auxiliares'!$D$236),"FOLHA DE PESSOAL",IF(Q728='Tabelas auxiliares'!$A$237,"CUSTEIO",IF(Q728='Tabelas auxiliares'!$A$236,"INVESTIMENTO","ERRO - VERIFICAR"))))</f>
        <v/>
      </c>
      <c r="S728" s="64" t="str">
        <f t="shared" si="23"/>
        <v/>
      </c>
    </row>
    <row r="729" spans="17:19" x14ac:dyDescent="0.25">
      <c r="Q729" s="51" t="str">
        <f t="shared" si="22"/>
        <v/>
      </c>
      <c r="R729" s="51" t="str">
        <f>IF(M729="","",IF(AND(M729&lt;&gt;'Tabelas auxiliares'!$B$236,M729&lt;&gt;'Tabelas auxiliares'!$B$237,M729&lt;&gt;'Tabelas auxiliares'!$C$236,M729&lt;&gt;'Tabelas auxiliares'!$C$237,M729&lt;&gt;'Tabelas auxiliares'!$D$236),"FOLHA DE PESSOAL",IF(Q729='Tabelas auxiliares'!$A$237,"CUSTEIO",IF(Q729='Tabelas auxiliares'!$A$236,"INVESTIMENTO","ERRO - VERIFICAR"))))</f>
        <v/>
      </c>
      <c r="S729" s="64" t="str">
        <f t="shared" si="23"/>
        <v/>
      </c>
    </row>
    <row r="730" spans="17:19" x14ac:dyDescent="0.25">
      <c r="Q730" s="51" t="str">
        <f t="shared" si="22"/>
        <v/>
      </c>
      <c r="R730" s="51" t="str">
        <f>IF(M730="","",IF(AND(M730&lt;&gt;'Tabelas auxiliares'!$B$236,M730&lt;&gt;'Tabelas auxiliares'!$B$237,M730&lt;&gt;'Tabelas auxiliares'!$C$236,M730&lt;&gt;'Tabelas auxiliares'!$C$237,M730&lt;&gt;'Tabelas auxiliares'!$D$236),"FOLHA DE PESSOAL",IF(Q730='Tabelas auxiliares'!$A$237,"CUSTEIO",IF(Q730='Tabelas auxiliares'!$A$236,"INVESTIMENTO","ERRO - VERIFICAR"))))</f>
        <v/>
      </c>
      <c r="S730" s="64" t="str">
        <f t="shared" si="23"/>
        <v/>
      </c>
    </row>
    <row r="731" spans="17:19" x14ac:dyDescent="0.25">
      <c r="Q731" s="51" t="str">
        <f t="shared" si="22"/>
        <v/>
      </c>
      <c r="R731" s="51" t="str">
        <f>IF(M731="","",IF(AND(M731&lt;&gt;'Tabelas auxiliares'!$B$236,M731&lt;&gt;'Tabelas auxiliares'!$B$237,M731&lt;&gt;'Tabelas auxiliares'!$C$236,M731&lt;&gt;'Tabelas auxiliares'!$C$237,M731&lt;&gt;'Tabelas auxiliares'!$D$236),"FOLHA DE PESSOAL",IF(Q731='Tabelas auxiliares'!$A$237,"CUSTEIO",IF(Q731='Tabelas auxiliares'!$A$236,"INVESTIMENTO","ERRO - VERIFICAR"))))</f>
        <v/>
      </c>
      <c r="S731" s="64" t="str">
        <f t="shared" si="23"/>
        <v/>
      </c>
    </row>
    <row r="732" spans="17:19" x14ac:dyDescent="0.25">
      <c r="Q732" s="51" t="str">
        <f t="shared" si="22"/>
        <v/>
      </c>
      <c r="R732" s="51" t="str">
        <f>IF(M732="","",IF(AND(M732&lt;&gt;'Tabelas auxiliares'!$B$236,M732&lt;&gt;'Tabelas auxiliares'!$B$237,M732&lt;&gt;'Tabelas auxiliares'!$C$236,M732&lt;&gt;'Tabelas auxiliares'!$C$237,M732&lt;&gt;'Tabelas auxiliares'!$D$236),"FOLHA DE PESSOAL",IF(Q732='Tabelas auxiliares'!$A$237,"CUSTEIO",IF(Q732='Tabelas auxiliares'!$A$236,"INVESTIMENTO","ERRO - VERIFICAR"))))</f>
        <v/>
      </c>
      <c r="S732" s="64" t="str">
        <f t="shared" si="23"/>
        <v/>
      </c>
    </row>
    <row r="733" spans="17:19" x14ac:dyDescent="0.25">
      <c r="Q733" s="51" t="str">
        <f t="shared" si="22"/>
        <v/>
      </c>
      <c r="R733" s="51" t="str">
        <f>IF(M733="","",IF(AND(M733&lt;&gt;'Tabelas auxiliares'!$B$236,M733&lt;&gt;'Tabelas auxiliares'!$B$237,M733&lt;&gt;'Tabelas auxiliares'!$C$236,M733&lt;&gt;'Tabelas auxiliares'!$C$237,M733&lt;&gt;'Tabelas auxiliares'!$D$236),"FOLHA DE PESSOAL",IF(Q733='Tabelas auxiliares'!$A$237,"CUSTEIO",IF(Q733='Tabelas auxiliares'!$A$236,"INVESTIMENTO","ERRO - VERIFICAR"))))</f>
        <v/>
      </c>
      <c r="S733" s="64" t="str">
        <f t="shared" si="23"/>
        <v/>
      </c>
    </row>
    <row r="734" spans="17:19" x14ac:dyDescent="0.25">
      <c r="Q734" s="51" t="str">
        <f t="shared" si="22"/>
        <v/>
      </c>
      <c r="R734" s="51" t="str">
        <f>IF(M734="","",IF(AND(M734&lt;&gt;'Tabelas auxiliares'!$B$236,M734&lt;&gt;'Tabelas auxiliares'!$B$237,M734&lt;&gt;'Tabelas auxiliares'!$C$236,M734&lt;&gt;'Tabelas auxiliares'!$C$237,M734&lt;&gt;'Tabelas auxiliares'!$D$236),"FOLHA DE PESSOAL",IF(Q734='Tabelas auxiliares'!$A$237,"CUSTEIO",IF(Q734='Tabelas auxiliares'!$A$236,"INVESTIMENTO","ERRO - VERIFICAR"))))</f>
        <v/>
      </c>
      <c r="S734" s="64" t="str">
        <f t="shared" si="23"/>
        <v/>
      </c>
    </row>
    <row r="735" spans="17:19" x14ac:dyDescent="0.25">
      <c r="Q735" s="51" t="str">
        <f t="shared" si="22"/>
        <v/>
      </c>
      <c r="R735" s="51" t="str">
        <f>IF(M735="","",IF(AND(M735&lt;&gt;'Tabelas auxiliares'!$B$236,M735&lt;&gt;'Tabelas auxiliares'!$B$237,M735&lt;&gt;'Tabelas auxiliares'!$C$236,M735&lt;&gt;'Tabelas auxiliares'!$C$237,M735&lt;&gt;'Tabelas auxiliares'!$D$236),"FOLHA DE PESSOAL",IF(Q735='Tabelas auxiliares'!$A$237,"CUSTEIO",IF(Q735='Tabelas auxiliares'!$A$236,"INVESTIMENTO","ERRO - VERIFICAR"))))</f>
        <v/>
      </c>
      <c r="S735" s="64" t="str">
        <f t="shared" si="23"/>
        <v/>
      </c>
    </row>
    <row r="736" spans="17:19" x14ac:dyDescent="0.25">
      <c r="Q736" s="51" t="str">
        <f t="shared" si="22"/>
        <v/>
      </c>
      <c r="R736" s="51" t="str">
        <f>IF(M736="","",IF(AND(M736&lt;&gt;'Tabelas auxiliares'!$B$236,M736&lt;&gt;'Tabelas auxiliares'!$B$237,M736&lt;&gt;'Tabelas auxiliares'!$C$236,M736&lt;&gt;'Tabelas auxiliares'!$C$237,M736&lt;&gt;'Tabelas auxiliares'!$D$236),"FOLHA DE PESSOAL",IF(Q736='Tabelas auxiliares'!$A$237,"CUSTEIO",IF(Q736='Tabelas auxiliares'!$A$236,"INVESTIMENTO","ERRO - VERIFICAR"))))</f>
        <v/>
      </c>
      <c r="S736" s="64" t="str">
        <f t="shared" si="23"/>
        <v/>
      </c>
    </row>
    <row r="737" spans="17:19" x14ac:dyDescent="0.25">
      <c r="Q737" s="51" t="str">
        <f t="shared" si="22"/>
        <v/>
      </c>
      <c r="R737" s="51" t="str">
        <f>IF(M737="","",IF(AND(M737&lt;&gt;'Tabelas auxiliares'!$B$236,M737&lt;&gt;'Tabelas auxiliares'!$B$237,M737&lt;&gt;'Tabelas auxiliares'!$C$236,M737&lt;&gt;'Tabelas auxiliares'!$C$237,M737&lt;&gt;'Tabelas auxiliares'!$D$236),"FOLHA DE PESSOAL",IF(Q737='Tabelas auxiliares'!$A$237,"CUSTEIO",IF(Q737='Tabelas auxiliares'!$A$236,"INVESTIMENTO","ERRO - VERIFICAR"))))</f>
        <v/>
      </c>
      <c r="S737" s="64" t="str">
        <f t="shared" si="23"/>
        <v/>
      </c>
    </row>
    <row r="738" spans="17:19" x14ac:dyDescent="0.25">
      <c r="Q738" s="51" t="str">
        <f t="shared" si="22"/>
        <v/>
      </c>
      <c r="R738" s="51" t="str">
        <f>IF(M738="","",IF(AND(M738&lt;&gt;'Tabelas auxiliares'!$B$236,M738&lt;&gt;'Tabelas auxiliares'!$B$237,M738&lt;&gt;'Tabelas auxiliares'!$C$236,M738&lt;&gt;'Tabelas auxiliares'!$C$237,M738&lt;&gt;'Tabelas auxiliares'!$D$236),"FOLHA DE PESSOAL",IF(Q738='Tabelas auxiliares'!$A$237,"CUSTEIO",IF(Q738='Tabelas auxiliares'!$A$236,"INVESTIMENTO","ERRO - VERIFICAR"))))</f>
        <v/>
      </c>
      <c r="S738" s="64" t="str">
        <f t="shared" si="23"/>
        <v/>
      </c>
    </row>
    <row r="739" spans="17:19" x14ac:dyDescent="0.25">
      <c r="Q739" s="51" t="str">
        <f t="shared" si="22"/>
        <v/>
      </c>
      <c r="R739" s="51" t="str">
        <f>IF(M739="","",IF(AND(M739&lt;&gt;'Tabelas auxiliares'!$B$236,M739&lt;&gt;'Tabelas auxiliares'!$B$237,M739&lt;&gt;'Tabelas auxiliares'!$C$236,M739&lt;&gt;'Tabelas auxiliares'!$C$237,M739&lt;&gt;'Tabelas auxiliares'!$D$236),"FOLHA DE PESSOAL",IF(Q739='Tabelas auxiliares'!$A$237,"CUSTEIO",IF(Q739='Tabelas auxiliares'!$A$236,"INVESTIMENTO","ERRO - VERIFICAR"))))</f>
        <v/>
      </c>
      <c r="S739" s="64" t="str">
        <f t="shared" si="23"/>
        <v/>
      </c>
    </row>
    <row r="740" spans="17:19" x14ac:dyDescent="0.25">
      <c r="Q740" s="51" t="str">
        <f t="shared" si="22"/>
        <v/>
      </c>
      <c r="R740" s="51" t="str">
        <f>IF(M740="","",IF(AND(M740&lt;&gt;'Tabelas auxiliares'!$B$236,M740&lt;&gt;'Tabelas auxiliares'!$B$237,M740&lt;&gt;'Tabelas auxiliares'!$C$236,M740&lt;&gt;'Tabelas auxiliares'!$C$237,M740&lt;&gt;'Tabelas auxiliares'!$D$236),"FOLHA DE PESSOAL",IF(Q740='Tabelas auxiliares'!$A$237,"CUSTEIO",IF(Q740='Tabelas auxiliares'!$A$236,"INVESTIMENTO","ERRO - VERIFICAR"))))</f>
        <v/>
      </c>
      <c r="S740" s="64" t="str">
        <f t="shared" si="23"/>
        <v/>
      </c>
    </row>
    <row r="741" spans="17:19" x14ac:dyDescent="0.25">
      <c r="Q741" s="51" t="str">
        <f t="shared" si="22"/>
        <v/>
      </c>
      <c r="R741" s="51" t="str">
        <f>IF(M741="","",IF(AND(M741&lt;&gt;'Tabelas auxiliares'!$B$236,M741&lt;&gt;'Tabelas auxiliares'!$B$237,M741&lt;&gt;'Tabelas auxiliares'!$C$236,M741&lt;&gt;'Tabelas auxiliares'!$C$237,M741&lt;&gt;'Tabelas auxiliares'!$D$236),"FOLHA DE PESSOAL",IF(Q741='Tabelas auxiliares'!$A$237,"CUSTEIO",IF(Q741='Tabelas auxiliares'!$A$236,"INVESTIMENTO","ERRO - VERIFICAR"))))</f>
        <v/>
      </c>
      <c r="S741" s="64" t="str">
        <f t="shared" si="23"/>
        <v/>
      </c>
    </row>
    <row r="742" spans="17:19" x14ac:dyDescent="0.25">
      <c r="Q742" s="51" t="str">
        <f t="shared" si="22"/>
        <v/>
      </c>
      <c r="R742" s="51" t="str">
        <f>IF(M742="","",IF(AND(M742&lt;&gt;'Tabelas auxiliares'!$B$236,M742&lt;&gt;'Tabelas auxiliares'!$B$237,M742&lt;&gt;'Tabelas auxiliares'!$C$236,M742&lt;&gt;'Tabelas auxiliares'!$C$237,M742&lt;&gt;'Tabelas auxiliares'!$D$236),"FOLHA DE PESSOAL",IF(Q742='Tabelas auxiliares'!$A$237,"CUSTEIO",IF(Q742='Tabelas auxiliares'!$A$236,"INVESTIMENTO","ERRO - VERIFICAR"))))</f>
        <v/>
      </c>
      <c r="S742" s="64" t="str">
        <f t="shared" si="23"/>
        <v/>
      </c>
    </row>
    <row r="743" spans="17:19" x14ac:dyDescent="0.25">
      <c r="Q743" s="51" t="str">
        <f t="shared" si="22"/>
        <v/>
      </c>
      <c r="R743" s="51" t="str">
        <f>IF(M743="","",IF(AND(M743&lt;&gt;'Tabelas auxiliares'!$B$236,M743&lt;&gt;'Tabelas auxiliares'!$B$237,M743&lt;&gt;'Tabelas auxiliares'!$C$236,M743&lt;&gt;'Tabelas auxiliares'!$C$237,M743&lt;&gt;'Tabelas auxiliares'!$D$236),"FOLHA DE PESSOAL",IF(Q743='Tabelas auxiliares'!$A$237,"CUSTEIO",IF(Q743='Tabelas auxiliares'!$A$236,"INVESTIMENTO","ERRO - VERIFICAR"))))</f>
        <v/>
      </c>
      <c r="S743" s="64" t="str">
        <f t="shared" si="23"/>
        <v/>
      </c>
    </row>
    <row r="744" spans="17:19" x14ac:dyDescent="0.25">
      <c r="Q744" s="51" t="str">
        <f t="shared" si="22"/>
        <v/>
      </c>
      <c r="R744" s="51" t="str">
        <f>IF(M744="","",IF(AND(M744&lt;&gt;'Tabelas auxiliares'!$B$236,M744&lt;&gt;'Tabelas auxiliares'!$B$237,M744&lt;&gt;'Tabelas auxiliares'!$C$236,M744&lt;&gt;'Tabelas auxiliares'!$C$237,M744&lt;&gt;'Tabelas auxiliares'!$D$236),"FOLHA DE PESSOAL",IF(Q744='Tabelas auxiliares'!$A$237,"CUSTEIO",IF(Q744='Tabelas auxiliares'!$A$236,"INVESTIMENTO","ERRO - VERIFICAR"))))</f>
        <v/>
      </c>
      <c r="S744" s="64" t="str">
        <f t="shared" si="23"/>
        <v/>
      </c>
    </row>
    <row r="745" spans="17:19" x14ac:dyDescent="0.25">
      <c r="Q745" s="51" t="str">
        <f t="shared" si="22"/>
        <v/>
      </c>
      <c r="R745" s="51" t="str">
        <f>IF(M745="","",IF(AND(M745&lt;&gt;'Tabelas auxiliares'!$B$236,M745&lt;&gt;'Tabelas auxiliares'!$B$237,M745&lt;&gt;'Tabelas auxiliares'!$C$236,M745&lt;&gt;'Tabelas auxiliares'!$C$237,M745&lt;&gt;'Tabelas auxiliares'!$D$236),"FOLHA DE PESSOAL",IF(Q745='Tabelas auxiliares'!$A$237,"CUSTEIO",IF(Q745='Tabelas auxiliares'!$A$236,"INVESTIMENTO","ERRO - VERIFICAR"))))</f>
        <v/>
      </c>
      <c r="S745" s="64" t="str">
        <f t="shared" si="23"/>
        <v/>
      </c>
    </row>
    <row r="746" spans="17:19" x14ac:dyDescent="0.25">
      <c r="Q746" s="51" t="str">
        <f t="shared" si="22"/>
        <v/>
      </c>
      <c r="R746" s="51" t="str">
        <f>IF(M746="","",IF(AND(M746&lt;&gt;'Tabelas auxiliares'!$B$236,M746&lt;&gt;'Tabelas auxiliares'!$B$237,M746&lt;&gt;'Tabelas auxiliares'!$C$236,M746&lt;&gt;'Tabelas auxiliares'!$C$237,M746&lt;&gt;'Tabelas auxiliares'!$D$236),"FOLHA DE PESSOAL",IF(Q746='Tabelas auxiliares'!$A$237,"CUSTEIO",IF(Q746='Tabelas auxiliares'!$A$236,"INVESTIMENTO","ERRO - VERIFICAR"))))</f>
        <v/>
      </c>
      <c r="S746" s="64" t="str">
        <f t="shared" si="23"/>
        <v/>
      </c>
    </row>
    <row r="747" spans="17:19" x14ac:dyDescent="0.25">
      <c r="Q747" s="51" t="str">
        <f t="shared" si="22"/>
        <v/>
      </c>
      <c r="R747" s="51" t="str">
        <f>IF(M747="","",IF(AND(M747&lt;&gt;'Tabelas auxiliares'!$B$236,M747&lt;&gt;'Tabelas auxiliares'!$B$237,M747&lt;&gt;'Tabelas auxiliares'!$C$236,M747&lt;&gt;'Tabelas auxiliares'!$C$237,M747&lt;&gt;'Tabelas auxiliares'!$D$236),"FOLHA DE PESSOAL",IF(Q747='Tabelas auxiliares'!$A$237,"CUSTEIO",IF(Q747='Tabelas auxiliares'!$A$236,"INVESTIMENTO","ERRO - VERIFICAR"))))</f>
        <v/>
      </c>
      <c r="S747" s="64" t="str">
        <f t="shared" si="23"/>
        <v/>
      </c>
    </row>
    <row r="748" spans="17:19" x14ac:dyDescent="0.25">
      <c r="Q748" s="51" t="str">
        <f t="shared" si="22"/>
        <v/>
      </c>
      <c r="R748" s="51" t="str">
        <f>IF(M748="","",IF(AND(M748&lt;&gt;'Tabelas auxiliares'!$B$236,M748&lt;&gt;'Tabelas auxiliares'!$B$237,M748&lt;&gt;'Tabelas auxiliares'!$C$236,M748&lt;&gt;'Tabelas auxiliares'!$C$237,M748&lt;&gt;'Tabelas auxiliares'!$D$236),"FOLHA DE PESSOAL",IF(Q748='Tabelas auxiliares'!$A$237,"CUSTEIO",IF(Q748='Tabelas auxiliares'!$A$236,"INVESTIMENTO","ERRO - VERIFICAR"))))</f>
        <v/>
      </c>
      <c r="S748" s="64" t="str">
        <f t="shared" si="23"/>
        <v/>
      </c>
    </row>
    <row r="749" spans="17:19" x14ac:dyDescent="0.25">
      <c r="Q749" s="51" t="str">
        <f t="shared" si="22"/>
        <v/>
      </c>
      <c r="R749" s="51" t="str">
        <f>IF(M749="","",IF(AND(M749&lt;&gt;'Tabelas auxiliares'!$B$236,M749&lt;&gt;'Tabelas auxiliares'!$B$237,M749&lt;&gt;'Tabelas auxiliares'!$C$236,M749&lt;&gt;'Tabelas auxiliares'!$C$237,M749&lt;&gt;'Tabelas auxiliares'!$D$236),"FOLHA DE PESSOAL",IF(Q749='Tabelas auxiliares'!$A$237,"CUSTEIO",IF(Q749='Tabelas auxiliares'!$A$236,"INVESTIMENTO","ERRO - VERIFICAR"))))</f>
        <v/>
      </c>
      <c r="S749" s="64" t="str">
        <f t="shared" si="23"/>
        <v/>
      </c>
    </row>
    <row r="750" spans="17:19" x14ac:dyDescent="0.25">
      <c r="Q750" s="51" t="str">
        <f t="shared" si="22"/>
        <v/>
      </c>
      <c r="R750" s="51" t="str">
        <f>IF(M750="","",IF(AND(M750&lt;&gt;'Tabelas auxiliares'!$B$236,M750&lt;&gt;'Tabelas auxiliares'!$B$237,M750&lt;&gt;'Tabelas auxiliares'!$C$236,M750&lt;&gt;'Tabelas auxiliares'!$C$237,M750&lt;&gt;'Tabelas auxiliares'!$D$236),"FOLHA DE PESSOAL",IF(Q750='Tabelas auxiliares'!$A$237,"CUSTEIO",IF(Q750='Tabelas auxiliares'!$A$236,"INVESTIMENTO","ERRO - VERIFICAR"))))</f>
        <v/>
      </c>
      <c r="S750" s="64" t="str">
        <f t="shared" si="23"/>
        <v/>
      </c>
    </row>
    <row r="751" spans="17:19" x14ac:dyDescent="0.25">
      <c r="Q751" s="51" t="str">
        <f t="shared" si="22"/>
        <v/>
      </c>
      <c r="R751" s="51" t="str">
        <f>IF(M751="","",IF(AND(M751&lt;&gt;'Tabelas auxiliares'!$B$236,M751&lt;&gt;'Tabelas auxiliares'!$B$237,M751&lt;&gt;'Tabelas auxiliares'!$C$236,M751&lt;&gt;'Tabelas auxiliares'!$C$237,M751&lt;&gt;'Tabelas auxiliares'!$D$236),"FOLHA DE PESSOAL",IF(Q751='Tabelas auxiliares'!$A$237,"CUSTEIO",IF(Q751='Tabelas auxiliares'!$A$236,"INVESTIMENTO","ERRO - VERIFICAR"))))</f>
        <v/>
      </c>
      <c r="S751" s="64" t="str">
        <f t="shared" si="23"/>
        <v/>
      </c>
    </row>
    <row r="752" spans="17:19" x14ac:dyDescent="0.25">
      <c r="Q752" s="51" t="str">
        <f t="shared" si="22"/>
        <v/>
      </c>
      <c r="R752" s="51" t="str">
        <f>IF(M752="","",IF(AND(M752&lt;&gt;'Tabelas auxiliares'!$B$236,M752&lt;&gt;'Tabelas auxiliares'!$B$237,M752&lt;&gt;'Tabelas auxiliares'!$C$236,M752&lt;&gt;'Tabelas auxiliares'!$C$237,M752&lt;&gt;'Tabelas auxiliares'!$D$236),"FOLHA DE PESSOAL",IF(Q752='Tabelas auxiliares'!$A$237,"CUSTEIO",IF(Q752='Tabelas auxiliares'!$A$236,"INVESTIMENTO","ERRO - VERIFICAR"))))</f>
        <v/>
      </c>
      <c r="S752" s="64" t="str">
        <f t="shared" si="23"/>
        <v/>
      </c>
    </row>
    <row r="753" spans="17:19" x14ac:dyDescent="0.25">
      <c r="Q753" s="51" t="str">
        <f t="shared" si="22"/>
        <v/>
      </c>
      <c r="R753" s="51" t="str">
        <f>IF(M753="","",IF(AND(M753&lt;&gt;'Tabelas auxiliares'!$B$236,M753&lt;&gt;'Tabelas auxiliares'!$B$237,M753&lt;&gt;'Tabelas auxiliares'!$C$236,M753&lt;&gt;'Tabelas auxiliares'!$C$237,M753&lt;&gt;'Tabelas auxiliares'!$D$236),"FOLHA DE PESSOAL",IF(Q753='Tabelas auxiliares'!$A$237,"CUSTEIO",IF(Q753='Tabelas auxiliares'!$A$236,"INVESTIMENTO","ERRO - VERIFICAR"))))</f>
        <v/>
      </c>
      <c r="S753" s="64" t="str">
        <f t="shared" si="23"/>
        <v/>
      </c>
    </row>
    <row r="754" spans="17:19" x14ac:dyDescent="0.25">
      <c r="Q754" s="51" t="str">
        <f t="shared" si="22"/>
        <v/>
      </c>
      <c r="R754" s="51" t="str">
        <f>IF(M754="","",IF(AND(M754&lt;&gt;'Tabelas auxiliares'!$B$236,M754&lt;&gt;'Tabelas auxiliares'!$B$237,M754&lt;&gt;'Tabelas auxiliares'!$C$236,M754&lt;&gt;'Tabelas auxiliares'!$C$237,M754&lt;&gt;'Tabelas auxiliares'!$D$236),"FOLHA DE PESSOAL",IF(Q754='Tabelas auxiliares'!$A$237,"CUSTEIO",IF(Q754='Tabelas auxiliares'!$A$236,"INVESTIMENTO","ERRO - VERIFICAR"))))</f>
        <v/>
      </c>
      <c r="S754" s="64" t="str">
        <f t="shared" si="23"/>
        <v/>
      </c>
    </row>
    <row r="755" spans="17:19" x14ac:dyDescent="0.25">
      <c r="Q755" s="51" t="str">
        <f t="shared" si="22"/>
        <v/>
      </c>
      <c r="R755" s="51" t="str">
        <f>IF(M755="","",IF(AND(M755&lt;&gt;'Tabelas auxiliares'!$B$236,M755&lt;&gt;'Tabelas auxiliares'!$B$237,M755&lt;&gt;'Tabelas auxiliares'!$C$236,M755&lt;&gt;'Tabelas auxiliares'!$C$237,M755&lt;&gt;'Tabelas auxiliares'!$D$236),"FOLHA DE PESSOAL",IF(Q755='Tabelas auxiliares'!$A$237,"CUSTEIO",IF(Q755='Tabelas auxiliares'!$A$236,"INVESTIMENTO","ERRO - VERIFICAR"))))</f>
        <v/>
      </c>
      <c r="S755" s="64" t="str">
        <f t="shared" si="23"/>
        <v/>
      </c>
    </row>
    <row r="756" spans="17:19" x14ac:dyDescent="0.25">
      <c r="Q756" s="51" t="str">
        <f t="shared" si="22"/>
        <v/>
      </c>
      <c r="R756" s="51" t="str">
        <f>IF(M756="","",IF(AND(M756&lt;&gt;'Tabelas auxiliares'!$B$236,M756&lt;&gt;'Tabelas auxiliares'!$B$237,M756&lt;&gt;'Tabelas auxiliares'!$C$236,M756&lt;&gt;'Tabelas auxiliares'!$C$237,M756&lt;&gt;'Tabelas auxiliares'!$D$236),"FOLHA DE PESSOAL",IF(Q756='Tabelas auxiliares'!$A$237,"CUSTEIO",IF(Q756='Tabelas auxiliares'!$A$236,"INVESTIMENTO","ERRO - VERIFICAR"))))</f>
        <v/>
      </c>
      <c r="S756" s="64" t="str">
        <f t="shared" si="23"/>
        <v/>
      </c>
    </row>
    <row r="757" spans="17:19" x14ac:dyDescent="0.25">
      <c r="Q757" s="51" t="str">
        <f t="shared" si="22"/>
        <v/>
      </c>
      <c r="R757" s="51" t="str">
        <f>IF(M757="","",IF(AND(M757&lt;&gt;'Tabelas auxiliares'!$B$236,M757&lt;&gt;'Tabelas auxiliares'!$B$237,M757&lt;&gt;'Tabelas auxiliares'!$C$236,M757&lt;&gt;'Tabelas auxiliares'!$C$237,M757&lt;&gt;'Tabelas auxiliares'!$D$236),"FOLHA DE PESSOAL",IF(Q757='Tabelas auxiliares'!$A$237,"CUSTEIO",IF(Q757='Tabelas auxiliares'!$A$236,"INVESTIMENTO","ERRO - VERIFICAR"))))</f>
        <v/>
      </c>
      <c r="S757" s="64" t="str">
        <f t="shared" si="23"/>
        <v/>
      </c>
    </row>
    <row r="758" spans="17:19" x14ac:dyDescent="0.25">
      <c r="Q758" s="51" t="str">
        <f t="shared" si="22"/>
        <v/>
      </c>
      <c r="R758" s="51" t="str">
        <f>IF(M758="","",IF(AND(M758&lt;&gt;'Tabelas auxiliares'!$B$236,M758&lt;&gt;'Tabelas auxiliares'!$B$237,M758&lt;&gt;'Tabelas auxiliares'!$C$236,M758&lt;&gt;'Tabelas auxiliares'!$C$237,M758&lt;&gt;'Tabelas auxiliares'!$D$236),"FOLHA DE PESSOAL",IF(Q758='Tabelas auxiliares'!$A$237,"CUSTEIO",IF(Q758='Tabelas auxiliares'!$A$236,"INVESTIMENTO","ERRO - VERIFICAR"))))</f>
        <v/>
      </c>
      <c r="S758" s="64" t="str">
        <f t="shared" si="23"/>
        <v/>
      </c>
    </row>
    <row r="759" spans="17:19" x14ac:dyDescent="0.25">
      <c r="Q759" s="51" t="str">
        <f t="shared" si="22"/>
        <v/>
      </c>
      <c r="R759" s="51" t="str">
        <f>IF(M759="","",IF(AND(M759&lt;&gt;'Tabelas auxiliares'!$B$236,M759&lt;&gt;'Tabelas auxiliares'!$B$237,M759&lt;&gt;'Tabelas auxiliares'!$C$236,M759&lt;&gt;'Tabelas auxiliares'!$C$237,M759&lt;&gt;'Tabelas auxiliares'!$D$236),"FOLHA DE PESSOAL",IF(Q759='Tabelas auxiliares'!$A$237,"CUSTEIO",IF(Q759='Tabelas auxiliares'!$A$236,"INVESTIMENTO","ERRO - VERIFICAR"))))</f>
        <v/>
      </c>
      <c r="S759" s="64" t="str">
        <f t="shared" si="23"/>
        <v/>
      </c>
    </row>
    <row r="760" spans="17:19" x14ac:dyDescent="0.25">
      <c r="Q760" s="51" t="str">
        <f t="shared" si="22"/>
        <v/>
      </c>
      <c r="R760" s="51" t="str">
        <f>IF(M760="","",IF(AND(M760&lt;&gt;'Tabelas auxiliares'!$B$236,M760&lt;&gt;'Tabelas auxiliares'!$B$237,M760&lt;&gt;'Tabelas auxiliares'!$C$236,M760&lt;&gt;'Tabelas auxiliares'!$C$237,M760&lt;&gt;'Tabelas auxiliares'!$D$236),"FOLHA DE PESSOAL",IF(Q760='Tabelas auxiliares'!$A$237,"CUSTEIO",IF(Q760='Tabelas auxiliares'!$A$236,"INVESTIMENTO","ERRO - VERIFICAR"))))</f>
        <v/>
      </c>
      <c r="S760" s="64" t="str">
        <f t="shared" si="23"/>
        <v/>
      </c>
    </row>
    <row r="761" spans="17:19" x14ac:dyDescent="0.25">
      <c r="Q761" s="51" t="str">
        <f t="shared" si="22"/>
        <v/>
      </c>
      <c r="R761" s="51" t="str">
        <f>IF(M761="","",IF(AND(M761&lt;&gt;'Tabelas auxiliares'!$B$236,M761&lt;&gt;'Tabelas auxiliares'!$B$237,M761&lt;&gt;'Tabelas auxiliares'!$C$236,M761&lt;&gt;'Tabelas auxiliares'!$C$237,M761&lt;&gt;'Tabelas auxiliares'!$D$236),"FOLHA DE PESSOAL",IF(Q761='Tabelas auxiliares'!$A$237,"CUSTEIO",IF(Q761='Tabelas auxiliares'!$A$236,"INVESTIMENTO","ERRO - VERIFICAR"))))</f>
        <v/>
      </c>
      <c r="S761" s="64" t="str">
        <f t="shared" si="23"/>
        <v/>
      </c>
    </row>
    <row r="762" spans="17:19" x14ac:dyDescent="0.25">
      <c r="Q762" s="51" t="str">
        <f t="shared" si="22"/>
        <v/>
      </c>
      <c r="R762" s="51" t="str">
        <f>IF(M762="","",IF(AND(M762&lt;&gt;'Tabelas auxiliares'!$B$236,M762&lt;&gt;'Tabelas auxiliares'!$B$237,M762&lt;&gt;'Tabelas auxiliares'!$C$236,M762&lt;&gt;'Tabelas auxiliares'!$C$237,M762&lt;&gt;'Tabelas auxiliares'!$D$236),"FOLHA DE PESSOAL",IF(Q762='Tabelas auxiliares'!$A$237,"CUSTEIO",IF(Q762='Tabelas auxiliares'!$A$236,"INVESTIMENTO","ERRO - VERIFICAR"))))</f>
        <v/>
      </c>
      <c r="S762" s="64" t="str">
        <f t="shared" si="23"/>
        <v/>
      </c>
    </row>
    <row r="763" spans="17:19" x14ac:dyDescent="0.25">
      <c r="Q763" s="51" t="str">
        <f t="shared" si="22"/>
        <v/>
      </c>
      <c r="R763" s="51" t="str">
        <f>IF(M763="","",IF(AND(M763&lt;&gt;'Tabelas auxiliares'!$B$236,M763&lt;&gt;'Tabelas auxiliares'!$B$237,M763&lt;&gt;'Tabelas auxiliares'!$C$236,M763&lt;&gt;'Tabelas auxiliares'!$C$237,M763&lt;&gt;'Tabelas auxiliares'!$D$236),"FOLHA DE PESSOAL",IF(Q763='Tabelas auxiliares'!$A$237,"CUSTEIO",IF(Q763='Tabelas auxiliares'!$A$236,"INVESTIMENTO","ERRO - VERIFICAR"))))</f>
        <v/>
      </c>
      <c r="S763" s="64" t="str">
        <f t="shared" si="23"/>
        <v/>
      </c>
    </row>
    <row r="764" spans="17:19" x14ac:dyDescent="0.25">
      <c r="Q764" s="51" t="str">
        <f t="shared" si="22"/>
        <v/>
      </c>
      <c r="R764" s="51" t="str">
        <f>IF(M764="","",IF(AND(M764&lt;&gt;'Tabelas auxiliares'!$B$236,M764&lt;&gt;'Tabelas auxiliares'!$B$237,M764&lt;&gt;'Tabelas auxiliares'!$C$236,M764&lt;&gt;'Tabelas auxiliares'!$C$237,M764&lt;&gt;'Tabelas auxiliares'!$D$236),"FOLHA DE PESSOAL",IF(Q764='Tabelas auxiliares'!$A$237,"CUSTEIO",IF(Q764='Tabelas auxiliares'!$A$236,"INVESTIMENTO","ERRO - VERIFICAR"))))</f>
        <v/>
      </c>
      <c r="S764" s="64" t="str">
        <f t="shared" si="23"/>
        <v/>
      </c>
    </row>
    <row r="765" spans="17:19" x14ac:dyDescent="0.25">
      <c r="Q765" s="51" t="str">
        <f t="shared" si="22"/>
        <v/>
      </c>
      <c r="R765" s="51" t="str">
        <f>IF(M765="","",IF(AND(M765&lt;&gt;'Tabelas auxiliares'!$B$236,M765&lt;&gt;'Tabelas auxiliares'!$B$237,M765&lt;&gt;'Tabelas auxiliares'!$C$236,M765&lt;&gt;'Tabelas auxiliares'!$C$237,M765&lt;&gt;'Tabelas auxiliares'!$D$236),"FOLHA DE PESSOAL",IF(Q765='Tabelas auxiliares'!$A$237,"CUSTEIO",IF(Q765='Tabelas auxiliares'!$A$236,"INVESTIMENTO","ERRO - VERIFICAR"))))</f>
        <v/>
      </c>
      <c r="S765" s="64" t="str">
        <f t="shared" si="23"/>
        <v/>
      </c>
    </row>
    <row r="766" spans="17:19" x14ac:dyDescent="0.25">
      <c r="Q766" s="51" t="str">
        <f t="shared" si="22"/>
        <v/>
      </c>
      <c r="R766" s="51" t="str">
        <f>IF(M766="","",IF(AND(M766&lt;&gt;'Tabelas auxiliares'!$B$236,M766&lt;&gt;'Tabelas auxiliares'!$B$237,M766&lt;&gt;'Tabelas auxiliares'!$C$236,M766&lt;&gt;'Tabelas auxiliares'!$C$237,M766&lt;&gt;'Tabelas auxiliares'!$D$236),"FOLHA DE PESSOAL",IF(Q766='Tabelas auxiliares'!$A$237,"CUSTEIO",IF(Q766='Tabelas auxiliares'!$A$236,"INVESTIMENTO","ERRO - VERIFICAR"))))</f>
        <v/>
      </c>
      <c r="S766" s="64" t="str">
        <f t="shared" si="23"/>
        <v/>
      </c>
    </row>
    <row r="767" spans="17:19" x14ac:dyDescent="0.25">
      <c r="Q767" s="51" t="str">
        <f t="shared" si="22"/>
        <v/>
      </c>
      <c r="R767" s="51" t="str">
        <f>IF(M767="","",IF(AND(M767&lt;&gt;'Tabelas auxiliares'!$B$236,M767&lt;&gt;'Tabelas auxiliares'!$B$237,M767&lt;&gt;'Tabelas auxiliares'!$C$236,M767&lt;&gt;'Tabelas auxiliares'!$C$237,M767&lt;&gt;'Tabelas auxiliares'!$D$236),"FOLHA DE PESSOAL",IF(Q767='Tabelas auxiliares'!$A$237,"CUSTEIO",IF(Q767='Tabelas auxiliares'!$A$236,"INVESTIMENTO","ERRO - VERIFICAR"))))</f>
        <v/>
      </c>
      <c r="S767" s="64" t="str">
        <f t="shared" si="23"/>
        <v/>
      </c>
    </row>
    <row r="768" spans="17:19" x14ac:dyDescent="0.25">
      <c r="Q768" s="51" t="str">
        <f t="shared" si="22"/>
        <v/>
      </c>
      <c r="R768" s="51" t="str">
        <f>IF(M768="","",IF(AND(M768&lt;&gt;'Tabelas auxiliares'!$B$236,M768&lt;&gt;'Tabelas auxiliares'!$B$237,M768&lt;&gt;'Tabelas auxiliares'!$C$236,M768&lt;&gt;'Tabelas auxiliares'!$C$237,M768&lt;&gt;'Tabelas auxiliares'!$D$236),"FOLHA DE PESSOAL",IF(Q768='Tabelas auxiliares'!$A$237,"CUSTEIO",IF(Q768='Tabelas auxiliares'!$A$236,"INVESTIMENTO","ERRO - VERIFICAR"))))</f>
        <v/>
      </c>
      <c r="S768" s="64" t="str">
        <f t="shared" si="23"/>
        <v/>
      </c>
    </row>
    <row r="769" spans="17:19" x14ac:dyDescent="0.25">
      <c r="Q769" s="51" t="str">
        <f t="shared" si="22"/>
        <v/>
      </c>
      <c r="R769" s="51" t="str">
        <f>IF(M769="","",IF(AND(M769&lt;&gt;'Tabelas auxiliares'!$B$236,M769&lt;&gt;'Tabelas auxiliares'!$B$237,M769&lt;&gt;'Tabelas auxiliares'!$C$236,M769&lt;&gt;'Tabelas auxiliares'!$C$237,M769&lt;&gt;'Tabelas auxiliares'!$D$236),"FOLHA DE PESSOAL",IF(Q769='Tabelas auxiliares'!$A$237,"CUSTEIO",IF(Q769='Tabelas auxiliares'!$A$236,"INVESTIMENTO","ERRO - VERIFICAR"))))</f>
        <v/>
      </c>
      <c r="S769" s="64" t="str">
        <f t="shared" si="23"/>
        <v/>
      </c>
    </row>
    <row r="770" spans="17:19" x14ac:dyDescent="0.25">
      <c r="Q770" s="51" t="str">
        <f t="shared" si="22"/>
        <v/>
      </c>
      <c r="R770" s="51" t="str">
        <f>IF(M770="","",IF(AND(M770&lt;&gt;'Tabelas auxiliares'!$B$236,M770&lt;&gt;'Tabelas auxiliares'!$B$237,M770&lt;&gt;'Tabelas auxiliares'!$C$236,M770&lt;&gt;'Tabelas auxiliares'!$C$237,M770&lt;&gt;'Tabelas auxiliares'!$D$236),"FOLHA DE PESSOAL",IF(Q770='Tabelas auxiliares'!$A$237,"CUSTEIO",IF(Q770='Tabelas auxiliares'!$A$236,"INVESTIMENTO","ERRO - VERIFICAR"))))</f>
        <v/>
      </c>
      <c r="S770" s="64" t="str">
        <f t="shared" si="23"/>
        <v/>
      </c>
    </row>
    <row r="771" spans="17:19" x14ac:dyDescent="0.25">
      <c r="Q771" s="51" t="str">
        <f t="shared" si="22"/>
        <v/>
      </c>
      <c r="R771" s="51" t="str">
        <f>IF(M771="","",IF(AND(M771&lt;&gt;'Tabelas auxiliares'!$B$236,M771&lt;&gt;'Tabelas auxiliares'!$B$237,M771&lt;&gt;'Tabelas auxiliares'!$C$236,M771&lt;&gt;'Tabelas auxiliares'!$C$237,M771&lt;&gt;'Tabelas auxiliares'!$D$236),"FOLHA DE PESSOAL",IF(Q771='Tabelas auxiliares'!$A$237,"CUSTEIO",IF(Q771='Tabelas auxiliares'!$A$236,"INVESTIMENTO","ERRO - VERIFICAR"))))</f>
        <v/>
      </c>
      <c r="S771" s="64" t="str">
        <f t="shared" si="23"/>
        <v/>
      </c>
    </row>
    <row r="772" spans="17:19" x14ac:dyDescent="0.25">
      <c r="Q772" s="51" t="str">
        <f t="shared" ref="Q772:Q835" si="24">LEFT(O772,1)</f>
        <v/>
      </c>
      <c r="R772" s="51" t="str">
        <f>IF(M772="","",IF(AND(M772&lt;&gt;'Tabelas auxiliares'!$B$236,M772&lt;&gt;'Tabelas auxiliares'!$B$237,M772&lt;&gt;'Tabelas auxiliares'!$C$236,M772&lt;&gt;'Tabelas auxiliares'!$C$237,M772&lt;&gt;'Tabelas auxiliares'!$D$236),"FOLHA DE PESSOAL",IF(Q772='Tabelas auxiliares'!$A$237,"CUSTEIO",IF(Q772='Tabelas auxiliares'!$A$236,"INVESTIMENTO","ERRO - VERIFICAR"))))</f>
        <v/>
      </c>
      <c r="S772" s="64" t="str">
        <f t="shared" si="23"/>
        <v/>
      </c>
    </row>
    <row r="773" spans="17:19" x14ac:dyDescent="0.25">
      <c r="Q773" s="51" t="str">
        <f t="shared" si="24"/>
        <v/>
      </c>
      <c r="R773" s="51" t="str">
        <f>IF(M773="","",IF(AND(M773&lt;&gt;'Tabelas auxiliares'!$B$236,M773&lt;&gt;'Tabelas auxiliares'!$B$237,M773&lt;&gt;'Tabelas auxiliares'!$C$236,M773&lt;&gt;'Tabelas auxiliares'!$C$237,M773&lt;&gt;'Tabelas auxiliares'!$D$236),"FOLHA DE PESSOAL",IF(Q773='Tabelas auxiliares'!$A$237,"CUSTEIO",IF(Q773='Tabelas auxiliares'!$A$236,"INVESTIMENTO","ERRO - VERIFICAR"))))</f>
        <v/>
      </c>
      <c r="S773" s="64" t="str">
        <f t="shared" ref="S773:S836" si="25">IF(SUM(T773:X773)=0,"",SUM(T773:X773))</f>
        <v/>
      </c>
    </row>
    <row r="774" spans="17:19" x14ac:dyDescent="0.25">
      <c r="Q774" s="51" t="str">
        <f t="shared" si="24"/>
        <v/>
      </c>
      <c r="R774" s="51" t="str">
        <f>IF(M774="","",IF(AND(M774&lt;&gt;'Tabelas auxiliares'!$B$236,M774&lt;&gt;'Tabelas auxiliares'!$B$237,M774&lt;&gt;'Tabelas auxiliares'!$C$236,M774&lt;&gt;'Tabelas auxiliares'!$C$237,M774&lt;&gt;'Tabelas auxiliares'!$D$236),"FOLHA DE PESSOAL",IF(Q774='Tabelas auxiliares'!$A$237,"CUSTEIO",IF(Q774='Tabelas auxiliares'!$A$236,"INVESTIMENTO","ERRO - VERIFICAR"))))</f>
        <v/>
      </c>
      <c r="S774" s="64" t="str">
        <f t="shared" si="25"/>
        <v/>
      </c>
    </row>
    <row r="775" spans="17:19" x14ac:dyDescent="0.25">
      <c r="Q775" s="51" t="str">
        <f t="shared" si="24"/>
        <v/>
      </c>
      <c r="R775" s="51" t="str">
        <f>IF(M775="","",IF(AND(M775&lt;&gt;'Tabelas auxiliares'!$B$236,M775&lt;&gt;'Tabelas auxiliares'!$B$237,M775&lt;&gt;'Tabelas auxiliares'!$C$236,M775&lt;&gt;'Tabelas auxiliares'!$C$237,M775&lt;&gt;'Tabelas auxiliares'!$D$236),"FOLHA DE PESSOAL",IF(Q775='Tabelas auxiliares'!$A$237,"CUSTEIO",IF(Q775='Tabelas auxiliares'!$A$236,"INVESTIMENTO","ERRO - VERIFICAR"))))</f>
        <v/>
      </c>
      <c r="S775" s="64" t="str">
        <f t="shared" si="25"/>
        <v/>
      </c>
    </row>
    <row r="776" spans="17:19" x14ac:dyDescent="0.25">
      <c r="Q776" s="51" t="str">
        <f t="shared" si="24"/>
        <v/>
      </c>
      <c r="R776" s="51" t="str">
        <f>IF(M776="","",IF(AND(M776&lt;&gt;'Tabelas auxiliares'!$B$236,M776&lt;&gt;'Tabelas auxiliares'!$B$237,M776&lt;&gt;'Tabelas auxiliares'!$C$236,M776&lt;&gt;'Tabelas auxiliares'!$C$237,M776&lt;&gt;'Tabelas auxiliares'!$D$236),"FOLHA DE PESSOAL",IF(Q776='Tabelas auxiliares'!$A$237,"CUSTEIO",IF(Q776='Tabelas auxiliares'!$A$236,"INVESTIMENTO","ERRO - VERIFICAR"))))</f>
        <v/>
      </c>
      <c r="S776" s="64" t="str">
        <f t="shared" si="25"/>
        <v/>
      </c>
    </row>
    <row r="777" spans="17:19" x14ac:dyDescent="0.25">
      <c r="Q777" s="51" t="str">
        <f t="shared" si="24"/>
        <v/>
      </c>
      <c r="R777" s="51" t="str">
        <f>IF(M777="","",IF(AND(M777&lt;&gt;'Tabelas auxiliares'!$B$236,M777&lt;&gt;'Tabelas auxiliares'!$B$237,M777&lt;&gt;'Tabelas auxiliares'!$C$236,M777&lt;&gt;'Tabelas auxiliares'!$C$237,M777&lt;&gt;'Tabelas auxiliares'!$D$236),"FOLHA DE PESSOAL",IF(Q777='Tabelas auxiliares'!$A$237,"CUSTEIO",IF(Q777='Tabelas auxiliares'!$A$236,"INVESTIMENTO","ERRO - VERIFICAR"))))</f>
        <v/>
      </c>
      <c r="S777" s="64" t="str">
        <f t="shared" si="25"/>
        <v/>
      </c>
    </row>
    <row r="778" spans="17:19" x14ac:dyDescent="0.25">
      <c r="Q778" s="51" t="str">
        <f t="shared" si="24"/>
        <v/>
      </c>
      <c r="R778" s="51" t="str">
        <f>IF(M778="","",IF(AND(M778&lt;&gt;'Tabelas auxiliares'!$B$236,M778&lt;&gt;'Tabelas auxiliares'!$B$237,M778&lt;&gt;'Tabelas auxiliares'!$C$236,M778&lt;&gt;'Tabelas auxiliares'!$C$237,M778&lt;&gt;'Tabelas auxiliares'!$D$236),"FOLHA DE PESSOAL",IF(Q778='Tabelas auxiliares'!$A$237,"CUSTEIO",IF(Q778='Tabelas auxiliares'!$A$236,"INVESTIMENTO","ERRO - VERIFICAR"))))</f>
        <v/>
      </c>
      <c r="S778" s="64" t="str">
        <f t="shared" si="25"/>
        <v/>
      </c>
    </row>
    <row r="779" spans="17:19" x14ac:dyDescent="0.25">
      <c r="Q779" s="51" t="str">
        <f t="shared" si="24"/>
        <v/>
      </c>
      <c r="R779" s="51" t="str">
        <f>IF(M779="","",IF(AND(M779&lt;&gt;'Tabelas auxiliares'!$B$236,M779&lt;&gt;'Tabelas auxiliares'!$B$237,M779&lt;&gt;'Tabelas auxiliares'!$C$236,M779&lt;&gt;'Tabelas auxiliares'!$C$237,M779&lt;&gt;'Tabelas auxiliares'!$D$236),"FOLHA DE PESSOAL",IF(Q779='Tabelas auxiliares'!$A$237,"CUSTEIO",IF(Q779='Tabelas auxiliares'!$A$236,"INVESTIMENTO","ERRO - VERIFICAR"))))</f>
        <v/>
      </c>
      <c r="S779" s="64" t="str">
        <f t="shared" si="25"/>
        <v/>
      </c>
    </row>
    <row r="780" spans="17:19" x14ac:dyDescent="0.25">
      <c r="Q780" s="51" t="str">
        <f t="shared" si="24"/>
        <v/>
      </c>
      <c r="R780" s="51" t="str">
        <f>IF(M780="","",IF(AND(M780&lt;&gt;'Tabelas auxiliares'!$B$236,M780&lt;&gt;'Tabelas auxiliares'!$B$237,M780&lt;&gt;'Tabelas auxiliares'!$C$236,M780&lt;&gt;'Tabelas auxiliares'!$C$237,M780&lt;&gt;'Tabelas auxiliares'!$D$236),"FOLHA DE PESSOAL",IF(Q780='Tabelas auxiliares'!$A$237,"CUSTEIO",IF(Q780='Tabelas auxiliares'!$A$236,"INVESTIMENTO","ERRO - VERIFICAR"))))</f>
        <v/>
      </c>
      <c r="S780" s="64" t="str">
        <f t="shared" si="25"/>
        <v/>
      </c>
    </row>
    <row r="781" spans="17:19" x14ac:dyDescent="0.25">
      <c r="Q781" s="51" t="str">
        <f t="shared" si="24"/>
        <v/>
      </c>
      <c r="R781" s="51" t="str">
        <f>IF(M781="","",IF(AND(M781&lt;&gt;'Tabelas auxiliares'!$B$236,M781&lt;&gt;'Tabelas auxiliares'!$B$237,M781&lt;&gt;'Tabelas auxiliares'!$C$236,M781&lt;&gt;'Tabelas auxiliares'!$C$237,M781&lt;&gt;'Tabelas auxiliares'!$D$236),"FOLHA DE PESSOAL",IF(Q781='Tabelas auxiliares'!$A$237,"CUSTEIO",IF(Q781='Tabelas auxiliares'!$A$236,"INVESTIMENTO","ERRO - VERIFICAR"))))</f>
        <v/>
      </c>
      <c r="S781" s="64" t="str">
        <f t="shared" si="25"/>
        <v/>
      </c>
    </row>
    <row r="782" spans="17:19" x14ac:dyDescent="0.25">
      <c r="Q782" s="51" t="str">
        <f t="shared" si="24"/>
        <v/>
      </c>
      <c r="R782" s="51" t="str">
        <f>IF(M782="","",IF(AND(M782&lt;&gt;'Tabelas auxiliares'!$B$236,M782&lt;&gt;'Tabelas auxiliares'!$B$237,M782&lt;&gt;'Tabelas auxiliares'!$C$236,M782&lt;&gt;'Tabelas auxiliares'!$C$237,M782&lt;&gt;'Tabelas auxiliares'!$D$236),"FOLHA DE PESSOAL",IF(Q782='Tabelas auxiliares'!$A$237,"CUSTEIO",IF(Q782='Tabelas auxiliares'!$A$236,"INVESTIMENTO","ERRO - VERIFICAR"))))</f>
        <v/>
      </c>
      <c r="S782" s="64" t="str">
        <f t="shared" si="25"/>
        <v/>
      </c>
    </row>
    <row r="783" spans="17:19" x14ac:dyDescent="0.25">
      <c r="Q783" s="51" t="str">
        <f t="shared" si="24"/>
        <v/>
      </c>
      <c r="R783" s="51" t="str">
        <f>IF(M783="","",IF(AND(M783&lt;&gt;'Tabelas auxiliares'!$B$236,M783&lt;&gt;'Tabelas auxiliares'!$B$237,M783&lt;&gt;'Tabelas auxiliares'!$C$236,M783&lt;&gt;'Tabelas auxiliares'!$C$237,M783&lt;&gt;'Tabelas auxiliares'!$D$236),"FOLHA DE PESSOAL",IF(Q783='Tabelas auxiliares'!$A$237,"CUSTEIO",IF(Q783='Tabelas auxiliares'!$A$236,"INVESTIMENTO","ERRO - VERIFICAR"))))</f>
        <v/>
      </c>
      <c r="S783" s="64" t="str">
        <f t="shared" si="25"/>
        <v/>
      </c>
    </row>
    <row r="784" spans="17:19" x14ac:dyDescent="0.25">
      <c r="Q784" s="51" t="str">
        <f t="shared" si="24"/>
        <v/>
      </c>
      <c r="R784" s="51" t="str">
        <f>IF(M784="","",IF(AND(M784&lt;&gt;'Tabelas auxiliares'!$B$236,M784&lt;&gt;'Tabelas auxiliares'!$B$237,M784&lt;&gt;'Tabelas auxiliares'!$C$236,M784&lt;&gt;'Tabelas auxiliares'!$C$237,M784&lt;&gt;'Tabelas auxiliares'!$D$236),"FOLHA DE PESSOAL",IF(Q784='Tabelas auxiliares'!$A$237,"CUSTEIO",IF(Q784='Tabelas auxiliares'!$A$236,"INVESTIMENTO","ERRO - VERIFICAR"))))</f>
        <v/>
      </c>
      <c r="S784" s="64" t="str">
        <f t="shared" si="25"/>
        <v/>
      </c>
    </row>
    <row r="785" spans="17:19" x14ac:dyDescent="0.25">
      <c r="Q785" s="51" t="str">
        <f t="shared" si="24"/>
        <v/>
      </c>
      <c r="R785" s="51" t="str">
        <f>IF(M785="","",IF(AND(M785&lt;&gt;'Tabelas auxiliares'!$B$236,M785&lt;&gt;'Tabelas auxiliares'!$B$237,M785&lt;&gt;'Tabelas auxiliares'!$C$236,M785&lt;&gt;'Tabelas auxiliares'!$C$237,M785&lt;&gt;'Tabelas auxiliares'!$D$236),"FOLHA DE PESSOAL",IF(Q785='Tabelas auxiliares'!$A$237,"CUSTEIO",IF(Q785='Tabelas auxiliares'!$A$236,"INVESTIMENTO","ERRO - VERIFICAR"))))</f>
        <v/>
      </c>
      <c r="S785" s="64" t="str">
        <f t="shared" si="25"/>
        <v/>
      </c>
    </row>
    <row r="786" spans="17:19" x14ac:dyDescent="0.25">
      <c r="Q786" s="51" t="str">
        <f t="shared" si="24"/>
        <v/>
      </c>
      <c r="R786" s="51" t="str">
        <f>IF(M786="","",IF(AND(M786&lt;&gt;'Tabelas auxiliares'!$B$236,M786&lt;&gt;'Tabelas auxiliares'!$B$237,M786&lt;&gt;'Tabelas auxiliares'!$C$236,M786&lt;&gt;'Tabelas auxiliares'!$C$237,M786&lt;&gt;'Tabelas auxiliares'!$D$236),"FOLHA DE PESSOAL",IF(Q786='Tabelas auxiliares'!$A$237,"CUSTEIO",IF(Q786='Tabelas auxiliares'!$A$236,"INVESTIMENTO","ERRO - VERIFICAR"))))</f>
        <v/>
      </c>
      <c r="S786" s="64" t="str">
        <f t="shared" si="25"/>
        <v/>
      </c>
    </row>
    <row r="787" spans="17:19" x14ac:dyDescent="0.25">
      <c r="Q787" s="51" t="str">
        <f t="shared" si="24"/>
        <v/>
      </c>
      <c r="R787" s="51" t="str">
        <f>IF(M787="","",IF(AND(M787&lt;&gt;'Tabelas auxiliares'!$B$236,M787&lt;&gt;'Tabelas auxiliares'!$B$237,M787&lt;&gt;'Tabelas auxiliares'!$C$236,M787&lt;&gt;'Tabelas auxiliares'!$C$237,M787&lt;&gt;'Tabelas auxiliares'!$D$236),"FOLHA DE PESSOAL",IF(Q787='Tabelas auxiliares'!$A$237,"CUSTEIO",IF(Q787='Tabelas auxiliares'!$A$236,"INVESTIMENTO","ERRO - VERIFICAR"))))</f>
        <v/>
      </c>
      <c r="S787" s="64" t="str">
        <f t="shared" si="25"/>
        <v/>
      </c>
    </row>
    <row r="788" spans="17:19" x14ac:dyDescent="0.25">
      <c r="Q788" s="51" t="str">
        <f t="shared" si="24"/>
        <v/>
      </c>
      <c r="R788" s="51" t="str">
        <f>IF(M788="","",IF(AND(M788&lt;&gt;'Tabelas auxiliares'!$B$236,M788&lt;&gt;'Tabelas auxiliares'!$B$237,M788&lt;&gt;'Tabelas auxiliares'!$C$236,M788&lt;&gt;'Tabelas auxiliares'!$C$237,M788&lt;&gt;'Tabelas auxiliares'!$D$236),"FOLHA DE PESSOAL",IF(Q788='Tabelas auxiliares'!$A$237,"CUSTEIO",IF(Q788='Tabelas auxiliares'!$A$236,"INVESTIMENTO","ERRO - VERIFICAR"))))</f>
        <v/>
      </c>
      <c r="S788" s="64" t="str">
        <f t="shared" si="25"/>
        <v/>
      </c>
    </row>
    <row r="789" spans="17:19" x14ac:dyDescent="0.25">
      <c r="Q789" s="51" t="str">
        <f t="shared" si="24"/>
        <v/>
      </c>
      <c r="R789" s="51" t="str">
        <f>IF(M789="","",IF(AND(M789&lt;&gt;'Tabelas auxiliares'!$B$236,M789&lt;&gt;'Tabelas auxiliares'!$B$237,M789&lt;&gt;'Tabelas auxiliares'!$C$236,M789&lt;&gt;'Tabelas auxiliares'!$C$237,M789&lt;&gt;'Tabelas auxiliares'!$D$236),"FOLHA DE PESSOAL",IF(Q789='Tabelas auxiliares'!$A$237,"CUSTEIO",IF(Q789='Tabelas auxiliares'!$A$236,"INVESTIMENTO","ERRO - VERIFICAR"))))</f>
        <v/>
      </c>
      <c r="S789" s="64" t="str">
        <f t="shared" si="25"/>
        <v/>
      </c>
    </row>
    <row r="790" spans="17:19" x14ac:dyDescent="0.25">
      <c r="Q790" s="51" t="str">
        <f t="shared" si="24"/>
        <v/>
      </c>
      <c r="R790" s="51" t="str">
        <f>IF(M790="","",IF(AND(M790&lt;&gt;'Tabelas auxiliares'!$B$236,M790&lt;&gt;'Tabelas auxiliares'!$B$237,M790&lt;&gt;'Tabelas auxiliares'!$C$236,M790&lt;&gt;'Tabelas auxiliares'!$C$237,M790&lt;&gt;'Tabelas auxiliares'!$D$236),"FOLHA DE PESSOAL",IF(Q790='Tabelas auxiliares'!$A$237,"CUSTEIO",IF(Q790='Tabelas auxiliares'!$A$236,"INVESTIMENTO","ERRO - VERIFICAR"))))</f>
        <v/>
      </c>
      <c r="S790" s="64" t="str">
        <f t="shared" si="25"/>
        <v/>
      </c>
    </row>
    <row r="791" spans="17:19" x14ac:dyDescent="0.25">
      <c r="Q791" s="51" t="str">
        <f t="shared" si="24"/>
        <v/>
      </c>
      <c r="R791" s="51" t="str">
        <f>IF(M791="","",IF(AND(M791&lt;&gt;'Tabelas auxiliares'!$B$236,M791&lt;&gt;'Tabelas auxiliares'!$B$237,M791&lt;&gt;'Tabelas auxiliares'!$C$236,M791&lt;&gt;'Tabelas auxiliares'!$C$237,M791&lt;&gt;'Tabelas auxiliares'!$D$236),"FOLHA DE PESSOAL",IF(Q791='Tabelas auxiliares'!$A$237,"CUSTEIO",IF(Q791='Tabelas auxiliares'!$A$236,"INVESTIMENTO","ERRO - VERIFICAR"))))</f>
        <v/>
      </c>
      <c r="S791" s="64" t="str">
        <f t="shared" si="25"/>
        <v/>
      </c>
    </row>
    <row r="792" spans="17:19" x14ac:dyDescent="0.25">
      <c r="Q792" s="51" t="str">
        <f t="shared" si="24"/>
        <v/>
      </c>
      <c r="R792" s="51" t="str">
        <f>IF(M792="","",IF(AND(M792&lt;&gt;'Tabelas auxiliares'!$B$236,M792&lt;&gt;'Tabelas auxiliares'!$B$237,M792&lt;&gt;'Tabelas auxiliares'!$C$236,M792&lt;&gt;'Tabelas auxiliares'!$C$237,M792&lt;&gt;'Tabelas auxiliares'!$D$236),"FOLHA DE PESSOAL",IF(Q792='Tabelas auxiliares'!$A$237,"CUSTEIO",IF(Q792='Tabelas auxiliares'!$A$236,"INVESTIMENTO","ERRO - VERIFICAR"))))</f>
        <v/>
      </c>
      <c r="S792" s="64" t="str">
        <f t="shared" si="25"/>
        <v/>
      </c>
    </row>
    <row r="793" spans="17:19" x14ac:dyDescent="0.25">
      <c r="Q793" s="51" t="str">
        <f t="shared" si="24"/>
        <v/>
      </c>
      <c r="R793" s="51" t="str">
        <f>IF(M793="","",IF(AND(M793&lt;&gt;'Tabelas auxiliares'!$B$236,M793&lt;&gt;'Tabelas auxiliares'!$B$237,M793&lt;&gt;'Tabelas auxiliares'!$C$236,M793&lt;&gt;'Tabelas auxiliares'!$C$237,M793&lt;&gt;'Tabelas auxiliares'!$D$236),"FOLHA DE PESSOAL",IF(Q793='Tabelas auxiliares'!$A$237,"CUSTEIO",IF(Q793='Tabelas auxiliares'!$A$236,"INVESTIMENTO","ERRO - VERIFICAR"))))</f>
        <v/>
      </c>
      <c r="S793" s="64" t="str">
        <f t="shared" si="25"/>
        <v/>
      </c>
    </row>
    <row r="794" spans="17:19" x14ac:dyDescent="0.25">
      <c r="Q794" s="51" t="str">
        <f t="shared" si="24"/>
        <v/>
      </c>
      <c r="R794" s="51" t="str">
        <f>IF(M794="","",IF(AND(M794&lt;&gt;'Tabelas auxiliares'!$B$236,M794&lt;&gt;'Tabelas auxiliares'!$B$237,M794&lt;&gt;'Tabelas auxiliares'!$C$236,M794&lt;&gt;'Tabelas auxiliares'!$C$237,M794&lt;&gt;'Tabelas auxiliares'!$D$236),"FOLHA DE PESSOAL",IF(Q794='Tabelas auxiliares'!$A$237,"CUSTEIO",IF(Q794='Tabelas auxiliares'!$A$236,"INVESTIMENTO","ERRO - VERIFICAR"))))</f>
        <v/>
      </c>
      <c r="S794" s="64" t="str">
        <f t="shared" si="25"/>
        <v/>
      </c>
    </row>
    <row r="795" spans="17:19" x14ac:dyDescent="0.25">
      <c r="Q795" s="51" t="str">
        <f t="shared" si="24"/>
        <v/>
      </c>
      <c r="R795" s="51" t="str">
        <f>IF(M795="","",IF(AND(M795&lt;&gt;'Tabelas auxiliares'!$B$236,M795&lt;&gt;'Tabelas auxiliares'!$B$237,M795&lt;&gt;'Tabelas auxiliares'!$C$236,M795&lt;&gt;'Tabelas auxiliares'!$C$237,M795&lt;&gt;'Tabelas auxiliares'!$D$236),"FOLHA DE PESSOAL",IF(Q795='Tabelas auxiliares'!$A$237,"CUSTEIO",IF(Q795='Tabelas auxiliares'!$A$236,"INVESTIMENTO","ERRO - VERIFICAR"))))</f>
        <v/>
      </c>
      <c r="S795" s="64" t="str">
        <f t="shared" si="25"/>
        <v/>
      </c>
    </row>
    <row r="796" spans="17:19" x14ac:dyDescent="0.25">
      <c r="Q796" s="51" t="str">
        <f t="shared" si="24"/>
        <v/>
      </c>
      <c r="R796" s="51" t="str">
        <f>IF(M796="","",IF(AND(M796&lt;&gt;'Tabelas auxiliares'!$B$236,M796&lt;&gt;'Tabelas auxiliares'!$B$237,M796&lt;&gt;'Tabelas auxiliares'!$C$236,M796&lt;&gt;'Tabelas auxiliares'!$C$237,M796&lt;&gt;'Tabelas auxiliares'!$D$236),"FOLHA DE PESSOAL",IF(Q796='Tabelas auxiliares'!$A$237,"CUSTEIO",IF(Q796='Tabelas auxiliares'!$A$236,"INVESTIMENTO","ERRO - VERIFICAR"))))</f>
        <v/>
      </c>
      <c r="S796" s="64" t="str">
        <f t="shared" si="25"/>
        <v/>
      </c>
    </row>
    <row r="797" spans="17:19" x14ac:dyDescent="0.25">
      <c r="Q797" s="51" t="str">
        <f t="shared" si="24"/>
        <v/>
      </c>
      <c r="R797" s="51" t="str">
        <f>IF(M797="","",IF(AND(M797&lt;&gt;'Tabelas auxiliares'!$B$236,M797&lt;&gt;'Tabelas auxiliares'!$B$237,M797&lt;&gt;'Tabelas auxiliares'!$C$236,M797&lt;&gt;'Tabelas auxiliares'!$C$237,M797&lt;&gt;'Tabelas auxiliares'!$D$236),"FOLHA DE PESSOAL",IF(Q797='Tabelas auxiliares'!$A$237,"CUSTEIO",IF(Q797='Tabelas auxiliares'!$A$236,"INVESTIMENTO","ERRO - VERIFICAR"))))</f>
        <v/>
      </c>
      <c r="S797" s="64" t="str">
        <f t="shared" si="25"/>
        <v/>
      </c>
    </row>
    <row r="798" spans="17:19" x14ac:dyDescent="0.25">
      <c r="Q798" s="51" t="str">
        <f t="shared" si="24"/>
        <v/>
      </c>
      <c r="R798" s="51" t="str">
        <f>IF(M798="","",IF(AND(M798&lt;&gt;'Tabelas auxiliares'!$B$236,M798&lt;&gt;'Tabelas auxiliares'!$B$237,M798&lt;&gt;'Tabelas auxiliares'!$C$236,M798&lt;&gt;'Tabelas auxiliares'!$C$237,M798&lt;&gt;'Tabelas auxiliares'!$D$236),"FOLHA DE PESSOAL",IF(Q798='Tabelas auxiliares'!$A$237,"CUSTEIO",IF(Q798='Tabelas auxiliares'!$A$236,"INVESTIMENTO","ERRO - VERIFICAR"))))</f>
        <v/>
      </c>
      <c r="S798" s="64" t="str">
        <f t="shared" si="25"/>
        <v/>
      </c>
    </row>
    <row r="799" spans="17:19" x14ac:dyDescent="0.25">
      <c r="Q799" s="51" t="str">
        <f t="shared" si="24"/>
        <v/>
      </c>
      <c r="R799" s="51" t="str">
        <f>IF(M799="","",IF(AND(M799&lt;&gt;'Tabelas auxiliares'!$B$236,M799&lt;&gt;'Tabelas auxiliares'!$B$237,M799&lt;&gt;'Tabelas auxiliares'!$C$236,M799&lt;&gt;'Tabelas auxiliares'!$C$237,M799&lt;&gt;'Tabelas auxiliares'!$D$236),"FOLHA DE PESSOAL",IF(Q799='Tabelas auxiliares'!$A$237,"CUSTEIO",IF(Q799='Tabelas auxiliares'!$A$236,"INVESTIMENTO","ERRO - VERIFICAR"))))</f>
        <v/>
      </c>
      <c r="S799" s="64" t="str">
        <f t="shared" si="25"/>
        <v/>
      </c>
    </row>
    <row r="800" spans="17:19" x14ac:dyDescent="0.25">
      <c r="Q800" s="51" t="str">
        <f t="shared" si="24"/>
        <v/>
      </c>
      <c r="R800" s="51" t="str">
        <f>IF(M800="","",IF(AND(M800&lt;&gt;'Tabelas auxiliares'!$B$236,M800&lt;&gt;'Tabelas auxiliares'!$B$237,M800&lt;&gt;'Tabelas auxiliares'!$C$236,M800&lt;&gt;'Tabelas auxiliares'!$C$237,M800&lt;&gt;'Tabelas auxiliares'!$D$236),"FOLHA DE PESSOAL",IF(Q800='Tabelas auxiliares'!$A$237,"CUSTEIO",IF(Q800='Tabelas auxiliares'!$A$236,"INVESTIMENTO","ERRO - VERIFICAR"))))</f>
        <v/>
      </c>
      <c r="S800" s="64" t="str">
        <f t="shared" si="25"/>
        <v/>
      </c>
    </row>
    <row r="801" spans="17:19" x14ac:dyDescent="0.25">
      <c r="Q801" s="51" t="str">
        <f t="shared" si="24"/>
        <v/>
      </c>
      <c r="R801" s="51" t="str">
        <f>IF(M801="","",IF(AND(M801&lt;&gt;'Tabelas auxiliares'!$B$236,M801&lt;&gt;'Tabelas auxiliares'!$B$237,M801&lt;&gt;'Tabelas auxiliares'!$C$236,M801&lt;&gt;'Tabelas auxiliares'!$C$237,M801&lt;&gt;'Tabelas auxiliares'!$D$236),"FOLHA DE PESSOAL",IF(Q801='Tabelas auxiliares'!$A$237,"CUSTEIO",IF(Q801='Tabelas auxiliares'!$A$236,"INVESTIMENTO","ERRO - VERIFICAR"))))</f>
        <v/>
      </c>
      <c r="S801" s="64" t="str">
        <f t="shared" si="25"/>
        <v/>
      </c>
    </row>
    <row r="802" spans="17:19" x14ac:dyDescent="0.25">
      <c r="Q802" s="51" t="str">
        <f t="shared" si="24"/>
        <v/>
      </c>
      <c r="R802" s="51" t="str">
        <f>IF(M802="","",IF(AND(M802&lt;&gt;'Tabelas auxiliares'!$B$236,M802&lt;&gt;'Tabelas auxiliares'!$B$237,M802&lt;&gt;'Tabelas auxiliares'!$C$236,M802&lt;&gt;'Tabelas auxiliares'!$C$237,M802&lt;&gt;'Tabelas auxiliares'!$D$236),"FOLHA DE PESSOAL",IF(Q802='Tabelas auxiliares'!$A$237,"CUSTEIO",IF(Q802='Tabelas auxiliares'!$A$236,"INVESTIMENTO","ERRO - VERIFICAR"))))</f>
        <v/>
      </c>
      <c r="S802" s="64" t="str">
        <f t="shared" si="25"/>
        <v/>
      </c>
    </row>
    <row r="803" spans="17:19" x14ac:dyDescent="0.25">
      <c r="Q803" s="51" t="str">
        <f t="shared" si="24"/>
        <v/>
      </c>
      <c r="R803" s="51" t="str">
        <f>IF(M803="","",IF(AND(M803&lt;&gt;'Tabelas auxiliares'!$B$236,M803&lt;&gt;'Tabelas auxiliares'!$B$237,M803&lt;&gt;'Tabelas auxiliares'!$C$236,M803&lt;&gt;'Tabelas auxiliares'!$C$237,M803&lt;&gt;'Tabelas auxiliares'!$D$236),"FOLHA DE PESSOAL",IF(Q803='Tabelas auxiliares'!$A$237,"CUSTEIO",IF(Q803='Tabelas auxiliares'!$A$236,"INVESTIMENTO","ERRO - VERIFICAR"))))</f>
        <v/>
      </c>
      <c r="S803" s="64" t="str">
        <f t="shared" si="25"/>
        <v/>
      </c>
    </row>
    <row r="804" spans="17:19" x14ac:dyDescent="0.25">
      <c r="Q804" s="51" t="str">
        <f t="shared" si="24"/>
        <v/>
      </c>
      <c r="R804" s="51" t="str">
        <f>IF(M804="","",IF(AND(M804&lt;&gt;'Tabelas auxiliares'!$B$236,M804&lt;&gt;'Tabelas auxiliares'!$B$237,M804&lt;&gt;'Tabelas auxiliares'!$C$236,M804&lt;&gt;'Tabelas auxiliares'!$C$237,M804&lt;&gt;'Tabelas auxiliares'!$D$236),"FOLHA DE PESSOAL",IF(Q804='Tabelas auxiliares'!$A$237,"CUSTEIO",IF(Q804='Tabelas auxiliares'!$A$236,"INVESTIMENTO","ERRO - VERIFICAR"))))</f>
        <v/>
      </c>
      <c r="S804" s="64" t="str">
        <f t="shared" si="25"/>
        <v/>
      </c>
    </row>
    <row r="805" spans="17:19" x14ac:dyDescent="0.25">
      <c r="Q805" s="51" t="str">
        <f t="shared" si="24"/>
        <v/>
      </c>
      <c r="R805" s="51" t="str">
        <f>IF(M805="","",IF(AND(M805&lt;&gt;'Tabelas auxiliares'!$B$236,M805&lt;&gt;'Tabelas auxiliares'!$B$237,M805&lt;&gt;'Tabelas auxiliares'!$C$236,M805&lt;&gt;'Tabelas auxiliares'!$C$237,M805&lt;&gt;'Tabelas auxiliares'!$D$236),"FOLHA DE PESSOAL",IF(Q805='Tabelas auxiliares'!$A$237,"CUSTEIO",IF(Q805='Tabelas auxiliares'!$A$236,"INVESTIMENTO","ERRO - VERIFICAR"))))</f>
        <v/>
      </c>
      <c r="S805" s="64" t="str">
        <f t="shared" si="25"/>
        <v/>
      </c>
    </row>
    <row r="806" spans="17:19" x14ac:dyDescent="0.25">
      <c r="Q806" s="51" t="str">
        <f t="shared" si="24"/>
        <v/>
      </c>
      <c r="R806" s="51" t="str">
        <f>IF(M806="","",IF(AND(M806&lt;&gt;'Tabelas auxiliares'!$B$236,M806&lt;&gt;'Tabelas auxiliares'!$B$237,M806&lt;&gt;'Tabelas auxiliares'!$C$236,M806&lt;&gt;'Tabelas auxiliares'!$C$237,M806&lt;&gt;'Tabelas auxiliares'!$D$236),"FOLHA DE PESSOAL",IF(Q806='Tabelas auxiliares'!$A$237,"CUSTEIO",IF(Q806='Tabelas auxiliares'!$A$236,"INVESTIMENTO","ERRO - VERIFICAR"))))</f>
        <v/>
      </c>
      <c r="S806" s="64" t="str">
        <f t="shared" si="25"/>
        <v/>
      </c>
    </row>
    <row r="807" spans="17:19" x14ac:dyDescent="0.25">
      <c r="Q807" s="51" t="str">
        <f t="shared" si="24"/>
        <v/>
      </c>
      <c r="R807" s="51" t="str">
        <f>IF(M807="","",IF(AND(M807&lt;&gt;'Tabelas auxiliares'!$B$236,M807&lt;&gt;'Tabelas auxiliares'!$B$237,M807&lt;&gt;'Tabelas auxiliares'!$C$236,M807&lt;&gt;'Tabelas auxiliares'!$C$237,M807&lt;&gt;'Tabelas auxiliares'!$D$236),"FOLHA DE PESSOAL",IF(Q807='Tabelas auxiliares'!$A$237,"CUSTEIO",IF(Q807='Tabelas auxiliares'!$A$236,"INVESTIMENTO","ERRO - VERIFICAR"))))</f>
        <v/>
      </c>
      <c r="S807" s="64" t="str">
        <f t="shared" si="25"/>
        <v/>
      </c>
    </row>
    <row r="808" spans="17:19" x14ac:dyDescent="0.25">
      <c r="Q808" s="51" t="str">
        <f t="shared" si="24"/>
        <v/>
      </c>
      <c r="R808" s="51" t="str">
        <f>IF(M808="","",IF(AND(M808&lt;&gt;'Tabelas auxiliares'!$B$236,M808&lt;&gt;'Tabelas auxiliares'!$B$237,M808&lt;&gt;'Tabelas auxiliares'!$C$236,M808&lt;&gt;'Tabelas auxiliares'!$C$237,M808&lt;&gt;'Tabelas auxiliares'!$D$236),"FOLHA DE PESSOAL",IF(Q808='Tabelas auxiliares'!$A$237,"CUSTEIO",IF(Q808='Tabelas auxiliares'!$A$236,"INVESTIMENTO","ERRO - VERIFICAR"))))</f>
        <v/>
      </c>
      <c r="S808" s="64" t="str">
        <f t="shared" si="25"/>
        <v/>
      </c>
    </row>
    <row r="809" spans="17:19" x14ac:dyDescent="0.25">
      <c r="Q809" s="51" t="str">
        <f t="shared" si="24"/>
        <v/>
      </c>
      <c r="R809" s="51" t="str">
        <f>IF(M809="","",IF(AND(M809&lt;&gt;'Tabelas auxiliares'!$B$236,M809&lt;&gt;'Tabelas auxiliares'!$B$237,M809&lt;&gt;'Tabelas auxiliares'!$C$236,M809&lt;&gt;'Tabelas auxiliares'!$C$237,M809&lt;&gt;'Tabelas auxiliares'!$D$236),"FOLHA DE PESSOAL",IF(Q809='Tabelas auxiliares'!$A$237,"CUSTEIO",IF(Q809='Tabelas auxiliares'!$A$236,"INVESTIMENTO","ERRO - VERIFICAR"))))</f>
        <v/>
      </c>
      <c r="S809" s="64" t="str">
        <f t="shared" si="25"/>
        <v/>
      </c>
    </row>
    <row r="810" spans="17:19" x14ac:dyDescent="0.25">
      <c r="Q810" s="51" t="str">
        <f t="shared" si="24"/>
        <v/>
      </c>
      <c r="R810" s="51" t="str">
        <f>IF(M810="","",IF(AND(M810&lt;&gt;'Tabelas auxiliares'!$B$236,M810&lt;&gt;'Tabelas auxiliares'!$B$237,M810&lt;&gt;'Tabelas auxiliares'!$C$236,M810&lt;&gt;'Tabelas auxiliares'!$C$237,M810&lt;&gt;'Tabelas auxiliares'!$D$236),"FOLHA DE PESSOAL",IF(Q810='Tabelas auxiliares'!$A$237,"CUSTEIO",IF(Q810='Tabelas auxiliares'!$A$236,"INVESTIMENTO","ERRO - VERIFICAR"))))</f>
        <v/>
      </c>
      <c r="S810" s="64" t="str">
        <f t="shared" si="25"/>
        <v/>
      </c>
    </row>
    <row r="811" spans="17:19" x14ac:dyDescent="0.25">
      <c r="Q811" s="51" t="str">
        <f t="shared" si="24"/>
        <v/>
      </c>
      <c r="R811" s="51" t="str">
        <f>IF(M811="","",IF(AND(M811&lt;&gt;'Tabelas auxiliares'!$B$236,M811&lt;&gt;'Tabelas auxiliares'!$B$237,M811&lt;&gt;'Tabelas auxiliares'!$C$236,M811&lt;&gt;'Tabelas auxiliares'!$C$237,M811&lt;&gt;'Tabelas auxiliares'!$D$236),"FOLHA DE PESSOAL",IF(Q811='Tabelas auxiliares'!$A$237,"CUSTEIO",IF(Q811='Tabelas auxiliares'!$A$236,"INVESTIMENTO","ERRO - VERIFICAR"))))</f>
        <v/>
      </c>
      <c r="S811" s="64" t="str">
        <f t="shared" si="25"/>
        <v/>
      </c>
    </row>
    <row r="812" spans="17:19" x14ac:dyDescent="0.25">
      <c r="Q812" s="51" t="str">
        <f t="shared" si="24"/>
        <v/>
      </c>
      <c r="R812" s="51" t="str">
        <f>IF(M812="","",IF(AND(M812&lt;&gt;'Tabelas auxiliares'!$B$236,M812&lt;&gt;'Tabelas auxiliares'!$B$237,M812&lt;&gt;'Tabelas auxiliares'!$C$236,M812&lt;&gt;'Tabelas auxiliares'!$C$237,M812&lt;&gt;'Tabelas auxiliares'!$D$236),"FOLHA DE PESSOAL",IF(Q812='Tabelas auxiliares'!$A$237,"CUSTEIO",IF(Q812='Tabelas auxiliares'!$A$236,"INVESTIMENTO","ERRO - VERIFICAR"))))</f>
        <v/>
      </c>
      <c r="S812" s="64" t="str">
        <f t="shared" si="25"/>
        <v/>
      </c>
    </row>
    <row r="813" spans="17:19" x14ac:dyDescent="0.25">
      <c r="Q813" s="51" t="str">
        <f t="shared" si="24"/>
        <v/>
      </c>
      <c r="R813" s="51" t="str">
        <f>IF(M813="","",IF(AND(M813&lt;&gt;'Tabelas auxiliares'!$B$236,M813&lt;&gt;'Tabelas auxiliares'!$B$237,M813&lt;&gt;'Tabelas auxiliares'!$C$236,M813&lt;&gt;'Tabelas auxiliares'!$C$237,M813&lt;&gt;'Tabelas auxiliares'!$D$236),"FOLHA DE PESSOAL",IF(Q813='Tabelas auxiliares'!$A$237,"CUSTEIO",IF(Q813='Tabelas auxiliares'!$A$236,"INVESTIMENTO","ERRO - VERIFICAR"))))</f>
        <v/>
      </c>
      <c r="S813" s="64" t="str">
        <f t="shared" si="25"/>
        <v/>
      </c>
    </row>
    <row r="814" spans="17:19" x14ac:dyDescent="0.25">
      <c r="Q814" s="51" t="str">
        <f t="shared" si="24"/>
        <v/>
      </c>
      <c r="R814" s="51" t="str">
        <f>IF(M814="","",IF(AND(M814&lt;&gt;'Tabelas auxiliares'!$B$236,M814&lt;&gt;'Tabelas auxiliares'!$B$237,M814&lt;&gt;'Tabelas auxiliares'!$C$236,M814&lt;&gt;'Tabelas auxiliares'!$C$237,M814&lt;&gt;'Tabelas auxiliares'!$D$236),"FOLHA DE PESSOAL",IF(Q814='Tabelas auxiliares'!$A$237,"CUSTEIO",IF(Q814='Tabelas auxiliares'!$A$236,"INVESTIMENTO","ERRO - VERIFICAR"))))</f>
        <v/>
      </c>
      <c r="S814" s="64" t="str">
        <f t="shared" si="25"/>
        <v/>
      </c>
    </row>
    <row r="815" spans="17:19" x14ac:dyDescent="0.25">
      <c r="Q815" s="51" t="str">
        <f t="shared" si="24"/>
        <v/>
      </c>
      <c r="R815" s="51" t="str">
        <f>IF(M815="","",IF(AND(M815&lt;&gt;'Tabelas auxiliares'!$B$236,M815&lt;&gt;'Tabelas auxiliares'!$B$237,M815&lt;&gt;'Tabelas auxiliares'!$C$236,M815&lt;&gt;'Tabelas auxiliares'!$C$237,M815&lt;&gt;'Tabelas auxiliares'!$D$236),"FOLHA DE PESSOAL",IF(Q815='Tabelas auxiliares'!$A$237,"CUSTEIO",IF(Q815='Tabelas auxiliares'!$A$236,"INVESTIMENTO","ERRO - VERIFICAR"))))</f>
        <v/>
      </c>
      <c r="S815" s="64" t="str">
        <f t="shared" si="25"/>
        <v/>
      </c>
    </row>
    <row r="816" spans="17:19" x14ac:dyDescent="0.25">
      <c r="Q816" s="51" t="str">
        <f t="shared" si="24"/>
        <v/>
      </c>
      <c r="R816" s="51" t="str">
        <f>IF(M816="","",IF(AND(M816&lt;&gt;'Tabelas auxiliares'!$B$236,M816&lt;&gt;'Tabelas auxiliares'!$B$237,M816&lt;&gt;'Tabelas auxiliares'!$C$236,M816&lt;&gt;'Tabelas auxiliares'!$C$237,M816&lt;&gt;'Tabelas auxiliares'!$D$236),"FOLHA DE PESSOAL",IF(Q816='Tabelas auxiliares'!$A$237,"CUSTEIO",IF(Q816='Tabelas auxiliares'!$A$236,"INVESTIMENTO","ERRO - VERIFICAR"))))</f>
        <v/>
      </c>
      <c r="S816" s="64" t="str">
        <f t="shared" si="25"/>
        <v/>
      </c>
    </row>
    <row r="817" spans="17:19" x14ac:dyDescent="0.25">
      <c r="Q817" s="51" t="str">
        <f t="shared" si="24"/>
        <v/>
      </c>
      <c r="R817" s="51" t="str">
        <f>IF(M817="","",IF(AND(M817&lt;&gt;'Tabelas auxiliares'!$B$236,M817&lt;&gt;'Tabelas auxiliares'!$B$237,M817&lt;&gt;'Tabelas auxiliares'!$C$236,M817&lt;&gt;'Tabelas auxiliares'!$C$237,M817&lt;&gt;'Tabelas auxiliares'!$D$236),"FOLHA DE PESSOAL",IF(Q817='Tabelas auxiliares'!$A$237,"CUSTEIO",IF(Q817='Tabelas auxiliares'!$A$236,"INVESTIMENTO","ERRO - VERIFICAR"))))</f>
        <v/>
      </c>
      <c r="S817" s="64" t="str">
        <f t="shared" si="25"/>
        <v/>
      </c>
    </row>
    <row r="818" spans="17:19" x14ac:dyDescent="0.25">
      <c r="Q818" s="51" t="str">
        <f t="shared" si="24"/>
        <v/>
      </c>
      <c r="R818" s="51" t="str">
        <f>IF(M818="","",IF(AND(M818&lt;&gt;'Tabelas auxiliares'!$B$236,M818&lt;&gt;'Tabelas auxiliares'!$B$237,M818&lt;&gt;'Tabelas auxiliares'!$C$236,M818&lt;&gt;'Tabelas auxiliares'!$C$237,M818&lt;&gt;'Tabelas auxiliares'!$D$236),"FOLHA DE PESSOAL",IF(Q818='Tabelas auxiliares'!$A$237,"CUSTEIO",IF(Q818='Tabelas auxiliares'!$A$236,"INVESTIMENTO","ERRO - VERIFICAR"))))</f>
        <v/>
      </c>
      <c r="S818" s="64" t="str">
        <f t="shared" si="25"/>
        <v/>
      </c>
    </row>
    <row r="819" spans="17:19" x14ac:dyDescent="0.25">
      <c r="Q819" s="51" t="str">
        <f t="shared" si="24"/>
        <v/>
      </c>
      <c r="R819" s="51" t="str">
        <f>IF(M819="","",IF(AND(M819&lt;&gt;'Tabelas auxiliares'!$B$236,M819&lt;&gt;'Tabelas auxiliares'!$B$237,M819&lt;&gt;'Tabelas auxiliares'!$C$236,M819&lt;&gt;'Tabelas auxiliares'!$C$237,M819&lt;&gt;'Tabelas auxiliares'!$D$236),"FOLHA DE PESSOAL",IF(Q819='Tabelas auxiliares'!$A$237,"CUSTEIO",IF(Q819='Tabelas auxiliares'!$A$236,"INVESTIMENTO","ERRO - VERIFICAR"))))</f>
        <v/>
      </c>
      <c r="S819" s="64" t="str">
        <f t="shared" si="25"/>
        <v/>
      </c>
    </row>
    <row r="820" spans="17:19" x14ac:dyDescent="0.25">
      <c r="Q820" s="51" t="str">
        <f t="shared" si="24"/>
        <v/>
      </c>
      <c r="R820" s="51" t="str">
        <f>IF(M820="","",IF(AND(M820&lt;&gt;'Tabelas auxiliares'!$B$236,M820&lt;&gt;'Tabelas auxiliares'!$B$237,M820&lt;&gt;'Tabelas auxiliares'!$C$236,M820&lt;&gt;'Tabelas auxiliares'!$C$237,M820&lt;&gt;'Tabelas auxiliares'!$D$236),"FOLHA DE PESSOAL",IF(Q820='Tabelas auxiliares'!$A$237,"CUSTEIO",IF(Q820='Tabelas auxiliares'!$A$236,"INVESTIMENTO","ERRO - VERIFICAR"))))</f>
        <v/>
      </c>
      <c r="S820" s="64" t="str">
        <f t="shared" si="25"/>
        <v/>
      </c>
    </row>
    <row r="821" spans="17:19" x14ac:dyDescent="0.25">
      <c r="Q821" s="51" t="str">
        <f t="shared" si="24"/>
        <v/>
      </c>
      <c r="R821" s="51" t="str">
        <f>IF(M821="","",IF(AND(M821&lt;&gt;'Tabelas auxiliares'!$B$236,M821&lt;&gt;'Tabelas auxiliares'!$B$237,M821&lt;&gt;'Tabelas auxiliares'!$C$236,M821&lt;&gt;'Tabelas auxiliares'!$C$237,M821&lt;&gt;'Tabelas auxiliares'!$D$236),"FOLHA DE PESSOAL",IF(Q821='Tabelas auxiliares'!$A$237,"CUSTEIO",IF(Q821='Tabelas auxiliares'!$A$236,"INVESTIMENTO","ERRO - VERIFICAR"))))</f>
        <v/>
      </c>
      <c r="S821" s="64" t="str">
        <f t="shared" si="25"/>
        <v/>
      </c>
    </row>
    <row r="822" spans="17:19" x14ac:dyDescent="0.25">
      <c r="Q822" s="51" t="str">
        <f t="shared" si="24"/>
        <v/>
      </c>
      <c r="R822" s="51" t="str">
        <f>IF(M822="","",IF(AND(M822&lt;&gt;'Tabelas auxiliares'!$B$236,M822&lt;&gt;'Tabelas auxiliares'!$B$237,M822&lt;&gt;'Tabelas auxiliares'!$C$236,M822&lt;&gt;'Tabelas auxiliares'!$C$237,M822&lt;&gt;'Tabelas auxiliares'!$D$236),"FOLHA DE PESSOAL",IF(Q822='Tabelas auxiliares'!$A$237,"CUSTEIO",IF(Q822='Tabelas auxiliares'!$A$236,"INVESTIMENTO","ERRO - VERIFICAR"))))</f>
        <v/>
      </c>
      <c r="S822" s="64" t="str">
        <f t="shared" si="25"/>
        <v/>
      </c>
    </row>
    <row r="823" spans="17:19" x14ac:dyDescent="0.25">
      <c r="Q823" s="51" t="str">
        <f t="shared" si="24"/>
        <v/>
      </c>
      <c r="R823" s="51" t="str">
        <f>IF(M823="","",IF(AND(M823&lt;&gt;'Tabelas auxiliares'!$B$236,M823&lt;&gt;'Tabelas auxiliares'!$B$237,M823&lt;&gt;'Tabelas auxiliares'!$C$236,M823&lt;&gt;'Tabelas auxiliares'!$C$237,M823&lt;&gt;'Tabelas auxiliares'!$D$236),"FOLHA DE PESSOAL",IF(Q823='Tabelas auxiliares'!$A$237,"CUSTEIO",IF(Q823='Tabelas auxiliares'!$A$236,"INVESTIMENTO","ERRO - VERIFICAR"))))</f>
        <v/>
      </c>
      <c r="S823" s="64" t="str">
        <f t="shared" si="25"/>
        <v/>
      </c>
    </row>
    <row r="824" spans="17:19" x14ac:dyDescent="0.25">
      <c r="Q824" s="51" t="str">
        <f t="shared" si="24"/>
        <v/>
      </c>
      <c r="R824" s="51" t="str">
        <f>IF(M824="","",IF(AND(M824&lt;&gt;'Tabelas auxiliares'!$B$236,M824&lt;&gt;'Tabelas auxiliares'!$B$237,M824&lt;&gt;'Tabelas auxiliares'!$C$236,M824&lt;&gt;'Tabelas auxiliares'!$C$237,M824&lt;&gt;'Tabelas auxiliares'!$D$236),"FOLHA DE PESSOAL",IF(Q824='Tabelas auxiliares'!$A$237,"CUSTEIO",IF(Q824='Tabelas auxiliares'!$A$236,"INVESTIMENTO","ERRO - VERIFICAR"))))</f>
        <v/>
      </c>
      <c r="S824" s="64" t="str">
        <f t="shared" si="25"/>
        <v/>
      </c>
    </row>
    <row r="825" spans="17:19" x14ac:dyDescent="0.25">
      <c r="Q825" s="51" t="str">
        <f t="shared" si="24"/>
        <v/>
      </c>
      <c r="R825" s="51" t="str">
        <f>IF(M825="","",IF(AND(M825&lt;&gt;'Tabelas auxiliares'!$B$236,M825&lt;&gt;'Tabelas auxiliares'!$B$237,M825&lt;&gt;'Tabelas auxiliares'!$C$236,M825&lt;&gt;'Tabelas auxiliares'!$C$237,M825&lt;&gt;'Tabelas auxiliares'!$D$236),"FOLHA DE PESSOAL",IF(Q825='Tabelas auxiliares'!$A$237,"CUSTEIO",IF(Q825='Tabelas auxiliares'!$A$236,"INVESTIMENTO","ERRO - VERIFICAR"))))</f>
        <v/>
      </c>
      <c r="S825" s="64" t="str">
        <f t="shared" si="25"/>
        <v/>
      </c>
    </row>
    <row r="826" spans="17:19" x14ac:dyDescent="0.25">
      <c r="Q826" s="51" t="str">
        <f t="shared" si="24"/>
        <v/>
      </c>
      <c r="R826" s="51" t="str">
        <f>IF(M826="","",IF(AND(M826&lt;&gt;'Tabelas auxiliares'!$B$236,M826&lt;&gt;'Tabelas auxiliares'!$B$237,M826&lt;&gt;'Tabelas auxiliares'!$C$236,M826&lt;&gt;'Tabelas auxiliares'!$C$237,M826&lt;&gt;'Tabelas auxiliares'!$D$236),"FOLHA DE PESSOAL",IF(Q826='Tabelas auxiliares'!$A$237,"CUSTEIO",IF(Q826='Tabelas auxiliares'!$A$236,"INVESTIMENTO","ERRO - VERIFICAR"))))</f>
        <v/>
      </c>
      <c r="S826" s="64" t="str">
        <f t="shared" si="25"/>
        <v/>
      </c>
    </row>
    <row r="827" spans="17:19" x14ac:dyDescent="0.25">
      <c r="Q827" s="51" t="str">
        <f t="shared" si="24"/>
        <v/>
      </c>
      <c r="R827" s="51" t="str">
        <f>IF(M827="","",IF(AND(M827&lt;&gt;'Tabelas auxiliares'!$B$236,M827&lt;&gt;'Tabelas auxiliares'!$B$237,M827&lt;&gt;'Tabelas auxiliares'!$C$236,M827&lt;&gt;'Tabelas auxiliares'!$C$237,M827&lt;&gt;'Tabelas auxiliares'!$D$236),"FOLHA DE PESSOAL",IF(Q827='Tabelas auxiliares'!$A$237,"CUSTEIO",IF(Q827='Tabelas auxiliares'!$A$236,"INVESTIMENTO","ERRO - VERIFICAR"))))</f>
        <v/>
      </c>
      <c r="S827" s="64" t="str">
        <f t="shared" si="25"/>
        <v/>
      </c>
    </row>
    <row r="828" spans="17:19" x14ac:dyDescent="0.25">
      <c r="Q828" s="51" t="str">
        <f t="shared" si="24"/>
        <v/>
      </c>
      <c r="R828" s="51" t="str">
        <f>IF(M828="","",IF(AND(M828&lt;&gt;'Tabelas auxiliares'!$B$236,M828&lt;&gt;'Tabelas auxiliares'!$B$237,M828&lt;&gt;'Tabelas auxiliares'!$C$236,M828&lt;&gt;'Tabelas auxiliares'!$C$237,M828&lt;&gt;'Tabelas auxiliares'!$D$236),"FOLHA DE PESSOAL",IF(Q828='Tabelas auxiliares'!$A$237,"CUSTEIO",IF(Q828='Tabelas auxiliares'!$A$236,"INVESTIMENTO","ERRO - VERIFICAR"))))</f>
        <v/>
      </c>
      <c r="S828" s="64" t="str">
        <f t="shared" si="25"/>
        <v/>
      </c>
    </row>
    <row r="829" spans="17:19" x14ac:dyDescent="0.25">
      <c r="Q829" s="51" t="str">
        <f t="shared" si="24"/>
        <v/>
      </c>
      <c r="R829" s="51" t="str">
        <f>IF(M829="","",IF(AND(M829&lt;&gt;'Tabelas auxiliares'!$B$236,M829&lt;&gt;'Tabelas auxiliares'!$B$237,M829&lt;&gt;'Tabelas auxiliares'!$C$236,M829&lt;&gt;'Tabelas auxiliares'!$C$237,M829&lt;&gt;'Tabelas auxiliares'!$D$236),"FOLHA DE PESSOAL",IF(Q829='Tabelas auxiliares'!$A$237,"CUSTEIO",IF(Q829='Tabelas auxiliares'!$A$236,"INVESTIMENTO","ERRO - VERIFICAR"))))</f>
        <v/>
      </c>
      <c r="S829" s="64" t="str">
        <f t="shared" si="25"/>
        <v/>
      </c>
    </row>
    <row r="830" spans="17:19" x14ac:dyDescent="0.25">
      <c r="Q830" s="51" t="str">
        <f t="shared" si="24"/>
        <v/>
      </c>
      <c r="R830" s="51" t="str">
        <f>IF(M830="","",IF(AND(M830&lt;&gt;'Tabelas auxiliares'!$B$236,M830&lt;&gt;'Tabelas auxiliares'!$B$237,M830&lt;&gt;'Tabelas auxiliares'!$C$236,M830&lt;&gt;'Tabelas auxiliares'!$C$237,M830&lt;&gt;'Tabelas auxiliares'!$D$236),"FOLHA DE PESSOAL",IF(Q830='Tabelas auxiliares'!$A$237,"CUSTEIO",IF(Q830='Tabelas auxiliares'!$A$236,"INVESTIMENTO","ERRO - VERIFICAR"))))</f>
        <v/>
      </c>
      <c r="S830" s="64" t="str">
        <f t="shared" si="25"/>
        <v/>
      </c>
    </row>
    <row r="831" spans="17:19" x14ac:dyDescent="0.25">
      <c r="Q831" s="51" t="str">
        <f t="shared" si="24"/>
        <v/>
      </c>
      <c r="R831" s="51" t="str">
        <f>IF(M831="","",IF(AND(M831&lt;&gt;'Tabelas auxiliares'!$B$236,M831&lt;&gt;'Tabelas auxiliares'!$B$237,M831&lt;&gt;'Tabelas auxiliares'!$C$236,M831&lt;&gt;'Tabelas auxiliares'!$C$237,M831&lt;&gt;'Tabelas auxiliares'!$D$236),"FOLHA DE PESSOAL",IF(Q831='Tabelas auxiliares'!$A$237,"CUSTEIO",IF(Q831='Tabelas auxiliares'!$A$236,"INVESTIMENTO","ERRO - VERIFICAR"))))</f>
        <v/>
      </c>
      <c r="S831" s="64" t="str">
        <f t="shared" si="25"/>
        <v/>
      </c>
    </row>
    <row r="832" spans="17:19" x14ac:dyDescent="0.25">
      <c r="Q832" s="51" t="str">
        <f t="shared" si="24"/>
        <v/>
      </c>
      <c r="R832" s="51" t="str">
        <f>IF(M832="","",IF(AND(M832&lt;&gt;'Tabelas auxiliares'!$B$236,M832&lt;&gt;'Tabelas auxiliares'!$B$237,M832&lt;&gt;'Tabelas auxiliares'!$C$236,M832&lt;&gt;'Tabelas auxiliares'!$C$237,M832&lt;&gt;'Tabelas auxiliares'!$D$236),"FOLHA DE PESSOAL",IF(Q832='Tabelas auxiliares'!$A$237,"CUSTEIO",IF(Q832='Tabelas auxiliares'!$A$236,"INVESTIMENTO","ERRO - VERIFICAR"))))</f>
        <v/>
      </c>
      <c r="S832" s="64" t="str">
        <f t="shared" si="25"/>
        <v/>
      </c>
    </row>
    <row r="833" spans="17:19" x14ac:dyDescent="0.25">
      <c r="Q833" s="51" t="str">
        <f t="shared" si="24"/>
        <v/>
      </c>
      <c r="R833" s="51" t="str">
        <f>IF(M833="","",IF(AND(M833&lt;&gt;'Tabelas auxiliares'!$B$236,M833&lt;&gt;'Tabelas auxiliares'!$B$237,M833&lt;&gt;'Tabelas auxiliares'!$C$236,M833&lt;&gt;'Tabelas auxiliares'!$C$237,M833&lt;&gt;'Tabelas auxiliares'!$D$236),"FOLHA DE PESSOAL",IF(Q833='Tabelas auxiliares'!$A$237,"CUSTEIO",IF(Q833='Tabelas auxiliares'!$A$236,"INVESTIMENTO","ERRO - VERIFICAR"))))</f>
        <v/>
      </c>
      <c r="S833" s="64" t="str">
        <f t="shared" si="25"/>
        <v/>
      </c>
    </row>
    <row r="834" spans="17:19" x14ac:dyDescent="0.25">
      <c r="Q834" s="51" t="str">
        <f t="shared" si="24"/>
        <v/>
      </c>
      <c r="R834" s="51" t="str">
        <f>IF(M834="","",IF(AND(M834&lt;&gt;'Tabelas auxiliares'!$B$236,M834&lt;&gt;'Tabelas auxiliares'!$B$237,M834&lt;&gt;'Tabelas auxiliares'!$C$236,M834&lt;&gt;'Tabelas auxiliares'!$C$237,M834&lt;&gt;'Tabelas auxiliares'!$D$236),"FOLHA DE PESSOAL",IF(Q834='Tabelas auxiliares'!$A$237,"CUSTEIO",IF(Q834='Tabelas auxiliares'!$A$236,"INVESTIMENTO","ERRO - VERIFICAR"))))</f>
        <v/>
      </c>
      <c r="S834" s="64" t="str">
        <f t="shared" si="25"/>
        <v/>
      </c>
    </row>
    <row r="835" spans="17:19" x14ac:dyDescent="0.25">
      <c r="Q835" s="51" t="str">
        <f t="shared" si="24"/>
        <v/>
      </c>
      <c r="R835" s="51" t="str">
        <f>IF(M835="","",IF(AND(M835&lt;&gt;'Tabelas auxiliares'!$B$236,M835&lt;&gt;'Tabelas auxiliares'!$B$237,M835&lt;&gt;'Tabelas auxiliares'!$C$236,M835&lt;&gt;'Tabelas auxiliares'!$C$237,M835&lt;&gt;'Tabelas auxiliares'!$D$236),"FOLHA DE PESSOAL",IF(Q835='Tabelas auxiliares'!$A$237,"CUSTEIO",IF(Q835='Tabelas auxiliares'!$A$236,"INVESTIMENTO","ERRO - VERIFICAR"))))</f>
        <v/>
      </c>
      <c r="S835" s="64" t="str">
        <f t="shared" si="25"/>
        <v/>
      </c>
    </row>
    <row r="836" spans="17:19" x14ac:dyDescent="0.25">
      <c r="Q836" s="51" t="str">
        <f t="shared" ref="Q836:Q899" si="26">LEFT(O836,1)</f>
        <v/>
      </c>
      <c r="R836" s="51" t="str">
        <f>IF(M836="","",IF(AND(M836&lt;&gt;'Tabelas auxiliares'!$B$236,M836&lt;&gt;'Tabelas auxiliares'!$B$237,M836&lt;&gt;'Tabelas auxiliares'!$C$236,M836&lt;&gt;'Tabelas auxiliares'!$C$237,M836&lt;&gt;'Tabelas auxiliares'!$D$236),"FOLHA DE PESSOAL",IF(Q836='Tabelas auxiliares'!$A$237,"CUSTEIO",IF(Q836='Tabelas auxiliares'!$A$236,"INVESTIMENTO","ERRO - VERIFICAR"))))</f>
        <v/>
      </c>
      <c r="S836" s="64" t="str">
        <f t="shared" si="25"/>
        <v/>
      </c>
    </row>
    <row r="837" spans="17:19" x14ac:dyDescent="0.25">
      <c r="Q837" s="51" t="str">
        <f t="shared" si="26"/>
        <v/>
      </c>
      <c r="R837" s="51" t="str">
        <f>IF(M837="","",IF(AND(M837&lt;&gt;'Tabelas auxiliares'!$B$236,M837&lt;&gt;'Tabelas auxiliares'!$B$237,M837&lt;&gt;'Tabelas auxiliares'!$C$236,M837&lt;&gt;'Tabelas auxiliares'!$C$237,M837&lt;&gt;'Tabelas auxiliares'!$D$236),"FOLHA DE PESSOAL",IF(Q837='Tabelas auxiliares'!$A$237,"CUSTEIO",IF(Q837='Tabelas auxiliares'!$A$236,"INVESTIMENTO","ERRO - VERIFICAR"))))</f>
        <v/>
      </c>
      <c r="S837" s="64" t="str">
        <f t="shared" ref="S837:S900" si="27">IF(SUM(T837:X837)=0,"",SUM(T837:X837))</f>
        <v/>
      </c>
    </row>
    <row r="838" spans="17:19" x14ac:dyDescent="0.25">
      <c r="Q838" s="51" t="str">
        <f t="shared" si="26"/>
        <v/>
      </c>
      <c r="R838" s="51" t="str">
        <f>IF(M838="","",IF(AND(M838&lt;&gt;'Tabelas auxiliares'!$B$236,M838&lt;&gt;'Tabelas auxiliares'!$B$237,M838&lt;&gt;'Tabelas auxiliares'!$C$236,M838&lt;&gt;'Tabelas auxiliares'!$C$237,M838&lt;&gt;'Tabelas auxiliares'!$D$236),"FOLHA DE PESSOAL",IF(Q838='Tabelas auxiliares'!$A$237,"CUSTEIO",IF(Q838='Tabelas auxiliares'!$A$236,"INVESTIMENTO","ERRO - VERIFICAR"))))</f>
        <v/>
      </c>
      <c r="S838" s="64" t="str">
        <f t="shared" si="27"/>
        <v/>
      </c>
    </row>
    <row r="839" spans="17:19" x14ac:dyDescent="0.25">
      <c r="Q839" s="51" t="str">
        <f t="shared" si="26"/>
        <v/>
      </c>
      <c r="R839" s="51" t="str">
        <f>IF(M839="","",IF(AND(M839&lt;&gt;'Tabelas auxiliares'!$B$236,M839&lt;&gt;'Tabelas auxiliares'!$B$237,M839&lt;&gt;'Tabelas auxiliares'!$C$236,M839&lt;&gt;'Tabelas auxiliares'!$C$237,M839&lt;&gt;'Tabelas auxiliares'!$D$236),"FOLHA DE PESSOAL",IF(Q839='Tabelas auxiliares'!$A$237,"CUSTEIO",IF(Q839='Tabelas auxiliares'!$A$236,"INVESTIMENTO","ERRO - VERIFICAR"))))</f>
        <v/>
      </c>
      <c r="S839" s="64" t="str">
        <f t="shared" si="27"/>
        <v/>
      </c>
    </row>
    <row r="840" spans="17:19" x14ac:dyDescent="0.25">
      <c r="Q840" s="51" t="str">
        <f t="shared" si="26"/>
        <v/>
      </c>
      <c r="R840" s="51" t="str">
        <f>IF(M840="","",IF(AND(M840&lt;&gt;'Tabelas auxiliares'!$B$236,M840&lt;&gt;'Tabelas auxiliares'!$B$237,M840&lt;&gt;'Tabelas auxiliares'!$C$236,M840&lt;&gt;'Tabelas auxiliares'!$C$237,M840&lt;&gt;'Tabelas auxiliares'!$D$236),"FOLHA DE PESSOAL",IF(Q840='Tabelas auxiliares'!$A$237,"CUSTEIO",IF(Q840='Tabelas auxiliares'!$A$236,"INVESTIMENTO","ERRO - VERIFICAR"))))</f>
        <v/>
      </c>
      <c r="S840" s="64" t="str">
        <f t="shared" si="27"/>
        <v/>
      </c>
    </row>
    <row r="841" spans="17:19" x14ac:dyDescent="0.25">
      <c r="Q841" s="51" t="str">
        <f t="shared" si="26"/>
        <v/>
      </c>
      <c r="R841" s="51" t="str">
        <f>IF(M841="","",IF(AND(M841&lt;&gt;'Tabelas auxiliares'!$B$236,M841&lt;&gt;'Tabelas auxiliares'!$B$237,M841&lt;&gt;'Tabelas auxiliares'!$C$236,M841&lt;&gt;'Tabelas auxiliares'!$C$237,M841&lt;&gt;'Tabelas auxiliares'!$D$236),"FOLHA DE PESSOAL",IF(Q841='Tabelas auxiliares'!$A$237,"CUSTEIO",IF(Q841='Tabelas auxiliares'!$A$236,"INVESTIMENTO","ERRO - VERIFICAR"))))</f>
        <v/>
      </c>
      <c r="S841" s="64" t="str">
        <f t="shared" si="27"/>
        <v/>
      </c>
    </row>
    <row r="842" spans="17:19" x14ac:dyDescent="0.25">
      <c r="Q842" s="51" t="str">
        <f t="shared" si="26"/>
        <v/>
      </c>
      <c r="R842" s="51" t="str">
        <f>IF(M842="","",IF(AND(M842&lt;&gt;'Tabelas auxiliares'!$B$236,M842&lt;&gt;'Tabelas auxiliares'!$B$237,M842&lt;&gt;'Tabelas auxiliares'!$C$236,M842&lt;&gt;'Tabelas auxiliares'!$C$237,M842&lt;&gt;'Tabelas auxiliares'!$D$236),"FOLHA DE PESSOAL",IF(Q842='Tabelas auxiliares'!$A$237,"CUSTEIO",IF(Q842='Tabelas auxiliares'!$A$236,"INVESTIMENTO","ERRO - VERIFICAR"))))</f>
        <v/>
      </c>
      <c r="S842" s="64" t="str">
        <f t="shared" si="27"/>
        <v/>
      </c>
    </row>
    <row r="843" spans="17:19" x14ac:dyDescent="0.25">
      <c r="Q843" s="51" t="str">
        <f t="shared" si="26"/>
        <v/>
      </c>
      <c r="R843" s="51" t="str">
        <f>IF(M843="","",IF(AND(M843&lt;&gt;'Tabelas auxiliares'!$B$236,M843&lt;&gt;'Tabelas auxiliares'!$B$237,M843&lt;&gt;'Tabelas auxiliares'!$C$236,M843&lt;&gt;'Tabelas auxiliares'!$C$237,M843&lt;&gt;'Tabelas auxiliares'!$D$236),"FOLHA DE PESSOAL",IF(Q843='Tabelas auxiliares'!$A$237,"CUSTEIO",IF(Q843='Tabelas auxiliares'!$A$236,"INVESTIMENTO","ERRO - VERIFICAR"))))</f>
        <v/>
      </c>
      <c r="S843" s="64" t="str">
        <f t="shared" si="27"/>
        <v/>
      </c>
    </row>
    <row r="844" spans="17:19" x14ac:dyDescent="0.25">
      <c r="Q844" s="51" t="str">
        <f t="shared" si="26"/>
        <v/>
      </c>
      <c r="R844" s="51" t="str">
        <f>IF(M844="","",IF(AND(M844&lt;&gt;'Tabelas auxiliares'!$B$236,M844&lt;&gt;'Tabelas auxiliares'!$B$237,M844&lt;&gt;'Tabelas auxiliares'!$C$236,M844&lt;&gt;'Tabelas auxiliares'!$C$237,M844&lt;&gt;'Tabelas auxiliares'!$D$236),"FOLHA DE PESSOAL",IF(Q844='Tabelas auxiliares'!$A$237,"CUSTEIO",IF(Q844='Tabelas auxiliares'!$A$236,"INVESTIMENTO","ERRO - VERIFICAR"))))</f>
        <v/>
      </c>
      <c r="S844" s="64" t="str">
        <f t="shared" si="27"/>
        <v/>
      </c>
    </row>
    <row r="845" spans="17:19" x14ac:dyDescent="0.25">
      <c r="Q845" s="51" t="str">
        <f t="shared" si="26"/>
        <v/>
      </c>
      <c r="R845" s="51" t="str">
        <f>IF(M845="","",IF(AND(M845&lt;&gt;'Tabelas auxiliares'!$B$236,M845&lt;&gt;'Tabelas auxiliares'!$B$237,M845&lt;&gt;'Tabelas auxiliares'!$C$236,M845&lt;&gt;'Tabelas auxiliares'!$C$237,M845&lt;&gt;'Tabelas auxiliares'!$D$236),"FOLHA DE PESSOAL",IF(Q845='Tabelas auxiliares'!$A$237,"CUSTEIO",IF(Q845='Tabelas auxiliares'!$A$236,"INVESTIMENTO","ERRO - VERIFICAR"))))</f>
        <v/>
      </c>
      <c r="S845" s="64" t="str">
        <f t="shared" si="27"/>
        <v/>
      </c>
    </row>
    <row r="846" spans="17:19" x14ac:dyDescent="0.25">
      <c r="Q846" s="51" t="str">
        <f t="shared" si="26"/>
        <v/>
      </c>
      <c r="R846" s="51" t="str">
        <f>IF(M846="","",IF(AND(M846&lt;&gt;'Tabelas auxiliares'!$B$236,M846&lt;&gt;'Tabelas auxiliares'!$B$237,M846&lt;&gt;'Tabelas auxiliares'!$C$236,M846&lt;&gt;'Tabelas auxiliares'!$C$237,M846&lt;&gt;'Tabelas auxiliares'!$D$236),"FOLHA DE PESSOAL",IF(Q846='Tabelas auxiliares'!$A$237,"CUSTEIO",IF(Q846='Tabelas auxiliares'!$A$236,"INVESTIMENTO","ERRO - VERIFICAR"))))</f>
        <v/>
      </c>
      <c r="S846" s="64" t="str">
        <f t="shared" si="27"/>
        <v/>
      </c>
    </row>
    <row r="847" spans="17:19" x14ac:dyDescent="0.25">
      <c r="Q847" s="51" t="str">
        <f t="shared" si="26"/>
        <v/>
      </c>
      <c r="R847" s="51" t="str">
        <f>IF(M847="","",IF(AND(M847&lt;&gt;'Tabelas auxiliares'!$B$236,M847&lt;&gt;'Tabelas auxiliares'!$B$237,M847&lt;&gt;'Tabelas auxiliares'!$C$236,M847&lt;&gt;'Tabelas auxiliares'!$C$237,M847&lt;&gt;'Tabelas auxiliares'!$D$236),"FOLHA DE PESSOAL",IF(Q847='Tabelas auxiliares'!$A$237,"CUSTEIO",IF(Q847='Tabelas auxiliares'!$A$236,"INVESTIMENTO","ERRO - VERIFICAR"))))</f>
        <v/>
      </c>
      <c r="S847" s="64" t="str">
        <f t="shared" si="27"/>
        <v/>
      </c>
    </row>
    <row r="848" spans="17:19" x14ac:dyDescent="0.25">
      <c r="Q848" s="51" t="str">
        <f t="shared" si="26"/>
        <v/>
      </c>
      <c r="R848" s="51" t="str">
        <f>IF(M848="","",IF(AND(M848&lt;&gt;'Tabelas auxiliares'!$B$236,M848&lt;&gt;'Tabelas auxiliares'!$B$237,M848&lt;&gt;'Tabelas auxiliares'!$C$236,M848&lt;&gt;'Tabelas auxiliares'!$C$237,M848&lt;&gt;'Tabelas auxiliares'!$D$236),"FOLHA DE PESSOAL",IF(Q848='Tabelas auxiliares'!$A$237,"CUSTEIO",IF(Q848='Tabelas auxiliares'!$A$236,"INVESTIMENTO","ERRO - VERIFICAR"))))</f>
        <v/>
      </c>
      <c r="S848" s="64" t="str">
        <f t="shared" si="27"/>
        <v/>
      </c>
    </row>
    <row r="849" spans="17:19" x14ac:dyDescent="0.25">
      <c r="Q849" s="51" t="str">
        <f t="shared" si="26"/>
        <v/>
      </c>
      <c r="R849" s="51" t="str">
        <f>IF(M849="","",IF(AND(M849&lt;&gt;'Tabelas auxiliares'!$B$236,M849&lt;&gt;'Tabelas auxiliares'!$B$237,M849&lt;&gt;'Tabelas auxiliares'!$C$236,M849&lt;&gt;'Tabelas auxiliares'!$C$237,M849&lt;&gt;'Tabelas auxiliares'!$D$236),"FOLHA DE PESSOAL",IF(Q849='Tabelas auxiliares'!$A$237,"CUSTEIO",IF(Q849='Tabelas auxiliares'!$A$236,"INVESTIMENTO","ERRO - VERIFICAR"))))</f>
        <v/>
      </c>
      <c r="S849" s="64" t="str">
        <f t="shared" si="27"/>
        <v/>
      </c>
    </row>
    <row r="850" spans="17:19" x14ac:dyDescent="0.25">
      <c r="Q850" s="51" t="str">
        <f t="shared" si="26"/>
        <v/>
      </c>
      <c r="R850" s="51" t="str">
        <f>IF(M850="","",IF(AND(M850&lt;&gt;'Tabelas auxiliares'!$B$236,M850&lt;&gt;'Tabelas auxiliares'!$B$237,M850&lt;&gt;'Tabelas auxiliares'!$C$236,M850&lt;&gt;'Tabelas auxiliares'!$C$237,M850&lt;&gt;'Tabelas auxiliares'!$D$236),"FOLHA DE PESSOAL",IF(Q850='Tabelas auxiliares'!$A$237,"CUSTEIO",IF(Q850='Tabelas auxiliares'!$A$236,"INVESTIMENTO","ERRO - VERIFICAR"))))</f>
        <v/>
      </c>
      <c r="S850" s="64" t="str">
        <f t="shared" si="27"/>
        <v/>
      </c>
    </row>
    <row r="851" spans="17:19" x14ac:dyDescent="0.25">
      <c r="Q851" s="51" t="str">
        <f t="shared" si="26"/>
        <v/>
      </c>
      <c r="R851" s="51" t="str">
        <f>IF(M851="","",IF(AND(M851&lt;&gt;'Tabelas auxiliares'!$B$236,M851&lt;&gt;'Tabelas auxiliares'!$B$237,M851&lt;&gt;'Tabelas auxiliares'!$C$236,M851&lt;&gt;'Tabelas auxiliares'!$C$237,M851&lt;&gt;'Tabelas auxiliares'!$D$236),"FOLHA DE PESSOAL",IF(Q851='Tabelas auxiliares'!$A$237,"CUSTEIO",IF(Q851='Tabelas auxiliares'!$A$236,"INVESTIMENTO","ERRO - VERIFICAR"))))</f>
        <v/>
      </c>
      <c r="S851" s="64" t="str">
        <f t="shared" si="27"/>
        <v/>
      </c>
    </row>
    <row r="852" spans="17:19" x14ac:dyDescent="0.25">
      <c r="Q852" s="51" t="str">
        <f t="shared" si="26"/>
        <v/>
      </c>
      <c r="R852" s="51" t="str">
        <f>IF(M852="","",IF(AND(M852&lt;&gt;'Tabelas auxiliares'!$B$236,M852&lt;&gt;'Tabelas auxiliares'!$B$237,M852&lt;&gt;'Tabelas auxiliares'!$C$236,M852&lt;&gt;'Tabelas auxiliares'!$C$237,M852&lt;&gt;'Tabelas auxiliares'!$D$236),"FOLHA DE PESSOAL",IF(Q852='Tabelas auxiliares'!$A$237,"CUSTEIO",IF(Q852='Tabelas auxiliares'!$A$236,"INVESTIMENTO","ERRO - VERIFICAR"))))</f>
        <v/>
      </c>
      <c r="S852" s="64" t="str">
        <f t="shared" si="27"/>
        <v/>
      </c>
    </row>
    <row r="853" spans="17:19" x14ac:dyDescent="0.25">
      <c r="Q853" s="51" t="str">
        <f t="shared" si="26"/>
        <v/>
      </c>
      <c r="R853" s="51" t="str">
        <f>IF(M853="","",IF(AND(M853&lt;&gt;'Tabelas auxiliares'!$B$236,M853&lt;&gt;'Tabelas auxiliares'!$B$237,M853&lt;&gt;'Tabelas auxiliares'!$C$236,M853&lt;&gt;'Tabelas auxiliares'!$C$237,M853&lt;&gt;'Tabelas auxiliares'!$D$236),"FOLHA DE PESSOAL",IF(Q853='Tabelas auxiliares'!$A$237,"CUSTEIO",IF(Q853='Tabelas auxiliares'!$A$236,"INVESTIMENTO","ERRO - VERIFICAR"))))</f>
        <v/>
      </c>
      <c r="S853" s="64" t="str">
        <f t="shared" si="27"/>
        <v/>
      </c>
    </row>
    <row r="854" spans="17:19" x14ac:dyDescent="0.25">
      <c r="Q854" s="51" t="str">
        <f t="shared" si="26"/>
        <v/>
      </c>
      <c r="R854" s="51" t="str">
        <f>IF(M854="","",IF(AND(M854&lt;&gt;'Tabelas auxiliares'!$B$236,M854&lt;&gt;'Tabelas auxiliares'!$B$237,M854&lt;&gt;'Tabelas auxiliares'!$C$236,M854&lt;&gt;'Tabelas auxiliares'!$C$237,M854&lt;&gt;'Tabelas auxiliares'!$D$236),"FOLHA DE PESSOAL",IF(Q854='Tabelas auxiliares'!$A$237,"CUSTEIO",IF(Q854='Tabelas auxiliares'!$A$236,"INVESTIMENTO","ERRO - VERIFICAR"))))</f>
        <v/>
      </c>
      <c r="S854" s="64" t="str">
        <f t="shared" si="27"/>
        <v/>
      </c>
    </row>
    <row r="855" spans="17:19" x14ac:dyDescent="0.25">
      <c r="Q855" s="51" t="str">
        <f t="shared" si="26"/>
        <v/>
      </c>
      <c r="R855" s="51" t="str">
        <f>IF(M855="","",IF(AND(M855&lt;&gt;'Tabelas auxiliares'!$B$236,M855&lt;&gt;'Tabelas auxiliares'!$B$237,M855&lt;&gt;'Tabelas auxiliares'!$C$236,M855&lt;&gt;'Tabelas auxiliares'!$C$237,M855&lt;&gt;'Tabelas auxiliares'!$D$236),"FOLHA DE PESSOAL",IF(Q855='Tabelas auxiliares'!$A$237,"CUSTEIO",IF(Q855='Tabelas auxiliares'!$A$236,"INVESTIMENTO","ERRO - VERIFICAR"))))</f>
        <v/>
      </c>
      <c r="S855" s="64" t="str">
        <f t="shared" si="27"/>
        <v/>
      </c>
    </row>
    <row r="856" spans="17:19" x14ac:dyDescent="0.25">
      <c r="Q856" s="51" t="str">
        <f t="shared" si="26"/>
        <v/>
      </c>
      <c r="R856" s="51" t="str">
        <f>IF(M856="","",IF(AND(M856&lt;&gt;'Tabelas auxiliares'!$B$236,M856&lt;&gt;'Tabelas auxiliares'!$B$237,M856&lt;&gt;'Tabelas auxiliares'!$C$236,M856&lt;&gt;'Tabelas auxiliares'!$C$237,M856&lt;&gt;'Tabelas auxiliares'!$D$236),"FOLHA DE PESSOAL",IF(Q856='Tabelas auxiliares'!$A$237,"CUSTEIO",IF(Q856='Tabelas auxiliares'!$A$236,"INVESTIMENTO","ERRO - VERIFICAR"))))</f>
        <v/>
      </c>
      <c r="S856" s="64" t="str">
        <f t="shared" si="27"/>
        <v/>
      </c>
    </row>
    <row r="857" spans="17:19" x14ac:dyDescent="0.25">
      <c r="Q857" s="51" t="str">
        <f t="shared" si="26"/>
        <v/>
      </c>
      <c r="R857" s="51" t="str">
        <f>IF(M857="","",IF(AND(M857&lt;&gt;'Tabelas auxiliares'!$B$236,M857&lt;&gt;'Tabelas auxiliares'!$B$237,M857&lt;&gt;'Tabelas auxiliares'!$C$236,M857&lt;&gt;'Tabelas auxiliares'!$C$237,M857&lt;&gt;'Tabelas auxiliares'!$D$236),"FOLHA DE PESSOAL",IF(Q857='Tabelas auxiliares'!$A$237,"CUSTEIO",IF(Q857='Tabelas auxiliares'!$A$236,"INVESTIMENTO","ERRO - VERIFICAR"))))</f>
        <v/>
      </c>
      <c r="S857" s="64" t="str">
        <f t="shared" si="27"/>
        <v/>
      </c>
    </row>
    <row r="858" spans="17:19" x14ac:dyDescent="0.25">
      <c r="Q858" s="51" t="str">
        <f t="shared" si="26"/>
        <v/>
      </c>
      <c r="R858" s="51" t="str">
        <f>IF(M858="","",IF(AND(M858&lt;&gt;'Tabelas auxiliares'!$B$236,M858&lt;&gt;'Tabelas auxiliares'!$B$237,M858&lt;&gt;'Tabelas auxiliares'!$C$236,M858&lt;&gt;'Tabelas auxiliares'!$C$237,M858&lt;&gt;'Tabelas auxiliares'!$D$236),"FOLHA DE PESSOAL",IF(Q858='Tabelas auxiliares'!$A$237,"CUSTEIO",IF(Q858='Tabelas auxiliares'!$A$236,"INVESTIMENTO","ERRO - VERIFICAR"))))</f>
        <v/>
      </c>
      <c r="S858" s="64" t="str">
        <f t="shared" si="27"/>
        <v/>
      </c>
    </row>
    <row r="859" spans="17:19" x14ac:dyDescent="0.25">
      <c r="Q859" s="51" t="str">
        <f t="shared" si="26"/>
        <v/>
      </c>
      <c r="R859" s="51" t="str">
        <f>IF(M859="","",IF(AND(M859&lt;&gt;'Tabelas auxiliares'!$B$236,M859&lt;&gt;'Tabelas auxiliares'!$B$237,M859&lt;&gt;'Tabelas auxiliares'!$C$236,M859&lt;&gt;'Tabelas auxiliares'!$C$237,M859&lt;&gt;'Tabelas auxiliares'!$D$236),"FOLHA DE PESSOAL",IF(Q859='Tabelas auxiliares'!$A$237,"CUSTEIO",IF(Q859='Tabelas auxiliares'!$A$236,"INVESTIMENTO","ERRO - VERIFICAR"))))</f>
        <v/>
      </c>
      <c r="S859" s="64" t="str">
        <f t="shared" si="27"/>
        <v/>
      </c>
    </row>
    <row r="860" spans="17:19" x14ac:dyDescent="0.25">
      <c r="Q860" s="51" t="str">
        <f t="shared" si="26"/>
        <v/>
      </c>
      <c r="R860" s="51" t="str">
        <f>IF(M860="","",IF(AND(M860&lt;&gt;'Tabelas auxiliares'!$B$236,M860&lt;&gt;'Tabelas auxiliares'!$B$237,M860&lt;&gt;'Tabelas auxiliares'!$C$236,M860&lt;&gt;'Tabelas auxiliares'!$C$237,M860&lt;&gt;'Tabelas auxiliares'!$D$236),"FOLHA DE PESSOAL",IF(Q860='Tabelas auxiliares'!$A$237,"CUSTEIO",IF(Q860='Tabelas auxiliares'!$A$236,"INVESTIMENTO","ERRO - VERIFICAR"))))</f>
        <v/>
      </c>
      <c r="S860" s="64" t="str">
        <f t="shared" si="27"/>
        <v/>
      </c>
    </row>
    <row r="861" spans="17:19" x14ac:dyDescent="0.25">
      <c r="Q861" s="51" t="str">
        <f t="shared" si="26"/>
        <v/>
      </c>
      <c r="R861" s="51" t="str">
        <f>IF(M861="","",IF(AND(M861&lt;&gt;'Tabelas auxiliares'!$B$236,M861&lt;&gt;'Tabelas auxiliares'!$B$237,M861&lt;&gt;'Tabelas auxiliares'!$C$236,M861&lt;&gt;'Tabelas auxiliares'!$C$237,M861&lt;&gt;'Tabelas auxiliares'!$D$236),"FOLHA DE PESSOAL",IF(Q861='Tabelas auxiliares'!$A$237,"CUSTEIO",IF(Q861='Tabelas auxiliares'!$A$236,"INVESTIMENTO","ERRO - VERIFICAR"))))</f>
        <v/>
      </c>
      <c r="S861" s="64" t="str">
        <f t="shared" si="27"/>
        <v/>
      </c>
    </row>
    <row r="862" spans="17:19" x14ac:dyDescent="0.25">
      <c r="Q862" s="51" t="str">
        <f t="shared" si="26"/>
        <v/>
      </c>
      <c r="R862" s="51" t="str">
        <f>IF(M862="","",IF(AND(M862&lt;&gt;'Tabelas auxiliares'!$B$236,M862&lt;&gt;'Tabelas auxiliares'!$B$237,M862&lt;&gt;'Tabelas auxiliares'!$C$236,M862&lt;&gt;'Tabelas auxiliares'!$C$237,M862&lt;&gt;'Tabelas auxiliares'!$D$236),"FOLHA DE PESSOAL",IF(Q862='Tabelas auxiliares'!$A$237,"CUSTEIO",IF(Q862='Tabelas auxiliares'!$A$236,"INVESTIMENTO","ERRO - VERIFICAR"))))</f>
        <v/>
      </c>
      <c r="S862" s="64" t="str">
        <f t="shared" si="27"/>
        <v/>
      </c>
    </row>
    <row r="863" spans="17:19" x14ac:dyDescent="0.25">
      <c r="Q863" s="51" t="str">
        <f t="shared" si="26"/>
        <v/>
      </c>
      <c r="R863" s="51" t="str">
        <f>IF(M863="","",IF(AND(M863&lt;&gt;'Tabelas auxiliares'!$B$236,M863&lt;&gt;'Tabelas auxiliares'!$B$237,M863&lt;&gt;'Tabelas auxiliares'!$C$236,M863&lt;&gt;'Tabelas auxiliares'!$C$237,M863&lt;&gt;'Tabelas auxiliares'!$D$236),"FOLHA DE PESSOAL",IF(Q863='Tabelas auxiliares'!$A$237,"CUSTEIO",IF(Q863='Tabelas auxiliares'!$A$236,"INVESTIMENTO","ERRO - VERIFICAR"))))</f>
        <v/>
      </c>
      <c r="S863" s="64" t="str">
        <f t="shared" si="27"/>
        <v/>
      </c>
    </row>
    <row r="864" spans="17:19" x14ac:dyDescent="0.25">
      <c r="Q864" s="51" t="str">
        <f t="shared" si="26"/>
        <v/>
      </c>
      <c r="R864" s="51" t="str">
        <f>IF(M864="","",IF(AND(M864&lt;&gt;'Tabelas auxiliares'!$B$236,M864&lt;&gt;'Tabelas auxiliares'!$B$237,M864&lt;&gt;'Tabelas auxiliares'!$C$236,M864&lt;&gt;'Tabelas auxiliares'!$C$237,M864&lt;&gt;'Tabelas auxiliares'!$D$236),"FOLHA DE PESSOAL",IF(Q864='Tabelas auxiliares'!$A$237,"CUSTEIO",IF(Q864='Tabelas auxiliares'!$A$236,"INVESTIMENTO","ERRO - VERIFICAR"))))</f>
        <v/>
      </c>
      <c r="S864" s="64" t="str">
        <f t="shared" si="27"/>
        <v/>
      </c>
    </row>
    <row r="865" spans="17:19" x14ac:dyDescent="0.25">
      <c r="Q865" s="51" t="str">
        <f t="shared" si="26"/>
        <v/>
      </c>
      <c r="R865" s="51" t="str">
        <f>IF(M865="","",IF(AND(M865&lt;&gt;'Tabelas auxiliares'!$B$236,M865&lt;&gt;'Tabelas auxiliares'!$B$237,M865&lt;&gt;'Tabelas auxiliares'!$C$236,M865&lt;&gt;'Tabelas auxiliares'!$C$237,M865&lt;&gt;'Tabelas auxiliares'!$D$236),"FOLHA DE PESSOAL",IF(Q865='Tabelas auxiliares'!$A$237,"CUSTEIO",IF(Q865='Tabelas auxiliares'!$A$236,"INVESTIMENTO","ERRO - VERIFICAR"))))</f>
        <v/>
      </c>
      <c r="S865" s="64" t="str">
        <f t="shared" si="27"/>
        <v/>
      </c>
    </row>
    <row r="866" spans="17:19" x14ac:dyDescent="0.25">
      <c r="Q866" s="51" t="str">
        <f t="shared" si="26"/>
        <v/>
      </c>
      <c r="R866" s="51" t="str">
        <f>IF(M866="","",IF(AND(M866&lt;&gt;'Tabelas auxiliares'!$B$236,M866&lt;&gt;'Tabelas auxiliares'!$B$237,M866&lt;&gt;'Tabelas auxiliares'!$C$236,M866&lt;&gt;'Tabelas auxiliares'!$C$237,M866&lt;&gt;'Tabelas auxiliares'!$D$236),"FOLHA DE PESSOAL",IF(Q866='Tabelas auxiliares'!$A$237,"CUSTEIO",IF(Q866='Tabelas auxiliares'!$A$236,"INVESTIMENTO","ERRO - VERIFICAR"))))</f>
        <v/>
      </c>
      <c r="S866" s="64" t="str">
        <f t="shared" si="27"/>
        <v/>
      </c>
    </row>
    <row r="867" spans="17:19" x14ac:dyDescent="0.25">
      <c r="Q867" s="51" t="str">
        <f t="shared" si="26"/>
        <v/>
      </c>
      <c r="R867" s="51" t="str">
        <f>IF(M867="","",IF(AND(M867&lt;&gt;'Tabelas auxiliares'!$B$236,M867&lt;&gt;'Tabelas auxiliares'!$B$237,M867&lt;&gt;'Tabelas auxiliares'!$C$236,M867&lt;&gt;'Tabelas auxiliares'!$C$237,M867&lt;&gt;'Tabelas auxiliares'!$D$236),"FOLHA DE PESSOAL",IF(Q867='Tabelas auxiliares'!$A$237,"CUSTEIO",IF(Q867='Tabelas auxiliares'!$A$236,"INVESTIMENTO","ERRO - VERIFICAR"))))</f>
        <v/>
      </c>
      <c r="S867" s="64" t="str">
        <f t="shared" si="27"/>
        <v/>
      </c>
    </row>
    <row r="868" spans="17:19" x14ac:dyDescent="0.25">
      <c r="Q868" s="51" t="str">
        <f t="shared" si="26"/>
        <v/>
      </c>
      <c r="R868" s="51" t="str">
        <f>IF(M868="","",IF(AND(M868&lt;&gt;'Tabelas auxiliares'!$B$236,M868&lt;&gt;'Tabelas auxiliares'!$B$237,M868&lt;&gt;'Tabelas auxiliares'!$C$236,M868&lt;&gt;'Tabelas auxiliares'!$C$237,M868&lt;&gt;'Tabelas auxiliares'!$D$236),"FOLHA DE PESSOAL",IF(Q868='Tabelas auxiliares'!$A$237,"CUSTEIO",IF(Q868='Tabelas auxiliares'!$A$236,"INVESTIMENTO","ERRO - VERIFICAR"))))</f>
        <v/>
      </c>
      <c r="S868" s="64" t="str">
        <f t="shared" si="27"/>
        <v/>
      </c>
    </row>
    <row r="869" spans="17:19" x14ac:dyDescent="0.25">
      <c r="Q869" s="51" t="str">
        <f t="shared" si="26"/>
        <v/>
      </c>
      <c r="R869" s="51" t="str">
        <f>IF(M869="","",IF(AND(M869&lt;&gt;'Tabelas auxiliares'!$B$236,M869&lt;&gt;'Tabelas auxiliares'!$B$237,M869&lt;&gt;'Tabelas auxiliares'!$C$236,M869&lt;&gt;'Tabelas auxiliares'!$C$237,M869&lt;&gt;'Tabelas auxiliares'!$D$236),"FOLHA DE PESSOAL",IF(Q869='Tabelas auxiliares'!$A$237,"CUSTEIO",IF(Q869='Tabelas auxiliares'!$A$236,"INVESTIMENTO","ERRO - VERIFICAR"))))</f>
        <v/>
      </c>
      <c r="S869" s="64" t="str">
        <f t="shared" si="27"/>
        <v/>
      </c>
    </row>
    <row r="870" spans="17:19" x14ac:dyDescent="0.25">
      <c r="Q870" s="51" t="str">
        <f t="shared" si="26"/>
        <v/>
      </c>
      <c r="R870" s="51" t="str">
        <f>IF(M870="","",IF(AND(M870&lt;&gt;'Tabelas auxiliares'!$B$236,M870&lt;&gt;'Tabelas auxiliares'!$B$237,M870&lt;&gt;'Tabelas auxiliares'!$C$236,M870&lt;&gt;'Tabelas auxiliares'!$C$237,M870&lt;&gt;'Tabelas auxiliares'!$D$236),"FOLHA DE PESSOAL",IF(Q870='Tabelas auxiliares'!$A$237,"CUSTEIO",IF(Q870='Tabelas auxiliares'!$A$236,"INVESTIMENTO","ERRO - VERIFICAR"))))</f>
        <v/>
      </c>
      <c r="S870" s="64" t="str">
        <f t="shared" si="27"/>
        <v/>
      </c>
    </row>
    <row r="871" spans="17:19" x14ac:dyDescent="0.25">
      <c r="Q871" s="51" t="str">
        <f t="shared" si="26"/>
        <v/>
      </c>
      <c r="R871" s="51" t="str">
        <f>IF(M871="","",IF(AND(M871&lt;&gt;'Tabelas auxiliares'!$B$236,M871&lt;&gt;'Tabelas auxiliares'!$B$237,M871&lt;&gt;'Tabelas auxiliares'!$C$236,M871&lt;&gt;'Tabelas auxiliares'!$C$237,M871&lt;&gt;'Tabelas auxiliares'!$D$236),"FOLHA DE PESSOAL",IF(Q871='Tabelas auxiliares'!$A$237,"CUSTEIO",IF(Q871='Tabelas auxiliares'!$A$236,"INVESTIMENTO","ERRO - VERIFICAR"))))</f>
        <v/>
      </c>
      <c r="S871" s="64" t="str">
        <f t="shared" si="27"/>
        <v/>
      </c>
    </row>
    <row r="872" spans="17:19" x14ac:dyDescent="0.25">
      <c r="Q872" s="51" t="str">
        <f t="shared" si="26"/>
        <v/>
      </c>
      <c r="R872" s="51" t="str">
        <f>IF(M872="","",IF(AND(M872&lt;&gt;'Tabelas auxiliares'!$B$236,M872&lt;&gt;'Tabelas auxiliares'!$B$237,M872&lt;&gt;'Tabelas auxiliares'!$C$236,M872&lt;&gt;'Tabelas auxiliares'!$C$237,M872&lt;&gt;'Tabelas auxiliares'!$D$236),"FOLHA DE PESSOAL",IF(Q872='Tabelas auxiliares'!$A$237,"CUSTEIO",IF(Q872='Tabelas auxiliares'!$A$236,"INVESTIMENTO","ERRO - VERIFICAR"))))</f>
        <v/>
      </c>
      <c r="S872" s="64" t="str">
        <f t="shared" si="27"/>
        <v/>
      </c>
    </row>
    <row r="873" spans="17:19" x14ac:dyDescent="0.25">
      <c r="Q873" s="51" t="str">
        <f t="shared" si="26"/>
        <v/>
      </c>
      <c r="R873" s="51" t="str">
        <f>IF(M873="","",IF(AND(M873&lt;&gt;'Tabelas auxiliares'!$B$236,M873&lt;&gt;'Tabelas auxiliares'!$B$237,M873&lt;&gt;'Tabelas auxiliares'!$C$236,M873&lt;&gt;'Tabelas auxiliares'!$C$237,M873&lt;&gt;'Tabelas auxiliares'!$D$236),"FOLHA DE PESSOAL",IF(Q873='Tabelas auxiliares'!$A$237,"CUSTEIO",IF(Q873='Tabelas auxiliares'!$A$236,"INVESTIMENTO","ERRO - VERIFICAR"))))</f>
        <v/>
      </c>
      <c r="S873" s="64" t="str">
        <f t="shared" si="27"/>
        <v/>
      </c>
    </row>
    <row r="874" spans="17:19" x14ac:dyDescent="0.25">
      <c r="Q874" s="51" t="str">
        <f t="shared" si="26"/>
        <v/>
      </c>
      <c r="R874" s="51" t="str">
        <f>IF(M874="","",IF(AND(M874&lt;&gt;'Tabelas auxiliares'!$B$236,M874&lt;&gt;'Tabelas auxiliares'!$B$237,M874&lt;&gt;'Tabelas auxiliares'!$C$236,M874&lt;&gt;'Tabelas auxiliares'!$C$237,M874&lt;&gt;'Tabelas auxiliares'!$D$236),"FOLHA DE PESSOAL",IF(Q874='Tabelas auxiliares'!$A$237,"CUSTEIO",IF(Q874='Tabelas auxiliares'!$A$236,"INVESTIMENTO","ERRO - VERIFICAR"))))</f>
        <v/>
      </c>
      <c r="S874" s="64" t="str">
        <f t="shared" si="27"/>
        <v/>
      </c>
    </row>
    <row r="875" spans="17:19" x14ac:dyDescent="0.25">
      <c r="Q875" s="51" t="str">
        <f t="shared" si="26"/>
        <v/>
      </c>
      <c r="R875" s="51" t="str">
        <f>IF(M875="","",IF(AND(M875&lt;&gt;'Tabelas auxiliares'!$B$236,M875&lt;&gt;'Tabelas auxiliares'!$B$237,M875&lt;&gt;'Tabelas auxiliares'!$C$236,M875&lt;&gt;'Tabelas auxiliares'!$C$237,M875&lt;&gt;'Tabelas auxiliares'!$D$236),"FOLHA DE PESSOAL",IF(Q875='Tabelas auxiliares'!$A$237,"CUSTEIO",IF(Q875='Tabelas auxiliares'!$A$236,"INVESTIMENTO","ERRO - VERIFICAR"))))</f>
        <v/>
      </c>
      <c r="S875" s="64" t="str">
        <f t="shared" si="27"/>
        <v/>
      </c>
    </row>
    <row r="876" spans="17:19" x14ac:dyDescent="0.25">
      <c r="Q876" s="51" t="str">
        <f t="shared" si="26"/>
        <v/>
      </c>
      <c r="R876" s="51" t="str">
        <f>IF(M876="","",IF(AND(M876&lt;&gt;'Tabelas auxiliares'!$B$236,M876&lt;&gt;'Tabelas auxiliares'!$B$237,M876&lt;&gt;'Tabelas auxiliares'!$C$236,M876&lt;&gt;'Tabelas auxiliares'!$C$237,M876&lt;&gt;'Tabelas auxiliares'!$D$236),"FOLHA DE PESSOAL",IF(Q876='Tabelas auxiliares'!$A$237,"CUSTEIO",IF(Q876='Tabelas auxiliares'!$A$236,"INVESTIMENTO","ERRO - VERIFICAR"))))</f>
        <v/>
      </c>
      <c r="S876" s="64" t="str">
        <f t="shared" si="27"/>
        <v/>
      </c>
    </row>
    <row r="877" spans="17:19" x14ac:dyDescent="0.25">
      <c r="Q877" s="51" t="str">
        <f t="shared" si="26"/>
        <v/>
      </c>
      <c r="R877" s="51" t="str">
        <f>IF(M877="","",IF(AND(M877&lt;&gt;'Tabelas auxiliares'!$B$236,M877&lt;&gt;'Tabelas auxiliares'!$B$237,M877&lt;&gt;'Tabelas auxiliares'!$C$236,M877&lt;&gt;'Tabelas auxiliares'!$C$237,M877&lt;&gt;'Tabelas auxiliares'!$D$236),"FOLHA DE PESSOAL",IF(Q877='Tabelas auxiliares'!$A$237,"CUSTEIO",IF(Q877='Tabelas auxiliares'!$A$236,"INVESTIMENTO","ERRO - VERIFICAR"))))</f>
        <v/>
      </c>
      <c r="S877" s="64" t="str">
        <f t="shared" si="27"/>
        <v/>
      </c>
    </row>
    <row r="878" spans="17:19" x14ac:dyDescent="0.25">
      <c r="Q878" s="51" t="str">
        <f t="shared" si="26"/>
        <v/>
      </c>
      <c r="R878" s="51" t="str">
        <f>IF(M878="","",IF(AND(M878&lt;&gt;'Tabelas auxiliares'!$B$236,M878&lt;&gt;'Tabelas auxiliares'!$B$237,M878&lt;&gt;'Tabelas auxiliares'!$C$236,M878&lt;&gt;'Tabelas auxiliares'!$C$237,M878&lt;&gt;'Tabelas auxiliares'!$D$236),"FOLHA DE PESSOAL",IF(Q878='Tabelas auxiliares'!$A$237,"CUSTEIO",IF(Q878='Tabelas auxiliares'!$A$236,"INVESTIMENTO","ERRO - VERIFICAR"))))</f>
        <v/>
      </c>
      <c r="S878" s="64" t="str">
        <f t="shared" si="27"/>
        <v/>
      </c>
    </row>
    <row r="879" spans="17:19" x14ac:dyDescent="0.25">
      <c r="Q879" s="51" t="str">
        <f t="shared" si="26"/>
        <v/>
      </c>
      <c r="R879" s="51" t="str">
        <f>IF(M879="","",IF(AND(M879&lt;&gt;'Tabelas auxiliares'!$B$236,M879&lt;&gt;'Tabelas auxiliares'!$B$237,M879&lt;&gt;'Tabelas auxiliares'!$C$236,M879&lt;&gt;'Tabelas auxiliares'!$C$237,M879&lt;&gt;'Tabelas auxiliares'!$D$236),"FOLHA DE PESSOAL",IF(Q879='Tabelas auxiliares'!$A$237,"CUSTEIO",IF(Q879='Tabelas auxiliares'!$A$236,"INVESTIMENTO","ERRO - VERIFICAR"))))</f>
        <v/>
      </c>
      <c r="S879" s="64" t="str">
        <f t="shared" si="27"/>
        <v/>
      </c>
    </row>
    <row r="880" spans="17:19" x14ac:dyDescent="0.25">
      <c r="Q880" s="51" t="str">
        <f t="shared" si="26"/>
        <v/>
      </c>
      <c r="R880" s="51" t="str">
        <f>IF(M880="","",IF(AND(M880&lt;&gt;'Tabelas auxiliares'!$B$236,M880&lt;&gt;'Tabelas auxiliares'!$B$237,M880&lt;&gt;'Tabelas auxiliares'!$C$236,M880&lt;&gt;'Tabelas auxiliares'!$C$237,M880&lt;&gt;'Tabelas auxiliares'!$D$236),"FOLHA DE PESSOAL",IF(Q880='Tabelas auxiliares'!$A$237,"CUSTEIO",IF(Q880='Tabelas auxiliares'!$A$236,"INVESTIMENTO","ERRO - VERIFICAR"))))</f>
        <v/>
      </c>
      <c r="S880" s="64" t="str">
        <f t="shared" si="27"/>
        <v/>
      </c>
    </row>
    <row r="881" spans="17:19" x14ac:dyDescent="0.25">
      <c r="Q881" s="51" t="str">
        <f t="shared" si="26"/>
        <v/>
      </c>
      <c r="R881" s="51" t="str">
        <f>IF(M881="","",IF(AND(M881&lt;&gt;'Tabelas auxiliares'!$B$236,M881&lt;&gt;'Tabelas auxiliares'!$B$237,M881&lt;&gt;'Tabelas auxiliares'!$C$236,M881&lt;&gt;'Tabelas auxiliares'!$C$237,M881&lt;&gt;'Tabelas auxiliares'!$D$236),"FOLHA DE PESSOAL",IF(Q881='Tabelas auxiliares'!$A$237,"CUSTEIO",IF(Q881='Tabelas auxiliares'!$A$236,"INVESTIMENTO","ERRO - VERIFICAR"))))</f>
        <v/>
      </c>
      <c r="S881" s="64" t="str">
        <f t="shared" si="27"/>
        <v/>
      </c>
    </row>
    <row r="882" spans="17:19" x14ac:dyDescent="0.25">
      <c r="Q882" s="51" t="str">
        <f t="shared" si="26"/>
        <v/>
      </c>
      <c r="R882" s="51" t="str">
        <f>IF(M882="","",IF(AND(M882&lt;&gt;'Tabelas auxiliares'!$B$236,M882&lt;&gt;'Tabelas auxiliares'!$B$237,M882&lt;&gt;'Tabelas auxiliares'!$C$236,M882&lt;&gt;'Tabelas auxiliares'!$C$237,M882&lt;&gt;'Tabelas auxiliares'!$D$236),"FOLHA DE PESSOAL",IF(Q882='Tabelas auxiliares'!$A$237,"CUSTEIO",IF(Q882='Tabelas auxiliares'!$A$236,"INVESTIMENTO","ERRO - VERIFICAR"))))</f>
        <v/>
      </c>
      <c r="S882" s="64" t="str">
        <f t="shared" si="27"/>
        <v/>
      </c>
    </row>
    <row r="883" spans="17:19" x14ac:dyDescent="0.25">
      <c r="Q883" s="51" t="str">
        <f t="shared" si="26"/>
        <v/>
      </c>
      <c r="R883" s="51" t="str">
        <f>IF(M883="","",IF(AND(M883&lt;&gt;'Tabelas auxiliares'!$B$236,M883&lt;&gt;'Tabelas auxiliares'!$B$237,M883&lt;&gt;'Tabelas auxiliares'!$C$236,M883&lt;&gt;'Tabelas auxiliares'!$C$237,M883&lt;&gt;'Tabelas auxiliares'!$D$236),"FOLHA DE PESSOAL",IF(Q883='Tabelas auxiliares'!$A$237,"CUSTEIO",IF(Q883='Tabelas auxiliares'!$A$236,"INVESTIMENTO","ERRO - VERIFICAR"))))</f>
        <v/>
      </c>
      <c r="S883" s="64" t="str">
        <f t="shared" si="27"/>
        <v/>
      </c>
    </row>
    <row r="884" spans="17:19" x14ac:dyDescent="0.25">
      <c r="Q884" s="51" t="str">
        <f t="shared" si="26"/>
        <v/>
      </c>
      <c r="R884" s="51" t="str">
        <f>IF(M884="","",IF(AND(M884&lt;&gt;'Tabelas auxiliares'!$B$236,M884&lt;&gt;'Tabelas auxiliares'!$B$237,M884&lt;&gt;'Tabelas auxiliares'!$C$236,M884&lt;&gt;'Tabelas auxiliares'!$C$237,M884&lt;&gt;'Tabelas auxiliares'!$D$236),"FOLHA DE PESSOAL",IF(Q884='Tabelas auxiliares'!$A$237,"CUSTEIO",IF(Q884='Tabelas auxiliares'!$A$236,"INVESTIMENTO","ERRO - VERIFICAR"))))</f>
        <v/>
      </c>
      <c r="S884" s="64" t="str">
        <f t="shared" si="27"/>
        <v/>
      </c>
    </row>
    <row r="885" spans="17:19" x14ac:dyDescent="0.25">
      <c r="Q885" s="51" t="str">
        <f t="shared" si="26"/>
        <v/>
      </c>
      <c r="R885" s="51" t="str">
        <f>IF(M885="","",IF(AND(M885&lt;&gt;'Tabelas auxiliares'!$B$236,M885&lt;&gt;'Tabelas auxiliares'!$B$237,M885&lt;&gt;'Tabelas auxiliares'!$C$236,M885&lt;&gt;'Tabelas auxiliares'!$C$237,M885&lt;&gt;'Tabelas auxiliares'!$D$236),"FOLHA DE PESSOAL",IF(Q885='Tabelas auxiliares'!$A$237,"CUSTEIO",IF(Q885='Tabelas auxiliares'!$A$236,"INVESTIMENTO","ERRO - VERIFICAR"))))</f>
        <v/>
      </c>
      <c r="S885" s="64" t="str">
        <f t="shared" si="27"/>
        <v/>
      </c>
    </row>
    <row r="886" spans="17:19" x14ac:dyDescent="0.25">
      <c r="Q886" s="51" t="str">
        <f t="shared" si="26"/>
        <v/>
      </c>
      <c r="R886" s="51" t="str">
        <f>IF(M886="","",IF(AND(M886&lt;&gt;'Tabelas auxiliares'!$B$236,M886&lt;&gt;'Tabelas auxiliares'!$B$237,M886&lt;&gt;'Tabelas auxiliares'!$C$236,M886&lt;&gt;'Tabelas auxiliares'!$C$237,M886&lt;&gt;'Tabelas auxiliares'!$D$236),"FOLHA DE PESSOAL",IF(Q886='Tabelas auxiliares'!$A$237,"CUSTEIO",IF(Q886='Tabelas auxiliares'!$A$236,"INVESTIMENTO","ERRO - VERIFICAR"))))</f>
        <v/>
      </c>
      <c r="S886" s="64" t="str">
        <f t="shared" si="27"/>
        <v/>
      </c>
    </row>
    <row r="887" spans="17:19" x14ac:dyDescent="0.25">
      <c r="Q887" s="51" t="str">
        <f t="shared" si="26"/>
        <v/>
      </c>
      <c r="R887" s="51" t="str">
        <f>IF(M887="","",IF(AND(M887&lt;&gt;'Tabelas auxiliares'!$B$236,M887&lt;&gt;'Tabelas auxiliares'!$B$237,M887&lt;&gt;'Tabelas auxiliares'!$C$236,M887&lt;&gt;'Tabelas auxiliares'!$C$237,M887&lt;&gt;'Tabelas auxiliares'!$D$236),"FOLHA DE PESSOAL",IF(Q887='Tabelas auxiliares'!$A$237,"CUSTEIO",IF(Q887='Tabelas auxiliares'!$A$236,"INVESTIMENTO","ERRO - VERIFICAR"))))</f>
        <v/>
      </c>
      <c r="S887" s="64" t="str">
        <f t="shared" si="27"/>
        <v/>
      </c>
    </row>
    <row r="888" spans="17:19" x14ac:dyDescent="0.25">
      <c r="Q888" s="51" t="str">
        <f t="shared" si="26"/>
        <v/>
      </c>
      <c r="R888" s="51" t="str">
        <f>IF(M888="","",IF(AND(M888&lt;&gt;'Tabelas auxiliares'!$B$236,M888&lt;&gt;'Tabelas auxiliares'!$B$237,M888&lt;&gt;'Tabelas auxiliares'!$C$236,M888&lt;&gt;'Tabelas auxiliares'!$C$237,M888&lt;&gt;'Tabelas auxiliares'!$D$236),"FOLHA DE PESSOAL",IF(Q888='Tabelas auxiliares'!$A$237,"CUSTEIO",IF(Q888='Tabelas auxiliares'!$A$236,"INVESTIMENTO","ERRO - VERIFICAR"))))</f>
        <v/>
      </c>
      <c r="S888" s="64" t="str">
        <f t="shared" si="27"/>
        <v/>
      </c>
    </row>
    <row r="889" spans="17:19" x14ac:dyDescent="0.25">
      <c r="Q889" s="51" t="str">
        <f t="shared" si="26"/>
        <v/>
      </c>
      <c r="R889" s="51" t="str">
        <f>IF(M889="","",IF(AND(M889&lt;&gt;'Tabelas auxiliares'!$B$236,M889&lt;&gt;'Tabelas auxiliares'!$B$237,M889&lt;&gt;'Tabelas auxiliares'!$C$236,M889&lt;&gt;'Tabelas auxiliares'!$C$237,M889&lt;&gt;'Tabelas auxiliares'!$D$236),"FOLHA DE PESSOAL",IF(Q889='Tabelas auxiliares'!$A$237,"CUSTEIO",IF(Q889='Tabelas auxiliares'!$A$236,"INVESTIMENTO","ERRO - VERIFICAR"))))</f>
        <v/>
      </c>
      <c r="S889" s="64" t="str">
        <f t="shared" si="27"/>
        <v/>
      </c>
    </row>
    <row r="890" spans="17:19" x14ac:dyDescent="0.25">
      <c r="Q890" s="51" t="str">
        <f t="shared" si="26"/>
        <v/>
      </c>
      <c r="R890" s="51" t="str">
        <f>IF(M890="","",IF(AND(M890&lt;&gt;'Tabelas auxiliares'!$B$236,M890&lt;&gt;'Tabelas auxiliares'!$B$237,M890&lt;&gt;'Tabelas auxiliares'!$C$236,M890&lt;&gt;'Tabelas auxiliares'!$C$237,M890&lt;&gt;'Tabelas auxiliares'!$D$236),"FOLHA DE PESSOAL",IF(Q890='Tabelas auxiliares'!$A$237,"CUSTEIO",IF(Q890='Tabelas auxiliares'!$A$236,"INVESTIMENTO","ERRO - VERIFICAR"))))</f>
        <v/>
      </c>
      <c r="S890" s="64" t="str">
        <f t="shared" si="27"/>
        <v/>
      </c>
    </row>
    <row r="891" spans="17:19" x14ac:dyDescent="0.25">
      <c r="Q891" s="51" t="str">
        <f t="shared" si="26"/>
        <v/>
      </c>
      <c r="R891" s="51" t="str">
        <f>IF(M891="","",IF(AND(M891&lt;&gt;'Tabelas auxiliares'!$B$236,M891&lt;&gt;'Tabelas auxiliares'!$B$237,M891&lt;&gt;'Tabelas auxiliares'!$C$236,M891&lt;&gt;'Tabelas auxiliares'!$C$237,M891&lt;&gt;'Tabelas auxiliares'!$D$236),"FOLHA DE PESSOAL",IF(Q891='Tabelas auxiliares'!$A$237,"CUSTEIO",IF(Q891='Tabelas auxiliares'!$A$236,"INVESTIMENTO","ERRO - VERIFICAR"))))</f>
        <v/>
      </c>
      <c r="S891" s="64" t="str">
        <f t="shared" si="27"/>
        <v/>
      </c>
    </row>
    <row r="892" spans="17:19" x14ac:dyDescent="0.25">
      <c r="Q892" s="51" t="str">
        <f t="shared" si="26"/>
        <v/>
      </c>
      <c r="R892" s="51" t="str">
        <f>IF(M892="","",IF(AND(M892&lt;&gt;'Tabelas auxiliares'!$B$236,M892&lt;&gt;'Tabelas auxiliares'!$B$237,M892&lt;&gt;'Tabelas auxiliares'!$C$236,M892&lt;&gt;'Tabelas auxiliares'!$C$237,M892&lt;&gt;'Tabelas auxiliares'!$D$236),"FOLHA DE PESSOAL",IF(Q892='Tabelas auxiliares'!$A$237,"CUSTEIO",IF(Q892='Tabelas auxiliares'!$A$236,"INVESTIMENTO","ERRO - VERIFICAR"))))</f>
        <v/>
      </c>
      <c r="S892" s="64" t="str">
        <f t="shared" si="27"/>
        <v/>
      </c>
    </row>
    <row r="893" spans="17:19" x14ac:dyDescent="0.25">
      <c r="Q893" s="51" t="str">
        <f t="shared" si="26"/>
        <v/>
      </c>
      <c r="R893" s="51" t="str">
        <f>IF(M893="","",IF(AND(M893&lt;&gt;'Tabelas auxiliares'!$B$236,M893&lt;&gt;'Tabelas auxiliares'!$B$237,M893&lt;&gt;'Tabelas auxiliares'!$C$236,M893&lt;&gt;'Tabelas auxiliares'!$C$237,M893&lt;&gt;'Tabelas auxiliares'!$D$236),"FOLHA DE PESSOAL",IF(Q893='Tabelas auxiliares'!$A$237,"CUSTEIO",IF(Q893='Tabelas auxiliares'!$A$236,"INVESTIMENTO","ERRO - VERIFICAR"))))</f>
        <v/>
      </c>
      <c r="S893" s="64" t="str">
        <f t="shared" si="27"/>
        <v/>
      </c>
    </row>
    <row r="894" spans="17:19" x14ac:dyDescent="0.25">
      <c r="Q894" s="51" t="str">
        <f t="shared" si="26"/>
        <v/>
      </c>
      <c r="R894" s="51" t="str">
        <f>IF(M894="","",IF(AND(M894&lt;&gt;'Tabelas auxiliares'!$B$236,M894&lt;&gt;'Tabelas auxiliares'!$B$237,M894&lt;&gt;'Tabelas auxiliares'!$C$236,M894&lt;&gt;'Tabelas auxiliares'!$C$237,M894&lt;&gt;'Tabelas auxiliares'!$D$236),"FOLHA DE PESSOAL",IF(Q894='Tabelas auxiliares'!$A$237,"CUSTEIO",IF(Q894='Tabelas auxiliares'!$A$236,"INVESTIMENTO","ERRO - VERIFICAR"))))</f>
        <v/>
      </c>
      <c r="S894" s="64" t="str">
        <f t="shared" si="27"/>
        <v/>
      </c>
    </row>
    <row r="895" spans="17:19" x14ac:dyDescent="0.25">
      <c r="Q895" s="51" t="str">
        <f t="shared" si="26"/>
        <v/>
      </c>
      <c r="R895" s="51" t="str">
        <f>IF(M895="","",IF(AND(M895&lt;&gt;'Tabelas auxiliares'!$B$236,M895&lt;&gt;'Tabelas auxiliares'!$B$237,M895&lt;&gt;'Tabelas auxiliares'!$C$236,M895&lt;&gt;'Tabelas auxiliares'!$C$237,M895&lt;&gt;'Tabelas auxiliares'!$D$236),"FOLHA DE PESSOAL",IF(Q895='Tabelas auxiliares'!$A$237,"CUSTEIO",IF(Q895='Tabelas auxiliares'!$A$236,"INVESTIMENTO","ERRO - VERIFICAR"))))</f>
        <v/>
      </c>
      <c r="S895" s="64" t="str">
        <f t="shared" si="27"/>
        <v/>
      </c>
    </row>
    <row r="896" spans="17:19" x14ac:dyDescent="0.25">
      <c r="Q896" s="51" t="str">
        <f t="shared" si="26"/>
        <v/>
      </c>
      <c r="R896" s="51" t="str">
        <f>IF(M896="","",IF(AND(M896&lt;&gt;'Tabelas auxiliares'!$B$236,M896&lt;&gt;'Tabelas auxiliares'!$B$237,M896&lt;&gt;'Tabelas auxiliares'!$C$236,M896&lt;&gt;'Tabelas auxiliares'!$C$237,M896&lt;&gt;'Tabelas auxiliares'!$D$236),"FOLHA DE PESSOAL",IF(Q896='Tabelas auxiliares'!$A$237,"CUSTEIO",IF(Q896='Tabelas auxiliares'!$A$236,"INVESTIMENTO","ERRO - VERIFICAR"))))</f>
        <v/>
      </c>
      <c r="S896" s="64" t="str">
        <f t="shared" si="27"/>
        <v/>
      </c>
    </row>
    <row r="897" spans="17:19" x14ac:dyDescent="0.25">
      <c r="Q897" s="51" t="str">
        <f t="shared" si="26"/>
        <v/>
      </c>
      <c r="R897" s="51" t="str">
        <f>IF(M897="","",IF(AND(M897&lt;&gt;'Tabelas auxiliares'!$B$236,M897&lt;&gt;'Tabelas auxiliares'!$B$237,M897&lt;&gt;'Tabelas auxiliares'!$C$236,M897&lt;&gt;'Tabelas auxiliares'!$C$237,M897&lt;&gt;'Tabelas auxiliares'!$D$236),"FOLHA DE PESSOAL",IF(Q897='Tabelas auxiliares'!$A$237,"CUSTEIO",IF(Q897='Tabelas auxiliares'!$A$236,"INVESTIMENTO","ERRO - VERIFICAR"))))</f>
        <v/>
      </c>
      <c r="S897" s="64" t="str">
        <f t="shared" si="27"/>
        <v/>
      </c>
    </row>
    <row r="898" spans="17:19" x14ac:dyDescent="0.25">
      <c r="Q898" s="51" t="str">
        <f t="shared" si="26"/>
        <v/>
      </c>
      <c r="R898" s="51" t="str">
        <f>IF(M898="","",IF(AND(M898&lt;&gt;'Tabelas auxiliares'!$B$236,M898&lt;&gt;'Tabelas auxiliares'!$B$237,M898&lt;&gt;'Tabelas auxiliares'!$C$236,M898&lt;&gt;'Tabelas auxiliares'!$C$237,M898&lt;&gt;'Tabelas auxiliares'!$D$236),"FOLHA DE PESSOAL",IF(Q898='Tabelas auxiliares'!$A$237,"CUSTEIO",IF(Q898='Tabelas auxiliares'!$A$236,"INVESTIMENTO","ERRO - VERIFICAR"))))</f>
        <v/>
      </c>
      <c r="S898" s="64" t="str">
        <f t="shared" si="27"/>
        <v/>
      </c>
    </row>
    <row r="899" spans="17:19" x14ac:dyDescent="0.25">
      <c r="Q899" s="51" t="str">
        <f t="shared" si="26"/>
        <v/>
      </c>
      <c r="R899" s="51" t="str">
        <f>IF(M899="","",IF(AND(M899&lt;&gt;'Tabelas auxiliares'!$B$236,M899&lt;&gt;'Tabelas auxiliares'!$B$237,M899&lt;&gt;'Tabelas auxiliares'!$C$236,M899&lt;&gt;'Tabelas auxiliares'!$C$237,M899&lt;&gt;'Tabelas auxiliares'!$D$236),"FOLHA DE PESSOAL",IF(Q899='Tabelas auxiliares'!$A$237,"CUSTEIO",IF(Q899='Tabelas auxiliares'!$A$236,"INVESTIMENTO","ERRO - VERIFICAR"))))</f>
        <v/>
      </c>
      <c r="S899" s="64" t="str">
        <f t="shared" si="27"/>
        <v/>
      </c>
    </row>
    <row r="900" spans="17:19" x14ac:dyDescent="0.25">
      <c r="Q900" s="51" t="str">
        <f t="shared" ref="Q900:Q963" si="28">LEFT(O900,1)</f>
        <v/>
      </c>
      <c r="R900" s="51" t="str">
        <f>IF(M900="","",IF(AND(M900&lt;&gt;'Tabelas auxiliares'!$B$236,M900&lt;&gt;'Tabelas auxiliares'!$B$237,M900&lt;&gt;'Tabelas auxiliares'!$C$236,M900&lt;&gt;'Tabelas auxiliares'!$C$237,M900&lt;&gt;'Tabelas auxiliares'!$D$236),"FOLHA DE PESSOAL",IF(Q900='Tabelas auxiliares'!$A$237,"CUSTEIO",IF(Q900='Tabelas auxiliares'!$A$236,"INVESTIMENTO","ERRO - VERIFICAR"))))</f>
        <v/>
      </c>
      <c r="S900" s="64" t="str">
        <f t="shared" si="27"/>
        <v/>
      </c>
    </row>
    <row r="901" spans="17:19" x14ac:dyDescent="0.25">
      <c r="Q901" s="51" t="str">
        <f t="shared" si="28"/>
        <v/>
      </c>
      <c r="R901" s="51" t="str">
        <f>IF(M901="","",IF(AND(M901&lt;&gt;'Tabelas auxiliares'!$B$236,M901&lt;&gt;'Tabelas auxiliares'!$B$237,M901&lt;&gt;'Tabelas auxiliares'!$C$236,M901&lt;&gt;'Tabelas auxiliares'!$C$237,M901&lt;&gt;'Tabelas auxiliares'!$D$236),"FOLHA DE PESSOAL",IF(Q901='Tabelas auxiliares'!$A$237,"CUSTEIO",IF(Q901='Tabelas auxiliares'!$A$236,"INVESTIMENTO","ERRO - VERIFICAR"))))</f>
        <v/>
      </c>
      <c r="S901" s="64" t="str">
        <f t="shared" ref="S901:S964" si="29">IF(SUM(T901:X901)=0,"",SUM(T901:X901))</f>
        <v/>
      </c>
    </row>
    <row r="902" spans="17:19" x14ac:dyDescent="0.25">
      <c r="Q902" s="51" t="str">
        <f t="shared" si="28"/>
        <v/>
      </c>
      <c r="R902" s="51" t="str">
        <f>IF(M902="","",IF(AND(M902&lt;&gt;'Tabelas auxiliares'!$B$236,M902&lt;&gt;'Tabelas auxiliares'!$B$237,M902&lt;&gt;'Tabelas auxiliares'!$C$236,M902&lt;&gt;'Tabelas auxiliares'!$C$237,M902&lt;&gt;'Tabelas auxiliares'!$D$236),"FOLHA DE PESSOAL",IF(Q902='Tabelas auxiliares'!$A$237,"CUSTEIO",IF(Q902='Tabelas auxiliares'!$A$236,"INVESTIMENTO","ERRO - VERIFICAR"))))</f>
        <v/>
      </c>
      <c r="S902" s="64" t="str">
        <f t="shared" si="29"/>
        <v/>
      </c>
    </row>
    <row r="903" spans="17:19" x14ac:dyDescent="0.25">
      <c r="Q903" s="51" t="str">
        <f t="shared" si="28"/>
        <v/>
      </c>
      <c r="R903" s="51" t="str">
        <f>IF(M903="","",IF(AND(M903&lt;&gt;'Tabelas auxiliares'!$B$236,M903&lt;&gt;'Tabelas auxiliares'!$B$237,M903&lt;&gt;'Tabelas auxiliares'!$C$236,M903&lt;&gt;'Tabelas auxiliares'!$C$237,M903&lt;&gt;'Tabelas auxiliares'!$D$236),"FOLHA DE PESSOAL",IF(Q903='Tabelas auxiliares'!$A$237,"CUSTEIO",IF(Q903='Tabelas auxiliares'!$A$236,"INVESTIMENTO","ERRO - VERIFICAR"))))</f>
        <v/>
      </c>
      <c r="S903" s="64" t="str">
        <f t="shared" si="29"/>
        <v/>
      </c>
    </row>
    <row r="904" spans="17:19" x14ac:dyDescent="0.25">
      <c r="Q904" s="51" t="str">
        <f t="shared" si="28"/>
        <v/>
      </c>
      <c r="R904" s="51" t="str">
        <f>IF(M904="","",IF(AND(M904&lt;&gt;'Tabelas auxiliares'!$B$236,M904&lt;&gt;'Tabelas auxiliares'!$B$237,M904&lt;&gt;'Tabelas auxiliares'!$C$236,M904&lt;&gt;'Tabelas auxiliares'!$C$237,M904&lt;&gt;'Tabelas auxiliares'!$D$236),"FOLHA DE PESSOAL",IF(Q904='Tabelas auxiliares'!$A$237,"CUSTEIO",IF(Q904='Tabelas auxiliares'!$A$236,"INVESTIMENTO","ERRO - VERIFICAR"))))</f>
        <v/>
      </c>
      <c r="S904" s="64" t="str">
        <f t="shared" si="29"/>
        <v/>
      </c>
    </row>
    <row r="905" spans="17:19" x14ac:dyDescent="0.25">
      <c r="Q905" s="51" t="str">
        <f t="shared" si="28"/>
        <v/>
      </c>
      <c r="R905" s="51" t="str">
        <f>IF(M905="","",IF(AND(M905&lt;&gt;'Tabelas auxiliares'!$B$236,M905&lt;&gt;'Tabelas auxiliares'!$B$237,M905&lt;&gt;'Tabelas auxiliares'!$C$236,M905&lt;&gt;'Tabelas auxiliares'!$C$237,M905&lt;&gt;'Tabelas auxiliares'!$D$236),"FOLHA DE PESSOAL",IF(Q905='Tabelas auxiliares'!$A$237,"CUSTEIO",IF(Q905='Tabelas auxiliares'!$A$236,"INVESTIMENTO","ERRO - VERIFICAR"))))</f>
        <v/>
      </c>
      <c r="S905" s="64" t="str">
        <f t="shared" si="29"/>
        <v/>
      </c>
    </row>
    <row r="906" spans="17:19" x14ac:dyDescent="0.25">
      <c r="Q906" s="51" t="str">
        <f t="shared" si="28"/>
        <v/>
      </c>
      <c r="R906" s="51" t="str">
        <f>IF(M906="","",IF(AND(M906&lt;&gt;'Tabelas auxiliares'!$B$236,M906&lt;&gt;'Tabelas auxiliares'!$B$237,M906&lt;&gt;'Tabelas auxiliares'!$C$236,M906&lt;&gt;'Tabelas auxiliares'!$C$237,M906&lt;&gt;'Tabelas auxiliares'!$D$236),"FOLHA DE PESSOAL",IF(Q906='Tabelas auxiliares'!$A$237,"CUSTEIO",IF(Q906='Tabelas auxiliares'!$A$236,"INVESTIMENTO","ERRO - VERIFICAR"))))</f>
        <v/>
      </c>
      <c r="S906" s="64" t="str">
        <f t="shared" si="29"/>
        <v/>
      </c>
    </row>
    <row r="907" spans="17:19" x14ac:dyDescent="0.25">
      <c r="Q907" s="51" t="str">
        <f t="shared" si="28"/>
        <v/>
      </c>
      <c r="R907" s="51" t="str">
        <f>IF(M907="","",IF(AND(M907&lt;&gt;'Tabelas auxiliares'!$B$236,M907&lt;&gt;'Tabelas auxiliares'!$B$237,M907&lt;&gt;'Tabelas auxiliares'!$C$236,M907&lt;&gt;'Tabelas auxiliares'!$C$237,M907&lt;&gt;'Tabelas auxiliares'!$D$236),"FOLHA DE PESSOAL",IF(Q907='Tabelas auxiliares'!$A$237,"CUSTEIO",IF(Q907='Tabelas auxiliares'!$A$236,"INVESTIMENTO","ERRO - VERIFICAR"))))</f>
        <v/>
      </c>
      <c r="S907" s="64" t="str">
        <f t="shared" si="29"/>
        <v/>
      </c>
    </row>
    <row r="908" spans="17:19" x14ac:dyDescent="0.25">
      <c r="Q908" s="51" t="str">
        <f t="shared" si="28"/>
        <v/>
      </c>
      <c r="R908" s="51" t="str">
        <f>IF(M908="","",IF(AND(M908&lt;&gt;'Tabelas auxiliares'!$B$236,M908&lt;&gt;'Tabelas auxiliares'!$B$237,M908&lt;&gt;'Tabelas auxiliares'!$C$236,M908&lt;&gt;'Tabelas auxiliares'!$C$237,M908&lt;&gt;'Tabelas auxiliares'!$D$236),"FOLHA DE PESSOAL",IF(Q908='Tabelas auxiliares'!$A$237,"CUSTEIO",IF(Q908='Tabelas auxiliares'!$A$236,"INVESTIMENTO","ERRO - VERIFICAR"))))</f>
        <v/>
      </c>
      <c r="S908" s="64" t="str">
        <f t="shared" si="29"/>
        <v/>
      </c>
    </row>
    <row r="909" spans="17:19" x14ac:dyDescent="0.25">
      <c r="Q909" s="51" t="str">
        <f t="shared" si="28"/>
        <v/>
      </c>
      <c r="R909" s="51" t="str">
        <f>IF(M909="","",IF(AND(M909&lt;&gt;'Tabelas auxiliares'!$B$236,M909&lt;&gt;'Tabelas auxiliares'!$B$237,M909&lt;&gt;'Tabelas auxiliares'!$C$236,M909&lt;&gt;'Tabelas auxiliares'!$C$237,M909&lt;&gt;'Tabelas auxiliares'!$D$236),"FOLHA DE PESSOAL",IF(Q909='Tabelas auxiliares'!$A$237,"CUSTEIO",IF(Q909='Tabelas auxiliares'!$A$236,"INVESTIMENTO","ERRO - VERIFICAR"))))</f>
        <v/>
      </c>
      <c r="S909" s="64" t="str">
        <f t="shared" si="29"/>
        <v/>
      </c>
    </row>
    <row r="910" spans="17:19" x14ac:dyDescent="0.25">
      <c r="Q910" s="51" t="str">
        <f t="shared" si="28"/>
        <v/>
      </c>
      <c r="R910" s="51" t="str">
        <f>IF(M910="","",IF(AND(M910&lt;&gt;'Tabelas auxiliares'!$B$236,M910&lt;&gt;'Tabelas auxiliares'!$B$237,M910&lt;&gt;'Tabelas auxiliares'!$C$236,M910&lt;&gt;'Tabelas auxiliares'!$C$237,M910&lt;&gt;'Tabelas auxiliares'!$D$236),"FOLHA DE PESSOAL",IF(Q910='Tabelas auxiliares'!$A$237,"CUSTEIO",IF(Q910='Tabelas auxiliares'!$A$236,"INVESTIMENTO","ERRO - VERIFICAR"))))</f>
        <v/>
      </c>
      <c r="S910" s="64" t="str">
        <f t="shared" si="29"/>
        <v/>
      </c>
    </row>
    <row r="911" spans="17:19" x14ac:dyDescent="0.25">
      <c r="Q911" s="51" t="str">
        <f t="shared" si="28"/>
        <v/>
      </c>
      <c r="R911" s="51" t="str">
        <f>IF(M911="","",IF(AND(M911&lt;&gt;'Tabelas auxiliares'!$B$236,M911&lt;&gt;'Tabelas auxiliares'!$B$237,M911&lt;&gt;'Tabelas auxiliares'!$C$236,M911&lt;&gt;'Tabelas auxiliares'!$C$237,M911&lt;&gt;'Tabelas auxiliares'!$D$236),"FOLHA DE PESSOAL",IF(Q911='Tabelas auxiliares'!$A$237,"CUSTEIO",IF(Q911='Tabelas auxiliares'!$A$236,"INVESTIMENTO","ERRO - VERIFICAR"))))</f>
        <v/>
      </c>
      <c r="S911" s="64" t="str">
        <f t="shared" si="29"/>
        <v/>
      </c>
    </row>
    <row r="912" spans="17:19" x14ac:dyDescent="0.25">
      <c r="Q912" s="51" t="str">
        <f t="shared" si="28"/>
        <v/>
      </c>
      <c r="R912" s="51" t="str">
        <f>IF(M912="","",IF(AND(M912&lt;&gt;'Tabelas auxiliares'!$B$236,M912&lt;&gt;'Tabelas auxiliares'!$B$237,M912&lt;&gt;'Tabelas auxiliares'!$C$236,M912&lt;&gt;'Tabelas auxiliares'!$C$237,M912&lt;&gt;'Tabelas auxiliares'!$D$236),"FOLHA DE PESSOAL",IF(Q912='Tabelas auxiliares'!$A$237,"CUSTEIO",IF(Q912='Tabelas auxiliares'!$A$236,"INVESTIMENTO","ERRO - VERIFICAR"))))</f>
        <v/>
      </c>
      <c r="S912" s="64" t="str">
        <f t="shared" si="29"/>
        <v/>
      </c>
    </row>
    <row r="913" spans="17:19" x14ac:dyDescent="0.25">
      <c r="Q913" s="51" t="str">
        <f t="shared" si="28"/>
        <v/>
      </c>
      <c r="R913" s="51" t="str">
        <f>IF(M913="","",IF(AND(M913&lt;&gt;'Tabelas auxiliares'!$B$236,M913&lt;&gt;'Tabelas auxiliares'!$B$237,M913&lt;&gt;'Tabelas auxiliares'!$C$236,M913&lt;&gt;'Tabelas auxiliares'!$C$237,M913&lt;&gt;'Tabelas auxiliares'!$D$236),"FOLHA DE PESSOAL",IF(Q913='Tabelas auxiliares'!$A$237,"CUSTEIO",IF(Q913='Tabelas auxiliares'!$A$236,"INVESTIMENTO","ERRO - VERIFICAR"))))</f>
        <v/>
      </c>
      <c r="S913" s="64" t="str">
        <f t="shared" si="29"/>
        <v/>
      </c>
    </row>
    <row r="914" spans="17:19" x14ac:dyDescent="0.25">
      <c r="Q914" s="51" t="str">
        <f t="shared" si="28"/>
        <v/>
      </c>
      <c r="R914" s="51" t="str">
        <f>IF(M914="","",IF(AND(M914&lt;&gt;'Tabelas auxiliares'!$B$236,M914&lt;&gt;'Tabelas auxiliares'!$B$237,M914&lt;&gt;'Tabelas auxiliares'!$C$236,M914&lt;&gt;'Tabelas auxiliares'!$C$237,M914&lt;&gt;'Tabelas auxiliares'!$D$236),"FOLHA DE PESSOAL",IF(Q914='Tabelas auxiliares'!$A$237,"CUSTEIO",IF(Q914='Tabelas auxiliares'!$A$236,"INVESTIMENTO","ERRO - VERIFICAR"))))</f>
        <v/>
      </c>
      <c r="S914" s="64" t="str">
        <f t="shared" si="29"/>
        <v/>
      </c>
    </row>
    <row r="915" spans="17:19" x14ac:dyDescent="0.25">
      <c r="Q915" s="51" t="str">
        <f t="shared" si="28"/>
        <v/>
      </c>
      <c r="R915" s="51" t="str">
        <f>IF(M915="","",IF(AND(M915&lt;&gt;'Tabelas auxiliares'!$B$236,M915&lt;&gt;'Tabelas auxiliares'!$B$237,M915&lt;&gt;'Tabelas auxiliares'!$C$236,M915&lt;&gt;'Tabelas auxiliares'!$C$237,M915&lt;&gt;'Tabelas auxiliares'!$D$236),"FOLHA DE PESSOAL",IF(Q915='Tabelas auxiliares'!$A$237,"CUSTEIO",IF(Q915='Tabelas auxiliares'!$A$236,"INVESTIMENTO","ERRO - VERIFICAR"))))</f>
        <v/>
      </c>
      <c r="S915" s="64" t="str">
        <f t="shared" si="29"/>
        <v/>
      </c>
    </row>
    <row r="916" spans="17:19" x14ac:dyDescent="0.25">
      <c r="Q916" s="51" t="str">
        <f t="shared" si="28"/>
        <v/>
      </c>
      <c r="R916" s="51" t="str">
        <f>IF(M916="","",IF(AND(M916&lt;&gt;'Tabelas auxiliares'!$B$236,M916&lt;&gt;'Tabelas auxiliares'!$B$237,M916&lt;&gt;'Tabelas auxiliares'!$C$236,M916&lt;&gt;'Tabelas auxiliares'!$C$237,M916&lt;&gt;'Tabelas auxiliares'!$D$236),"FOLHA DE PESSOAL",IF(Q916='Tabelas auxiliares'!$A$237,"CUSTEIO",IF(Q916='Tabelas auxiliares'!$A$236,"INVESTIMENTO","ERRO - VERIFICAR"))))</f>
        <v/>
      </c>
      <c r="S916" s="64" t="str">
        <f t="shared" si="29"/>
        <v/>
      </c>
    </row>
    <row r="917" spans="17:19" x14ac:dyDescent="0.25">
      <c r="Q917" s="51" t="str">
        <f t="shared" si="28"/>
        <v/>
      </c>
      <c r="R917" s="51" t="str">
        <f>IF(M917="","",IF(AND(M917&lt;&gt;'Tabelas auxiliares'!$B$236,M917&lt;&gt;'Tabelas auxiliares'!$B$237,M917&lt;&gt;'Tabelas auxiliares'!$C$236,M917&lt;&gt;'Tabelas auxiliares'!$C$237,M917&lt;&gt;'Tabelas auxiliares'!$D$236),"FOLHA DE PESSOAL",IF(Q917='Tabelas auxiliares'!$A$237,"CUSTEIO",IF(Q917='Tabelas auxiliares'!$A$236,"INVESTIMENTO","ERRO - VERIFICAR"))))</f>
        <v/>
      </c>
      <c r="S917" s="64" t="str">
        <f t="shared" si="29"/>
        <v/>
      </c>
    </row>
    <row r="918" spans="17:19" x14ac:dyDescent="0.25">
      <c r="Q918" s="51" t="str">
        <f t="shared" si="28"/>
        <v/>
      </c>
      <c r="R918" s="51" t="str">
        <f>IF(M918="","",IF(AND(M918&lt;&gt;'Tabelas auxiliares'!$B$236,M918&lt;&gt;'Tabelas auxiliares'!$B$237,M918&lt;&gt;'Tabelas auxiliares'!$C$236,M918&lt;&gt;'Tabelas auxiliares'!$C$237,M918&lt;&gt;'Tabelas auxiliares'!$D$236),"FOLHA DE PESSOAL",IF(Q918='Tabelas auxiliares'!$A$237,"CUSTEIO",IF(Q918='Tabelas auxiliares'!$A$236,"INVESTIMENTO","ERRO - VERIFICAR"))))</f>
        <v/>
      </c>
      <c r="S918" s="64" t="str">
        <f t="shared" si="29"/>
        <v/>
      </c>
    </row>
    <row r="919" spans="17:19" x14ac:dyDescent="0.25">
      <c r="Q919" s="51" t="str">
        <f t="shared" si="28"/>
        <v/>
      </c>
      <c r="R919" s="51" t="str">
        <f>IF(M919="","",IF(AND(M919&lt;&gt;'Tabelas auxiliares'!$B$236,M919&lt;&gt;'Tabelas auxiliares'!$B$237,M919&lt;&gt;'Tabelas auxiliares'!$C$236,M919&lt;&gt;'Tabelas auxiliares'!$C$237,M919&lt;&gt;'Tabelas auxiliares'!$D$236),"FOLHA DE PESSOAL",IF(Q919='Tabelas auxiliares'!$A$237,"CUSTEIO",IF(Q919='Tabelas auxiliares'!$A$236,"INVESTIMENTO","ERRO - VERIFICAR"))))</f>
        <v/>
      </c>
      <c r="S919" s="64" t="str">
        <f t="shared" si="29"/>
        <v/>
      </c>
    </row>
    <row r="920" spans="17:19" x14ac:dyDescent="0.25">
      <c r="Q920" s="51" t="str">
        <f t="shared" si="28"/>
        <v/>
      </c>
      <c r="R920" s="51" t="str">
        <f>IF(M920="","",IF(AND(M920&lt;&gt;'Tabelas auxiliares'!$B$236,M920&lt;&gt;'Tabelas auxiliares'!$B$237,M920&lt;&gt;'Tabelas auxiliares'!$C$236,M920&lt;&gt;'Tabelas auxiliares'!$C$237,M920&lt;&gt;'Tabelas auxiliares'!$D$236),"FOLHA DE PESSOAL",IF(Q920='Tabelas auxiliares'!$A$237,"CUSTEIO",IF(Q920='Tabelas auxiliares'!$A$236,"INVESTIMENTO","ERRO - VERIFICAR"))))</f>
        <v/>
      </c>
      <c r="S920" s="64" t="str">
        <f t="shared" si="29"/>
        <v/>
      </c>
    </row>
    <row r="921" spans="17:19" x14ac:dyDescent="0.25">
      <c r="Q921" s="51" t="str">
        <f t="shared" si="28"/>
        <v/>
      </c>
      <c r="R921" s="51" t="str">
        <f>IF(M921="","",IF(AND(M921&lt;&gt;'Tabelas auxiliares'!$B$236,M921&lt;&gt;'Tabelas auxiliares'!$B$237,M921&lt;&gt;'Tabelas auxiliares'!$C$236,M921&lt;&gt;'Tabelas auxiliares'!$C$237,M921&lt;&gt;'Tabelas auxiliares'!$D$236),"FOLHA DE PESSOAL",IF(Q921='Tabelas auxiliares'!$A$237,"CUSTEIO",IF(Q921='Tabelas auxiliares'!$A$236,"INVESTIMENTO","ERRO - VERIFICAR"))))</f>
        <v/>
      </c>
      <c r="S921" s="64" t="str">
        <f t="shared" si="29"/>
        <v/>
      </c>
    </row>
    <row r="922" spans="17:19" x14ac:dyDescent="0.25">
      <c r="Q922" s="51" t="str">
        <f t="shared" si="28"/>
        <v/>
      </c>
      <c r="R922" s="51" t="str">
        <f>IF(M922="","",IF(AND(M922&lt;&gt;'Tabelas auxiliares'!$B$236,M922&lt;&gt;'Tabelas auxiliares'!$B$237,M922&lt;&gt;'Tabelas auxiliares'!$C$236,M922&lt;&gt;'Tabelas auxiliares'!$C$237,M922&lt;&gt;'Tabelas auxiliares'!$D$236),"FOLHA DE PESSOAL",IF(Q922='Tabelas auxiliares'!$A$237,"CUSTEIO",IF(Q922='Tabelas auxiliares'!$A$236,"INVESTIMENTO","ERRO - VERIFICAR"))))</f>
        <v/>
      </c>
      <c r="S922" s="64" t="str">
        <f t="shared" si="29"/>
        <v/>
      </c>
    </row>
    <row r="923" spans="17:19" x14ac:dyDescent="0.25">
      <c r="Q923" s="51" t="str">
        <f t="shared" si="28"/>
        <v/>
      </c>
      <c r="R923" s="51" t="str">
        <f>IF(M923="","",IF(AND(M923&lt;&gt;'Tabelas auxiliares'!$B$236,M923&lt;&gt;'Tabelas auxiliares'!$B$237,M923&lt;&gt;'Tabelas auxiliares'!$C$236,M923&lt;&gt;'Tabelas auxiliares'!$C$237,M923&lt;&gt;'Tabelas auxiliares'!$D$236),"FOLHA DE PESSOAL",IF(Q923='Tabelas auxiliares'!$A$237,"CUSTEIO",IF(Q923='Tabelas auxiliares'!$A$236,"INVESTIMENTO","ERRO - VERIFICAR"))))</f>
        <v/>
      </c>
      <c r="S923" s="64" t="str">
        <f t="shared" si="29"/>
        <v/>
      </c>
    </row>
    <row r="924" spans="17:19" x14ac:dyDescent="0.25">
      <c r="Q924" s="51" t="str">
        <f t="shared" si="28"/>
        <v/>
      </c>
      <c r="R924" s="51" t="str">
        <f>IF(M924="","",IF(AND(M924&lt;&gt;'Tabelas auxiliares'!$B$236,M924&lt;&gt;'Tabelas auxiliares'!$B$237,M924&lt;&gt;'Tabelas auxiliares'!$C$236,M924&lt;&gt;'Tabelas auxiliares'!$C$237,M924&lt;&gt;'Tabelas auxiliares'!$D$236),"FOLHA DE PESSOAL",IF(Q924='Tabelas auxiliares'!$A$237,"CUSTEIO",IF(Q924='Tabelas auxiliares'!$A$236,"INVESTIMENTO","ERRO - VERIFICAR"))))</f>
        <v/>
      </c>
      <c r="S924" s="64" t="str">
        <f t="shared" si="29"/>
        <v/>
      </c>
    </row>
    <row r="925" spans="17:19" x14ac:dyDescent="0.25">
      <c r="Q925" s="51" t="str">
        <f t="shared" si="28"/>
        <v/>
      </c>
      <c r="R925" s="51" t="str">
        <f>IF(M925="","",IF(AND(M925&lt;&gt;'Tabelas auxiliares'!$B$236,M925&lt;&gt;'Tabelas auxiliares'!$B$237,M925&lt;&gt;'Tabelas auxiliares'!$C$236,M925&lt;&gt;'Tabelas auxiliares'!$C$237,M925&lt;&gt;'Tabelas auxiliares'!$D$236),"FOLHA DE PESSOAL",IF(Q925='Tabelas auxiliares'!$A$237,"CUSTEIO",IF(Q925='Tabelas auxiliares'!$A$236,"INVESTIMENTO","ERRO - VERIFICAR"))))</f>
        <v/>
      </c>
      <c r="S925" s="64" t="str">
        <f t="shared" si="29"/>
        <v/>
      </c>
    </row>
    <row r="926" spans="17:19" x14ac:dyDescent="0.25">
      <c r="Q926" s="51" t="str">
        <f t="shared" si="28"/>
        <v/>
      </c>
      <c r="R926" s="51" t="str">
        <f>IF(M926="","",IF(AND(M926&lt;&gt;'Tabelas auxiliares'!$B$236,M926&lt;&gt;'Tabelas auxiliares'!$B$237,M926&lt;&gt;'Tabelas auxiliares'!$C$236,M926&lt;&gt;'Tabelas auxiliares'!$C$237,M926&lt;&gt;'Tabelas auxiliares'!$D$236),"FOLHA DE PESSOAL",IF(Q926='Tabelas auxiliares'!$A$237,"CUSTEIO",IF(Q926='Tabelas auxiliares'!$A$236,"INVESTIMENTO","ERRO - VERIFICAR"))))</f>
        <v/>
      </c>
      <c r="S926" s="64" t="str">
        <f t="shared" si="29"/>
        <v/>
      </c>
    </row>
    <row r="927" spans="17:19" x14ac:dyDescent="0.25">
      <c r="Q927" s="51" t="str">
        <f t="shared" si="28"/>
        <v/>
      </c>
      <c r="R927" s="51" t="str">
        <f>IF(M927="","",IF(AND(M927&lt;&gt;'Tabelas auxiliares'!$B$236,M927&lt;&gt;'Tabelas auxiliares'!$B$237,M927&lt;&gt;'Tabelas auxiliares'!$C$236,M927&lt;&gt;'Tabelas auxiliares'!$C$237,M927&lt;&gt;'Tabelas auxiliares'!$D$236),"FOLHA DE PESSOAL",IF(Q927='Tabelas auxiliares'!$A$237,"CUSTEIO",IF(Q927='Tabelas auxiliares'!$A$236,"INVESTIMENTO","ERRO - VERIFICAR"))))</f>
        <v/>
      </c>
      <c r="S927" s="64" t="str">
        <f t="shared" si="29"/>
        <v/>
      </c>
    </row>
    <row r="928" spans="17:19" x14ac:dyDescent="0.25">
      <c r="Q928" s="51" t="str">
        <f t="shared" si="28"/>
        <v/>
      </c>
      <c r="R928" s="51" t="str">
        <f>IF(M928="","",IF(AND(M928&lt;&gt;'Tabelas auxiliares'!$B$236,M928&lt;&gt;'Tabelas auxiliares'!$B$237,M928&lt;&gt;'Tabelas auxiliares'!$C$236,M928&lt;&gt;'Tabelas auxiliares'!$C$237,M928&lt;&gt;'Tabelas auxiliares'!$D$236),"FOLHA DE PESSOAL",IF(Q928='Tabelas auxiliares'!$A$237,"CUSTEIO",IF(Q928='Tabelas auxiliares'!$A$236,"INVESTIMENTO","ERRO - VERIFICAR"))))</f>
        <v/>
      </c>
      <c r="S928" s="64" t="str">
        <f t="shared" si="29"/>
        <v/>
      </c>
    </row>
    <row r="929" spans="17:19" x14ac:dyDescent="0.25">
      <c r="Q929" s="51" t="str">
        <f t="shared" si="28"/>
        <v/>
      </c>
      <c r="R929" s="51" t="str">
        <f>IF(M929="","",IF(AND(M929&lt;&gt;'Tabelas auxiliares'!$B$236,M929&lt;&gt;'Tabelas auxiliares'!$B$237,M929&lt;&gt;'Tabelas auxiliares'!$C$236,M929&lt;&gt;'Tabelas auxiliares'!$C$237,M929&lt;&gt;'Tabelas auxiliares'!$D$236),"FOLHA DE PESSOAL",IF(Q929='Tabelas auxiliares'!$A$237,"CUSTEIO",IF(Q929='Tabelas auxiliares'!$A$236,"INVESTIMENTO","ERRO - VERIFICAR"))))</f>
        <v/>
      </c>
      <c r="S929" s="64" t="str">
        <f t="shared" si="29"/>
        <v/>
      </c>
    </row>
    <row r="930" spans="17:19" x14ac:dyDescent="0.25">
      <c r="Q930" s="51" t="str">
        <f t="shared" si="28"/>
        <v/>
      </c>
      <c r="R930" s="51" t="str">
        <f>IF(M930="","",IF(AND(M930&lt;&gt;'Tabelas auxiliares'!$B$236,M930&lt;&gt;'Tabelas auxiliares'!$B$237,M930&lt;&gt;'Tabelas auxiliares'!$C$236,M930&lt;&gt;'Tabelas auxiliares'!$C$237,M930&lt;&gt;'Tabelas auxiliares'!$D$236),"FOLHA DE PESSOAL",IF(Q930='Tabelas auxiliares'!$A$237,"CUSTEIO",IF(Q930='Tabelas auxiliares'!$A$236,"INVESTIMENTO","ERRO - VERIFICAR"))))</f>
        <v/>
      </c>
      <c r="S930" s="64" t="str">
        <f t="shared" si="29"/>
        <v/>
      </c>
    </row>
    <row r="931" spans="17:19" x14ac:dyDescent="0.25">
      <c r="Q931" s="51" t="str">
        <f t="shared" si="28"/>
        <v/>
      </c>
      <c r="R931" s="51" t="str">
        <f>IF(M931="","",IF(AND(M931&lt;&gt;'Tabelas auxiliares'!$B$236,M931&lt;&gt;'Tabelas auxiliares'!$B$237,M931&lt;&gt;'Tabelas auxiliares'!$C$236,M931&lt;&gt;'Tabelas auxiliares'!$C$237,M931&lt;&gt;'Tabelas auxiliares'!$D$236),"FOLHA DE PESSOAL",IF(Q931='Tabelas auxiliares'!$A$237,"CUSTEIO",IF(Q931='Tabelas auxiliares'!$A$236,"INVESTIMENTO","ERRO - VERIFICAR"))))</f>
        <v/>
      </c>
      <c r="S931" s="64" t="str">
        <f t="shared" si="29"/>
        <v/>
      </c>
    </row>
    <row r="932" spans="17:19" x14ac:dyDescent="0.25">
      <c r="Q932" s="51" t="str">
        <f t="shared" si="28"/>
        <v/>
      </c>
      <c r="R932" s="51" t="str">
        <f>IF(M932="","",IF(AND(M932&lt;&gt;'Tabelas auxiliares'!$B$236,M932&lt;&gt;'Tabelas auxiliares'!$B$237,M932&lt;&gt;'Tabelas auxiliares'!$C$236,M932&lt;&gt;'Tabelas auxiliares'!$C$237,M932&lt;&gt;'Tabelas auxiliares'!$D$236),"FOLHA DE PESSOAL",IF(Q932='Tabelas auxiliares'!$A$237,"CUSTEIO",IF(Q932='Tabelas auxiliares'!$A$236,"INVESTIMENTO","ERRO - VERIFICAR"))))</f>
        <v/>
      </c>
      <c r="S932" s="64" t="str">
        <f t="shared" si="29"/>
        <v/>
      </c>
    </row>
    <row r="933" spans="17:19" x14ac:dyDescent="0.25">
      <c r="Q933" s="51" t="str">
        <f t="shared" si="28"/>
        <v/>
      </c>
      <c r="R933" s="51" t="str">
        <f>IF(M933="","",IF(AND(M933&lt;&gt;'Tabelas auxiliares'!$B$236,M933&lt;&gt;'Tabelas auxiliares'!$B$237,M933&lt;&gt;'Tabelas auxiliares'!$C$236,M933&lt;&gt;'Tabelas auxiliares'!$C$237,M933&lt;&gt;'Tabelas auxiliares'!$D$236),"FOLHA DE PESSOAL",IF(Q933='Tabelas auxiliares'!$A$237,"CUSTEIO",IF(Q933='Tabelas auxiliares'!$A$236,"INVESTIMENTO","ERRO - VERIFICAR"))))</f>
        <v/>
      </c>
      <c r="S933" s="64" t="str">
        <f t="shared" si="29"/>
        <v/>
      </c>
    </row>
    <row r="934" spans="17:19" x14ac:dyDescent="0.25">
      <c r="Q934" s="51" t="str">
        <f t="shared" si="28"/>
        <v/>
      </c>
      <c r="R934" s="51" t="str">
        <f>IF(M934="","",IF(AND(M934&lt;&gt;'Tabelas auxiliares'!$B$236,M934&lt;&gt;'Tabelas auxiliares'!$B$237,M934&lt;&gt;'Tabelas auxiliares'!$C$236,M934&lt;&gt;'Tabelas auxiliares'!$C$237,M934&lt;&gt;'Tabelas auxiliares'!$D$236),"FOLHA DE PESSOAL",IF(Q934='Tabelas auxiliares'!$A$237,"CUSTEIO",IF(Q934='Tabelas auxiliares'!$A$236,"INVESTIMENTO","ERRO - VERIFICAR"))))</f>
        <v/>
      </c>
      <c r="S934" s="64" t="str">
        <f t="shared" si="29"/>
        <v/>
      </c>
    </row>
    <row r="935" spans="17:19" x14ac:dyDescent="0.25">
      <c r="Q935" s="51" t="str">
        <f t="shared" si="28"/>
        <v/>
      </c>
      <c r="R935" s="51" t="str">
        <f>IF(M935="","",IF(AND(M935&lt;&gt;'Tabelas auxiliares'!$B$236,M935&lt;&gt;'Tabelas auxiliares'!$B$237,M935&lt;&gt;'Tabelas auxiliares'!$C$236,M935&lt;&gt;'Tabelas auxiliares'!$C$237,M935&lt;&gt;'Tabelas auxiliares'!$D$236),"FOLHA DE PESSOAL",IF(Q935='Tabelas auxiliares'!$A$237,"CUSTEIO",IF(Q935='Tabelas auxiliares'!$A$236,"INVESTIMENTO","ERRO - VERIFICAR"))))</f>
        <v/>
      </c>
      <c r="S935" s="64" t="str">
        <f t="shared" si="29"/>
        <v/>
      </c>
    </row>
    <row r="936" spans="17:19" x14ac:dyDescent="0.25">
      <c r="Q936" s="51" t="str">
        <f t="shared" si="28"/>
        <v/>
      </c>
      <c r="R936" s="51" t="str">
        <f>IF(M936="","",IF(AND(M936&lt;&gt;'Tabelas auxiliares'!$B$236,M936&lt;&gt;'Tabelas auxiliares'!$B$237,M936&lt;&gt;'Tabelas auxiliares'!$C$236,M936&lt;&gt;'Tabelas auxiliares'!$C$237,M936&lt;&gt;'Tabelas auxiliares'!$D$236),"FOLHA DE PESSOAL",IF(Q936='Tabelas auxiliares'!$A$237,"CUSTEIO",IF(Q936='Tabelas auxiliares'!$A$236,"INVESTIMENTO","ERRO - VERIFICAR"))))</f>
        <v/>
      </c>
      <c r="S936" s="64" t="str">
        <f t="shared" si="29"/>
        <v/>
      </c>
    </row>
    <row r="937" spans="17:19" x14ac:dyDescent="0.25">
      <c r="Q937" s="51" t="str">
        <f t="shared" si="28"/>
        <v/>
      </c>
      <c r="R937" s="51" t="str">
        <f>IF(M937="","",IF(AND(M937&lt;&gt;'Tabelas auxiliares'!$B$236,M937&lt;&gt;'Tabelas auxiliares'!$B$237,M937&lt;&gt;'Tabelas auxiliares'!$C$236,M937&lt;&gt;'Tabelas auxiliares'!$C$237,M937&lt;&gt;'Tabelas auxiliares'!$D$236),"FOLHA DE PESSOAL",IF(Q937='Tabelas auxiliares'!$A$237,"CUSTEIO",IF(Q937='Tabelas auxiliares'!$A$236,"INVESTIMENTO","ERRO - VERIFICAR"))))</f>
        <v/>
      </c>
      <c r="S937" s="64" t="str">
        <f t="shared" si="29"/>
        <v/>
      </c>
    </row>
    <row r="938" spans="17:19" x14ac:dyDescent="0.25">
      <c r="Q938" s="51" t="str">
        <f t="shared" si="28"/>
        <v/>
      </c>
      <c r="R938" s="51" t="str">
        <f>IF(M938="","",IF(AND(M938&lt;&gt;'Tabelas auxiliares'!$B$236,M938&lt;&gt;'Tabelas auxiliares'!$B$237,M938&lt;&gt;'Tabelas auxiliares'!$C$236,M938&lt;&gt;'Tabelas auxiliares'!$C$237,M938&lt;&gt;'Tabelas auxiliares'!$D$236),"FOLHA DE PESSOAL",IF(Q938='Tabelas auxiliares'!$A$237,"CUSTEIO",IF(Q938='Tabelas auxiliares'!$A$236,"INVESTIMENTO","ERRO - VERIFICAR"))))</f>
        <v/>
      </c>
      <c r="S938" s="64" t="str">
        <f t="shared" si="29"/>
        <v/>
      </c>
    </row>
    <row r="939" spans="17:19" x14ac:dyDescent="0.25">
      <c r="Q939" s="51" t="str">
        <f t="shared" si="28"/>
        <v/>
      </c>
      <c r="R939" s="51" t="str">
        <f>IF(M939="","",IF(AND(M939&lt;&gt;'Tabelas auxiliares'!$B$236,M939&lt;&gt;'Tabelas auxiliares'!$B$237,M939&lt;&gt;'Tabelas auxiliares'!$C$236,M939&lt;&gt;'Tabelas auxiliares'!$C$237,M939&lt;&gt;'Tabelas auxiliares'!$D$236),"FOLHA DE PESSOAL",IF(Q939='Tabelas auxiliares'!$A$237,"CUSTEIO",IF(Q939='Tabelas auxiliares'!$A$236,"INVESTIMENTO","ERRO - VERIFICAR"))))</f>
        <v/>
      </c>
      <c r="S939" s="64" t="str">
        <f t="shared" si="29"/>
        <v/>
      </c>
    </row>
    <row r="940" spans="17:19" x14ac:dyDescent="0.25">
      <c r="Q940" s="51" t="str">
        <f t="shared" si="28"/>
        <v/>
      </c>
      <c r="R940" s="51" t="str">
        <f>IF(M940="","",IF(AND(M940&lt;&gt;'Tabelas auxiliares'!$B$236,M940&lt;&gt;'Tabelas auxiliares'!$B$237,M940&lt;&gt;'Tabelas auxiliares'!$C$236,M940&lt;&gt;'Tabelas auxiliares'!$C$237,M940&lt;&gt;'Tabelas auxiliares'!$D$236),"FOLHA DE PESSOAL",IF(Q940='Tabelas auxiliares'!$A$237,"CUSTEIO",IF(Q940='Tabelas auxiliares'!$A$236,"INVESTIMENTO","ERRO - VERIFICAR"))))</f>
        <v/>
      </c>
      <c r="S940" s="64" t="str">
        <f t="shared" si="29"/>
        <v/>
      </c>
    </row>
    <row r="941" spans="17:19" x14ac:dyDescent="0.25">
      <c r="Q941" s="51" t="str">
        <f t="shared" si="28"/>
        <v/>
      </c>
      <c r="R941" s="51" t="str">
        <f>IF(M941="","",IF(AND(M941&lt;&gt;'Tabelas auxiliares'!$B$236,M941&lt;&gt;'Tabelas auxiliares'!$B$237,M941&lt;&gt;'Tabelas auxiliares'!$C$236,M941&lt;&gt;'Tabelas auxiliares'!$C$237,M941&lt;&gt;'Tabelas auxiliares'!$D$236),"FOLHA DE PESSOAL",IF(Q941='Tabelas auxiliares'!$A$237,"CUSTEIO",IF(Q941='Tabelas auxiliares'!$A$236,"INVESTIMENTO","ERRO - VERIFICAR"))))</f>
        <v/>
      </c>
      <c r="S941" s="64" t="str">
        <f t="shared" si="29"/>
        <v/>
      </c>
    </row>
    <row r="942" spans="17:19" x14ac:dyDescent="0.25">
      <c r="Q942" s="51" t="str">
        <f t="shared" si="28"/>
        <v/>
      </c>
      <c r="R942" s="51" t="str">
        <f>IF(M942="","",IF(AND(M942&lt;&gt;'Tabelas auxiliares'!$B$236,M942&lt;&gt;'Tabelas auxiliares'!$B$237,M942&lt;&gt;'Tabelas auxiliares'!$C$236,M942&lt;&gt;'Tabelas auxiliares'!$C$237,M942&lt;&gt;'Tabelas auxiliares'!$D$236),"FOLHA DE PESSOAL",IF(Q942='Tabelas auxiliares'!$A$237,"CUSTEIO",IF(Q942='Tabelas auxiliares'!$A$236,"INVESTIMENTO","ERRO - VERIFICAR"))))</f>
        <v/>
      </c>
      <c r="S942" s="64" t="str">
        <f t="shared" si="29"/>
        <v/>
      </c>
    </row>
    <row r="943" spans="17:19" x14ac:dyDescent="0.25">
      <c r="Q943" s="51" t="str">
        <f t="shared" si="28"/>
        <v/>
      </c>
      <c r="R943" s="51" t="str">
        <f>IF(M943="","",IF(AND(M943&lt;&gt;'Tabelas auxiliares'!$B$236,M943&lt;&gt;'Tabelas auxiliares'!$B$237,M943&lt;&gt;'Tabelas auxiliares'!$C$236,M943&lt;&gt;'Tabelas auxiliares'!$C$237,M943&lt;&gt;'Tabelas auxiliares'!$D$236),"FOLHA DE PESSOAL",IF(Q943='Tabelas auxiliares'!$A$237,"CUSTEIO",IF(Q943='Tabelas auxiliares'!$A$236,"INVESTIMENTO","ERRO - VERIFICAR"))))</f>
        <v/>
      </c>
      <c r="S943" s="64" t="str">
        <f t="shared" si="29"/>
        <v/>
      </c>
    </row>
    <row r="944" spans="17:19" x14ac:dyDescent="0.25">
      <c r="Q944" s="51" t="str">
        <f t="shared" si="28"/>
        <v/>
      </c>
      <c r="R944" s="51" t="str">
        <f>IF(M944="","",IF(AND(M944&lt;&gt;'Tabelas auxiliares'!$B$236,M944&lt;&gt;'Tabelas auxiliares'!$B$237,M944&lt;&gt;'Tabelas auxiliares'!$C$236,M944&lt;&gt;'Tabelas auxiliares'!$C$237,M944&lt;&gt;'Tabelas auxiliares'!$D$236),"FOLHA DE PESSOAL",IF(Q944='Tabelas auxiliares'!$A$237,"CUSTEIO",IF(Q944='Tabelas auxiliares'!$A$236,"INVESTIMENTO","ERRO - VERIFICAR"))))</f>
        <v/>
      </c>
      <c r="S944" s="64" t="str">
        <f t="shared" si="29"/>
        <v/>
      </c>
    </row>
    <row r="945" spans="17:19" x14ac:dyDescent="0.25">
      <c r="Q945" s="51" t="str">
        <f t="shared" si="28"/>
        <v/>
      </c>
      <c r="R945" s="51" t="str">
        <f>IF(M945="","",IF(AND(M945&lt;&gt;'Tabelas auxiliares'!$B$236,M945&lt;&gt;'Tabelas auxiliares'!$B$237,M945&lt;&gt;'Tabelas auxiliares'!$C$236,M945&lt;&gt;'Tabelas auxiliares'!$C$237,M945&lt;&gt;'Tabelas auxiliares'!$D$236),"FOLHA DE PESSOAL",IF(Q945='Tabelas auxiliares'!$A$237,"CUSTEIO",IF(Q945='Tabelas auxiliares'!$A$236,"INVESTIMENTO","ERRO - VERIFICAR"))))</f>
        <v/>
      </c>
      <c r="S945" s="64" t="str">
        <f t="shared" si="29"/>
        <v/>
      </c>
    </row>
    <row r="946" spans="17:19" x14ac:dyDescent="0.25">
      <c r="Q946" s="51" t="str">
        <f t="shared" si="28"/>
        <v/>
      </c>
      <c r="R946" s="51" t="str">
        <f>IF(M946="","",IF(AND(M946&lt;&gt;'Tabelas auxiliares'!$B$236,M946&lt;&gt;'Tabelas auxiliares'!$B$237,M946&lt;&gt;'Tabelas auxiliares'!$C$236,M946&lt;&gt;'Tabelas auxiliares'!$C$237,M946&lt;&gt;'Tabelas auxiliares'!$D$236),"FOLHA DE PESSOAL",IF(Q946='Tabelas auxiliares'!$A$237,"CUSTEIO",IF(Q946='Tabelas auxiliares'!$A$236,"INVESTIMENTO","ERRO - VERIFICAR"))))</f>
        <v/>
      </c>
      <c r="S946" s="64" t="str">
        <f t="shared" si="29"/>
        <v/>
      </c>
    </row>
    <row r="947" spans="17:19" x14ac:dyDescent="0.25">
      <c r="Q947" s="51" t="str">
        <f t="shared" si="28"/>
        <v/>
      </c>
      <c r="R947" s="51" t="str">
        <f>IF(M947="","",IF(AND(M947&lt;&gt;'Tabelas auxiliares'!$B$236,M947&lt;&gt;'Tabelas auxiliares'!$B$237,M947&lt;&gt;'Tabelas auxiliares'!$C$236,M947&lt;&gt;'Tabelas auxiliares'!$C$237,M947&lt;&gt;'Tabelas auxiliares'!$D$236),"FOLHA DE PESSOAL",IF(Q947='Tabelas auxiliares'!$A$237,"CUSTEIO",IF(Q947='Tabelas auxiliares'!$A$236,"INVESTIMENTO","ERRO - VERIFICAR"))))</f>
        <v/>
      </c>
      <c r="S947" s="64" t="str">
        <f t="shared" si="29"/>
        <v/>
      </c>
    </row>
    <row r="948" spans="17:19" x14ac:dyDescent="0.25">
      <c r="Q948" s="51" t="str">
        <f t="shared" si="28"/>
        <v/>
      </c>
      <c r="R948" s="51" t="str">
        <f>IF(M948="","",IF(AND(M948&lt;&gt;'Tabelas auxiliares'!$B$236,M948&lt;&gt;'Tabelas auxiliares'!$B$237,M948&lt;&gt;'Tabelas auxiliares'!$C$236,M948&lt;&gt;'Tabelas auxiliares'!$C$237,M948&lt;&gt;'Tabelas auxiliares'!$D$236),"FOLHA DE PESSOAL",IF(Q948='Tabelas auxiliares'!$A$237,"CUSTEIO",IF(Q948='Tabelas auxiliares'!$A$236,"INVESTIMENTO","ERRO - VERIFICAR"))))</f>
        <v/>
      </c>
      <c r="S948" s="64" t="str">
        <f t="shared" si="29"/>
        <v/>
      </c>
    </row>
    <row r="949" spans="17:19" x14ac:dyDescent="0.25">
      <c r="Q949" s="51" t="str">
        <f t="shared" si="28"/>
        <v/>
      </c>
      <c r="R949" s="51" t="str">
        <f>IF(M949="","",IF(AND(M949&lt;&gt;'Tabelas auxiliares'!$B$236,M949&lt;&gt;'Tabelas auxiliares'!$B$237,M949&lt;&gt;'Tabelas auxiliares'!$C$236,M949&lt;&gt;'Tabelas auxiliares'!$C$237,M949&lt;&gt;'Tabelas auxiliares'!$D$236),"FOLHA DE PESSOAL",IF(Q949='Tabelas auxiliares'!$A$237,"CUSTEIO",IF(Q949='Tabelas auxiliares'!$A$236,"INVESTIMENTO","ERRO - VERIFICAR"))))</f>
        <v/>
      </c>
      <c r="S949" s="64" t="str">
        <f t="shared" si="29"/>
        <v/>
      </c>
    </row>
    <row r="950" spans="17:19" x14ac:dyDescent="0.25">
      <c r="Q950" s="51" t="str">
        <f t="shared" si="28"/>
        <v/>
      </c>
      <c r="R950" s="51" t="str">
        <f>IF(M950="","",IF(AND(M950&lt;&gt;'Tabelas auxiliares'!$B$236,M950&lt;&gt;'Tabelas auxiliares'!$B$237,M950&lt;&gt;'Tabelas auxiliares'!$C$236,M950&lt;&gt;'Tabelas auxiliares'!$C$237,M950&lt;&gt;'Tabelas auxiliares'!$D$236),"FOLHA DE PESSOAL",IF(Q950='Tabelas auxiliares'!$A$237,"CUSTEIO",IF(Q950='Tabelas auxiliares'!$A$236,"INVESTIMENTO","ERRO - VERIFICAR"))))</f>
        <v/>
      </c>
      <c r="S950" s="64" t="str">
        <f t="shared" si="29"/>
        <v/>
      </c>
    </row>
    <row r="951" spans="17:19" x14ac:dyDescent="0.25">
      <c r="Q951" s="51" t="str">
        <f t="shared" si="28"/>
        <v/>
      </c>
      <c r="R951" s="51" t="str">
        <f>IF(M951="","",IF(AND(M951&lt;&gt;'Tabelas auxiliares'!$B$236,M951&lt;&gt;'Tabelas auxiliares'!$B$237,M951&lt;&gt;'Tabelas auxiliares'!$C$236,M951&lt;&gt;'Tabelas auxiliares'!$C$237,M951&lt;&gt;'Tabelas auxiliares'!$D$236),"FOLHA DE PESSOAL",IF(Q951='Tabelas auxiliares'!$A$237,"CUSTEIO",IF(Q951='Tabelas auxiliares'!$A$236,"INVESTIMENTO","ERRO - VERIFICAR"))))</f>
        <v/>
      </c>
      <c r="S951" s="64" t="str">
        <f t="shared" si="29"/>
        <v/>
      </c>
    </row>
    <row r="952" spans="17:19" x14ac:dyDescent="0.25">
      <c r="Q952" s="51" t="str">
        <f t="shared" si="28"/>
        <v/>
      </c>
      <c r="R952" s="51" t="str">
        <f>IF(M952="","",IF(AND(M952&lt;&gt;'Tabelas auxiliares'!$B$236,M952&lt;&gt;'Tabelas auxiliares'!$B$237,M952&lt;&gt;'Tabelas auxiliares'!$C$236,M952&lt;&gt;'Tabelas auxiliares'!$C$237,M952&lt;&gt;'Tabelas auxiliares'!$D$236),"FOLHA DE PESSOAL",IF(Q952='Tabelas auxiliares'!$A$237,"CUSTEIO",IF(Q952='Tabelas auxiliares'!$A$236,"INVESTIMENTO","ERRO - VERIFICAR"))))</f>
        <v/>
      </c>
      <c r="S952" s="64" t="str">
        <f t="shared" si="29"/>
        <v/>
      </c>
    </row>
    <row r="953" spans="17:19" x14ac:dyDescent="0.25">
      <c r="Q953" s="51" t="str">
        <f t="shared" si="28"/>
        <v/>
      </c>
      <c r="R953" s="51" t="str">
        <f>IF(M953="","",IF(AND(M953&lt;&gt;'Tabelas auxiliares'!$B$236,M953&lt;&gt;'Tabelas auxiliares'!$B$237,M953&lt;&gt;'Tabelas auxiliares'!$C$236,M953&lt;&gt;'Tabelas auxiliares'!$C$237,M953&lt;&gt;'Tabelas auxiliares'!$D$236),"FOLHA DE PESSOAL",IF(Q953='Tabelas auxiliares'!$A$237,"CUSTEIO",IF(Q953='Tabelas auxiliares'!$A$236,"INVESTIMENTO","ERRO - VERIFICAR"))))</f>
        <v/>
      </c>
      <c r="S953" s="64" t="str">
        <f t="shared" si="29"/>
        <v/>
      </c>
    </row>
    <row r="954" spans="17:19" x14ac:dyDescent="0.25">
      <c r="Q954" s="51" t="str">
        <f t="shared" si="28"/>
        <v/>
      </c>
      <c r="R954" s="51" t="str">
        <f>IF(M954="","",IF(AND(M954&lt;&gt;'Tabelas auxiliares'!$B$236,M954&lt;&gt;'Tabelas auxiliares'!$B$237,M954&lt;&gt;'Tabelas auxiliares'!$C$236,M954&lt;&gt;'Tabelas auxiliares'!$C$237,M954&lt;&gt;'Tabelas auxiliares'!$D$236),"FOLHA DE PESSOAL",IF(Q954='Tabelas auxiliares'!$A$237,"CUSTEIO",IF(Q954='Tabelas auxiliares'!$A$236,"INVESTIMENTO","ERRO - VERIFICAR"))))</f>
        <v/>
      </c>
      <c r="S954" s="64" t="str">
        <f t="shared" si="29"/>
        <v/>
      </c>
    </row>
    <row r="955" spans="17:19" x14ac:dyDescent="0.25">
      <c r="Q955" s="51" t="str">
        <f t="shared" si="28"/>
        <v/>
      </c>
      <c r="R955" s="51" t="str">
        <f>IF(M955="","",IF(AND(M955&lt;&gt;'Tabelas auxiliares'!$B$236,M955&lt;&gt;'Tabelas auxiliares'!$B$237,M955&lt;&gt;'Tabelas auxiliares'!$C$236,M955&lt;&gt;'Tabelas auxiliares'!$C$237,M955&lt;&gt;'Tabelas auxiliares'!$D$236),"FOLHA DE PESSOAL",IF(Q955='Tabelas auxiliares'!$A$237,"CUSTEIO",IF(Q955='Tabelas auxiliares'!$A$236,"INVESTIMENTO","ERRO - VERIFICAR"))))</f>
        <v/>
      </c>
      <c r="S955" s="64" t="str">
        <f t="shared" si="29"/>
        <v/>
      </c>
    </row>
    <row r="956" spans="17:19" x14ac:dyDescent="0.25">
      <c r="Q956" s="51" t="str">
        <f t="shared" si="28"/>
        <v/>
      </c>
      <c r="R956" s="51" t="str">
        <f>IF(M956="","",IF(AND(M956&lt;&gt;'Tabelas auxiliares'!$B$236,M956&lt;&gt;'Tabelas auxiliares'!$B$237,M956&lt;&gt;'Tabelas auxiliares'!$C$236,M956&lt;&gt;'Tabelas auxiliares'!$C$237,M956&lt;&gt;'Tabelas auxiliares'!$D$236),"FOLHA DE PESSOAL",IF(Q956='Tabelas auxiliares'!$A$237,"CUSTEIO",IF(Q956='Tabelas auxiliares'!$A$236,"INVESTIMENTO","ERRO - VERIFICAR"))))</f>
        <v/>
      </c>
      <c r="S956" s="64" t="str">
        <f t="shared" si="29"/>
        <v/>
      </c>
    </row>
    <row r="957" spans="17:19" x14ac:dyDescent="0.25">
      <c r="Q957" s="51" t="str">
        <f t="shared" si="28"/>
        <v/>
      </c>
      <c r="R957" s="51" t="str">
        <f>IF(M957="","",IF(AND(M957&lt;&gt;'Tabelas auxiliares'!$B$236,M957&lt;&gt;'Tabelas auxiliares'!$B$237,M957&lt;&gt;'Tabelas auxiliares'!$C$236,M957&lt;&gt;'Tabelas auxiliares'!$C$237,M957&lt;&gt;'Tabelas auxiliares'!$D$236),"FOLHA DE PESSOAL",IF(Q957='Tabelas auxiliares'!$A$237,"CUSTEIO",IF(Q957='Tabelas auxiliares'!$A$236,"INVESTIMENTO","ERRO - VERIFICAR"))))</f>
        <v/>
      </c>
      <c r="S957" s="64" t="str">
        <f t="shared" si="29"/>
        <v/>
      </c>
    </row>
    <row r="958" spans="17:19" x14ac:dyDescent="0.25">
      <c r="Q958" s="51" t="str">
        <f t="shared" si="28"/>
        <v/>
      </c>
      <c r="R958" s="51" t="str">
        <f>IF(M958="","",IF(AND(M958&lt;&gt;'Tabelas auxiliares'!$B$236,M958&lt;&gt;'Tabelas auxiliares'!$B$237,M958&lt;&gt;'Tabelas auxiliares'!$C$236,M958&lt;&gt;'Tabelas auxiliares'!$C$237,M958&lt;&gt;'Tabelas auxiliares'!$D$236),"FOLHA DE PESSOAL",IF(Q958='Tabelas auxiliares'!$A$237,"CUSTEIO",IF(Q958='Tabelas auxiliares'!$A$236,"INVESTIMENTO","ERRO - VERIFICAR"))))</f>
        <v/>
      </c>
      <c r="S958" s="64" t="str">
        <f t="shared" si="29"/>
        <v/>
      </c>
    </row>
    <row r="959" spans="17:19" x14ac:dyDescent="0.25">
      <c r="Q959" s="51" t="str">
        <f t="shared" si="28"/>
        <v/>
      </c>
      <c r="R959" s="51" t="str">
        <f>IF(M959="","",IF(AND(M959&lt;&gt;'Tabelas auxiliares'!$B$236,M959&lt;&gt;'Tabelas auxiliares'!$B$237,M959&lt;&gt;'Tabelas auxiliares'!$C$236,M959&lt;&gt;'Tabelas auxiliares'!$C$237,M959&lt;&gt;'Tabelas auxiliares'!$D$236),"FOLHA DE PESSOAL",IF(Q959='Tabelas auxiliares'!$A$237,"CUSTEIO",IF(Q959='Tabelas auxiliares'!$A$236,"INVESTIMENTO","ERRO - VERIFICAR"))))</f>
        <v/>
      </c>
      <c r="S959" s="64" t="str">
        <f t="shared" si="29"/>
        <v/>
      </c>
    </row>
    <row r="960" spans="17:19" x14ac:dyDescent="0.25">
      <c r="Q960" s="51" t="str">
        <f t="shared" si="28"/>
        <v/>
      </c>
      <c r="R960" s="51" t="str">
        <f>IF(M960="","",IF(AND(M960&lt;&gt;'Tabelas auxiliares'!$B$236,M960&lt;&gt;'Tabelas auxiliares'!$B$237,M960&lt;&gt;'Tabelas auxiliares'!$C$236,M960&lt;&gt;'Tabelas auxiliares'!$C$237,M960&lt;&gt;'Tabelas auxiliares'!$D$236),"FOLHA DE PESSOAL",IF(Q960='Tabelas auxiliares'!$A$237,"CUSTEIO",IF(Q960='Tabelas auxiliares'!$A$236,"INVESTIMENTO","ERRO - VERIFICAR"))))</f>
        <v/>
      </c>
      <c r="S960" s="64" t="str">
        <f t="shared" si="29"/>
        <v/>
      </c>
    </row>
    <row r="961" spans="17:19" x14ac:dyDescent="0.25">
      <c r="Q961" s="51" t="str">
        <f t="shared" si="28"/>
        <v/>
      </c>
      <c r="R961" s="51" t="str">
        <f>IF(M961="","",IF(AND(M961&lt;&gt;'Tabelas auxiliares'!$B$236,M961&lt;&gt;'Tabelas auxiliares'!$B$237,M961&lt;&gt;'Tabelas auxiliares'!$C$236,M961&lt;&gt;'Tabelas auxiliares'!$C$237,M961&lt;&gt;'Tabelas auxiliares'!$D$236),"FOLHA DE PESSOAL",IF(Q961='Tabelas auxiliares'!$A$237,"CUSTEIO",IF(Q961='Tabelas auxiliares'!$A$236,"INVESTIMENTO","ERRO - VERIFICAR"))))</f>
        <v/>
      </c>
      <c r="S961" s="64" t="str">
        <f t="shared" si="29"/>
        <v/>
      </c>
    </row>
    <row r="962" spans="17:19" x14ac:dyDescent="0.25">
      <c r="Q962" s="51" t="str">
        <f t="shared" si="28"/>
        <v/>
      </c>
      <c r="R962" s="51" t="str">
        <f>IF(M962="","",IF(AND(M962&lt;&gt;'Tabelas auxiliares'!$B$236,M962&lt;&gt;'Tabelas auxiliares'!$B$237,M962&lt;&gt;'Tabelas auxiliares'!$C$236,M962&lt;&gt;'Tabelas auxiliares'!$C$237,M962&lt;&gt;'Tabelas auxiliares'!$D$236),"FOLHA DE PESSOAL",IF(Q962='Tabelas auxiliares'!$A$237,"CUSTEIO",IF(Q962='Tabelas auxiliares'!$A$236,"INVESTIMENTO","ERRO - VERIFICAR"))))</f>
        <v/>
      </c>
      <c r="S962" s="64" t="str">
        <f t="shared" si="29"/>
        <v/>
      </c>
    </row>
    <row r="963" spans="17:19" x14ac:dyDescent="0.25">
      <c r="Q963" s="51" t="str">
        <f t="shared" si="28"/>
        <v/>
      </c>
      <c r="R963" s="51" t="str">
        <f>IF(M963="","",IF(AND(M963&lt;&gt;'Tabelas auxiliares'!$B$236,M963&lt;&gt;'Tabelas auxiliares'!$B$237,M963&lt;&gt;'Tabelas auxiliares'!$C$236,M963&lt;&gt;'Tabelas auxiliares'!$C$237,M963&lt;&gt;'Tabelas auxiliares'!$D$236),"FOLHA DE PESSOAL",IF(Q963='Tabelas auxiliares'!$A$237,"CUSTEIO",IF(Q963='Tabelas auxiliares'!$A$236,"INVESTIMENTO","ERRO - VERIFICAR"))))</f>
        <v/>
      </c>
      <c r="S963" s="64" t="str">
        <f t="shared" si="29"/>
        <v/>
      </c>
    </row>
    <row r="964" spans="17:19" x14ac:dyDescent="0.25">
      <c r="Q964" s="51" t="str">
        <f t="shared" ref="Q964:Q1000" si="30">LEFT(O964,1)</f>
        <v/>
      </c>
      <c r="R964" s="51" t="str">
        <f>IF(M964="","",IF(AND(M964&lt;&gt;'Tabelas auxiliares'!$B$236,M964&lt;&gt;'Tabelas auxiliares'!$B$237,M964&lt;&gt;'Tabelas auxiliares'!$C$236,M964&lt;&gt;'Tabelas auxiliares'!$C$237,M964&lt;&gt;'Tabelas auxiliares'!$D$236),"FOLHA DE PESSOAL",IF(Q964='Tabelas auxiliares'!$A$237,"CUSTEIO",IF(Q964='Tabelas auxiliares'!$A$236,"INVESTIMENTO","ERRO - VERIFICAR"))))</f>
        <v/>
      </c>
      <c r="S964" s="64" t="str">
        <f t="shared" si="29"/>
        <v/>
      </c>
    </row>
    <row r="965" spans="17:19" x14ac:dyDescent="0.25">
      <c r="Q965" s="51" t="str">
        <f t="shared" si="30"/>
        <v/>
      </c>
      <c r="R965" s="51" t="str">
        <f>IF(M965="","",IF(AND(M965&lt;&gt;'Tabelas auxiliares'!$B$236,M965&lt;&gt;'Tabelas auxiliares'!$B$237,M965&lt;&gt;'Tabelas auxiliares'!$C$236,M965&lt;&gt;'Tabelas auxiliares'!$C$237,M965&lt;&gt;'Tabelas auxiliares'!$D$236),"FOLHA DE PESSOAL",IF(Q965='Tabelas auxiliares'!$A$237,"CUSTEIO",IF(Q965='Tabelas auxiliares'!$A$236,"INVESTIMENTO","ERRO - VERIFICAR"))))</f>
        <v/>
      </c>
      <c r="S965" s="64" t="str">
        <f t="shared" ref="S965:S1000" si="31">IF(SUM(T965:X965)=0,"",SUM(T965:X965))</f>
        <v/>
      </c>
    </row>
    <row r="966" spans="17:19" x14ac:dyDescent="0.25">
      <c r="Q966" s="51" t="str">
        <f t="shared" si="30"/>
        <v/>
      </c>
      <c r="R966" s="51" t="str">
        <f>IF(M966="","",IF(AND(M966&lt;&gt;'Tabelas auxiliares'!$B$236,M966&lt;&gt;'Tabelas auxiliares'!$B$237,M966&lt;&gt;'Tabelas auxiliares'!$C$236,M966&lt;&gt;'Tabelas auxiliares'!$C$237,M966&lt;&gt;'Tabelas auxiliares'!$D$236),"FOLHA DE PESSOAL",IF(Q966='Tabelas auxiliares'!$A$237,"CUSTEIO",IF(Q966='Tabelas auxiliares'!$A$236,"INVESTIMENTO","ERRO - VERIFICAR"))))</f>
        <v/>
      </c>
      <c r="S966" s="64" t="str">
        <f t="shared" si="31"/>
        <v/>
      </c>
    </row>
    <row r="967" spans="17:19" x14ac:dyDescent="0.25">
      <c r="Q967" s="51" t="str">
        <f t="shared" si="30"/>
        <v/>
      </c>
      <c r="R967" s="51" t="str">
        <f>IF(M967="","",IF(AND(M967&lt;&gt;'Tabelas auxiliares'!$B$236,M967&lt;&gt;'Tabelas auxiliares'!$B$237,M967&lt;&gt;'Tabelas auxiliares'!$C$236,M967&lt;&gt;'Tabelas auxiliares'!$C$237,M967&lt;&gt;'Tabelas auxiliares'!$D$236),"FOLHA DE PESSOAL",IF(Q967='Tabelas auxiliares'!$A$237,"CUSTEIO",IF(Q967='Tabelas auxiliares'!$A$236,"INVESTIMENTO","ERRO - VERIFICAR"))))</f>
        <v/>
      </c>
      <c r="S967" s="64" t="str">
        <f t="shared" si="31"/>
        <v/>
      </c>
    </row>
    <row r="968" spans="17:19" x14ac:dyDescent="0.25">
      <c r="Q968" s="51" t="str">
        <f t="shared" si="30"/>
        <v/>
      </c>
      <c r="R968" s="51" t="str">
        <f>IF(M968="","",IF(AND(M968&lt;&gt;'Tabelas auxiliares'!$B$236,M968&lt;&gt;'Tabelas auxiliares'!$B$237,M968&lt;&gt;'Tabelas auxiliares'!$C$236,M968&lt;&gt;'Tabelas auxiliares'!$C$237,M968&lt;&gt;'Tabelas auxiliares'!$D$236),"FOLHA DE PESSOAL",IF(Q968='Tabelas auxiliares'!$A$237,"CUSTEIO",IF(Q968='Tabelas auxiliares'!$A$236,"INVESTIMENTO","ERRO - VERIFICAR"))))</f>
        <v/>
      </c>
      <c r="S968" s="64" t="str">
        <f t="shared" si="31"/>
        <v/>
      </c>
    </row>
    <row r="969" spans="17:19" x14ac:dyDescent="0.25">
      <c r="Q969" s="51" t="str">
        <f t="shared" si="30"/>
        <v/>
      </c>
      <c r="R969" s="51" t="str">
        <f>IF(M969="","",IF(AND(M969&lt;&gt;'Tabelas auxiliares'!$B$236,M969&lt;&gt;'Tabelas auxiliares'!$B$237,M969&lt;&gt;'Tabelas auxiliares'!$C$236,M969&lt;&gt;'Tabelas auxiliares'!$C$237,M969&lt;&gt;'Tabelas auxiliares'!$D$236),"FOLHA DE PESSOAL",IF(Q969='Tabelas auxiliares'!$A$237,"CUSTEIO",IF(Q969='Tabelas auxiliares'!$A$236,"INVESTIMENTO","ERRO - VERIFICAR"))))</f>
        <v/>
      </c>
      <c r="S969" s="64" t="str">
        <f t="shared" si="31"/>
        <v/>
      </c>
    </row>
    <row r="970" spans="17:19" x14ac:dyDescent="0.25">
      <c r="Q970" s="51" t="str">
        <f t="shared" si="30"/>
        <v/>
      </c>
      <c r="R970" s="51" t="str">
        <f>IF(M970="","",IF(AND(M970&lt;&gt;'Tabelas auxiliares'!$B$236,M970&lt;&gt;'Tabelas auxiliares'!$B$237,M970&lt;&gt;'Tabelas auxiliares'!$C$236,M970&lt;&gt;'Tabelas auxiliares'!$C$237,M970&lt;&gt;'Tabelas auxiliares'!$D$236),"FOLHA DE PESSOAL",IF(Q970='Tabelas auxiliares'!$A$237,"CUSTEIO",IF(Q970='Tabelas auxiliares'!$A$236,"INVESTIMENTO","ERRO - VERIFICAR"))))</f>
        <v/>
      </c>
      <c r="S970" s="64" t="str">
        <f t="shared" si="31"/>
        <v/>
      </c>
    </row>
    <row r="971" spans="17:19" x14ac:dyDescent="0.25">
      <c r="Q971" s="51" t="str">
        <f t="shared" si="30"/>
        <v/>
      </c>
      <c r="R971" s="51" t="str">
        <f>IF(M971="","",IF(AND(M971&lt;&gt;'Tabelas auxiliares'!$B$236,M971&lt;&gt;'Tabelas auxiliares'!$B$237,M971&lt;&gt;'Tabelas auxiliares'!$C$236,M971&lt;&gt;'Tabelas auxiliares'!$C$237,M971&lt;&gt;'Tabelas auxiliares'!$D$236),"FOLHA DE PESSOAL",IF(Q971='Tabelas auxiliares'!$A$237,"CUSTEIO",IF(Q971='Tabelas auxiliares'!$A$236,"INVESTIMENTO","ERRO - VERIFICAR"))))</f>
        <v/>
      </c>
      <c r="S971" s="64" t="str">
        <f t="shared" si="31"/>
        <v/>
      </c>
    </row>
    <row r="972" spans="17:19" x14ac:dyDescent="0.25">
      <c r="Q972" s="51" t="str">
        <f t="shared" si="30"/>
        <v/>
      </c>
      <c r="R972" s="51" t="str">
        <f>IF(M972="","",IF(AND(M972&lt;&gt;'Tabelas auxiliares'!$B$236,M972&lt;&gt;'Tabelas auxiliares'!$B$237,M972&lt;&gt;'Tabelas auxiliares'!$C$236,M972&lt;&gt;'Tabelas auxiliares'!$C$237,M972&lt;&gt;'Tabelas auxiliares'!$D$236),"FOLHA DE PESSOAL",IF(Q972='Tabelas auxiliares'!$A$237,"CUSTEIO",IF(Q972='Tabelas auxiliares'!$A$236,"INVESTIMENTO","ERRO - VERIFICAR"))))</f>
        <v/>
      </c>
      <c r="S972" s="64" t="str">
        <f t="shared" si="31"/>
        <v/>
      </c>
    </row>
    <row r="973" spans="17:19" x14ac:dyDescent="0.25">
      <c r="Q973" s="51" t="str">
        <f t="shared" si="30"/>
        <v/>
      </c>
      <c r="R973" s="51" t="str">
        <f>IF(M973="","",IF(AND(M973&lt;&gt;'Tabelas auxiliares'!$B$236,M973&lt;&gt;'Tabelas auxiliares'!$B$237,M973&lt;&gt;'Tabelas auxiliares'!$C$236,M973&lt;&gt;'Tabelas auxiliares'!$C$237,M973&lt;&gt;'Tabelas auxiliares'!$D$236),"FOLHA DE PESSOAL",IF(Q973='Tabelas auxiliares'!$A$237,"CUSTEIO",IF(Q973='Tabelas auxiliares'!$A$236,"INVESTIMENTO","ERRO - VERIFICAR"))))</f>
        <v/>
      </c>
      <c r="S973" s="64" t="str">
        <f t="shared" si="31"/>
        <v/>
      </c>
    </row>
    <row r="974" spans="17:19" x14ac:dyDescent="0.25">
      <c r="Q974" s="51" t="str">
        <f t="shared" si="30"/>
        <v/>
      </c>
      <c r="R974" s="51" t="str">
        <f>IF(M974="","",IF(AND(M974&lt;&gt;'Tabelas auxiliares'!$B$236,M974&lt;&gt;'Tabelas auxiliares'!$B$237,M974&lt;&gt;'Tabelas auxiliares'!$C$236,M974&lt;&gt;'Tabelas auxiliares'!$C$237,M974&lt;&gt;'Tabelas auxiliares'!$D$236),"FOLHA DE PESSOAL",IF(Q974='Tabelas auxiliares'!$A$237,"CUSTEIO",IF(Q974='Tabelas auxiliares'!$A$236,"INVESTIMENTO","ERRO - VERIFICAR"))))</f>
        <v/>
      </c>
      <c r="S974" s="64" t="str">
        <f t="shared" si="31"/>
        <v/>
      </c>
    </row>
    <row r="975" spans="17:19" x14ac:dyDescent="0.25">
      <c r="Q975" s="51" t="str">
        <f t="shared" si="30"/>
        <v/>
      </c>
      <c r="R975" s="51" t="str">
        <f>IF(M975="","",IF(AND(M975&lt;&gt;'Tabelas auxiliares'!$B$236,M975&lt;&gt;'Tabelas auxiliares'!$B$237,M975&lt;&gt;'Tabelas auxiliares'!$C$236,M975&lt;&gt;'Tabelas auxiliares'!$C$237,M975&lt;&gt;'Tabelas auxiliares'!$D$236),"FOLHA DE PESSOAL",IF(Q975='Tabelas auxiliares'!$A$237,"CUSTEIO",IF(Q975='Tabelas auxiliares'!$A$236,"INVESTIMENTO","ERRO - VERIFICAR"))))</f>
        <v/>
      </c>
      <c r="S975" s="64" t="str">
        <f t="shared" si="31"/>
        <v/>
      </c>
    </row>
    <row r="976" spans="17:19" x14ac:dyDescent="0.25">
      <c r="Q976" s="51" t="str">
        <f t="shared" si="30"/>
        <v/>
      </c>
      <c r="R976" s="51" t="str">
        <f>IF(M976="","",IF(AND(M976&lt;&gt;'Tabelas auxiliares'!$B$236,M976&lt;&gt;'Tabelas auxiliares'!$B$237,M976&lt;&gt;'Tabelas auxiliares'!$C$236,M976&lt;&gt;'Tabelas auxiliares'!$C$237,M976&lt;&gt;'Tabelas auxiliares'!$D$236),"FOLHA DE PESSOAL",IF(Q976='Tabelas auxiliares'!$A$237,"CUSTEIO",IF(Q976='Tabelas auxiliares'!$A$236,"INVESTIMENTO","ERRO - VERIFICAR"))))</f>
        <v/>
      </c>
      <c r="S976" s="64" t="str">
        <f t="shared" si="31"/>
        <v/>
      </c>
    </row>
    <row r="977" spans="17:19" x14ac:dyDescent="0.25">
      <c r="Q977" s="51" t="str">
        <f t="shared" si="30"/>
        <v/>
      </c>
      <c r="R977" s="51" t="str">
        <f>IF(M977="","",IF(AND(M977&lt;&gt;'Tabelas auxiliares'!$B$236,M977&lt;&gt;'Tabelas auxiliares'!$B$237,M977&lt;&gt;'Tabelas auxiliares'!$C$236,M977&lt;&gt;'Tabelas auxiliares'!$C$237,M977&lt;&gt;'Tabelas auxiliares'!$D$236),"FOLHA DE PESSOAL",IF(Q977='Tabelas auxiliares'!$A$237,"CUSTEIO",IF(Q977='Tabelas auxiliares'!$A$236,"INVESTIMENTO","ERRO - VERIFICAR"))))</f>
        <v/>
      </c>
      <c r="S977" s="64" t="str">
        <f t="shared" si="31"/>
        <v/>
      </c>
    </row>
    <row r="978" spans="17:19" x14ac:dyDescent="0.25">
      <c r="Q978" s="51" t="str">
        <f t="shared" si="30"/>
        <v/>
      </c>
      <c r="R978" s="51" t="str">
        <f>IF(M978="","",IF(AND(M978&lt;&gt;'Tabelas auxiliares'!$B$236,M978&lt;&gt;'Tabelas auxiliares'!$B$237,M978&lt;&gt;'Tabelas auxiliares'!$C$236,M978&lt;&gt;'Tabelas auxiliares'!$C$237,M978&lt;&gt;'Tabelas auxiliares'!$D$236),"FOLHA DE PESSOAL",IF(Q978='Tabelas auxiliares'!$A$237,"CUSTEIO",IF(Q978='Tabelas auxiliares'!$A$236,"INVESTIMENTO","ERRO - VERIFICAR"))))</f>
        <v/>
      </c>
      <c r="S978" s="64" t="str">
        <f t="shared" si="31"/>
        <v/>
      </c>
    </row>
    <row r="979" spans="17:19" x14ac:dyDescent="0.25">
      <c r="Q979" s="51" t="str">
        <f t="shared" si="30"/>
        <v/>
      </c>
      <c r="R979" s="51" t="str">
        <f>IF(M979="","",IF(AND(M979&lt;&gt;'Tabelas auxiliares'!$B$236,M979&lt;&gt;'Tabelas auxiliares'!$B$237,M979&lt;&gt;'Tabelas auxiliares'!$C$236,M979&lt;&gt;'Tabelas auxiliares'!$C$237,M979&lt;&gt;'Tabelas auxiliares'!$D$236),"FOLHA DE PESSOAL",IF(Q979='Tabelas auxiliares'!$A$237,"CUSTEIO",IF(Q979='Tabelas auxiliares'!$A$236,"INVESTIMENTO","ERRO - VERIFICAR"))))</f>
        <v/>
      </c>
      <c r="S979" s="64" t="str">
        <f t="shared" si="31"/>
        <v/>
      </c>
    </row>
    <row r="980" spans="17:19" x14ac:dyDescent="0.25">
      <c r="Q980" s="51" t="str">
        <f t="shared" si="30"/>
        <v/>
      </c>
      <c r="R980" s="51" t="str">
        <f>IF(M980="","",IF(AND(M980&lt;&gt;'Tabelas auxiliares'!$B$236,M980&lt;&gt;'Tabelas auxiliares'!$B$237,M980&lt;&gt;'Tabelas auxiliares'!$C$236,M980&lt;&gt;'Tabelas auxiliares'!$C$237,M980&lt;&gt;'Tabelas auxiliares'!$D$236),"FOLHA DE PESSOAL",IF(Q980='Tabelas auxiliares'!$A$237,"CUSTEIO",IF(Q980='Tabelas auxiliares'!$A$236,"INVESTIMENTO","ERRO - VERIFICAR"))))</f>
        <v/>
      </c>
      <c r="S980" s="64" t="str">
        <f t="shared" si="31"/>
        <v/>
      </c>
    </row>
    <row r="981" spans="17:19" x14ac:dyDescent="0.25">
      <c r="Q981" s="51" t="str">
        <f t="shared" si="30"/>
        <v/>
      </c>
      <c r="R981" s="51" t="str">
        <f>IF(M981="","",IF(AND(M981&lt;&gt;'Tabelas auxiliares'!$B$236,M981&lt;&gt;'Tabelas auxiliares'!$B$237,M981&lt;&gt;'Tabelas auxiliares'!$C$236,M981&lt;&gt;'Tabelas auxiliares'!$C$237,M981&lt;&gt;'Tabelas auxiliares'!$D$236),"FOLHA DE PESSOAL",IF(Q981='Tabelas auxiliares'!$A$237,"CUSTEIO",IF(Q981='Tabelas auxiliares'!$A$236,"INVESTIMENTO","ERRO - VERIFICAR"))))</f>
        <v/>
      </c>
      <c r="S981" s="64" t="str">
        <f t="shared" si="31"/>
        <v/>
      </c>
    </row>
    <row r="982" spans="17:19" x14ac:dyDescent="0.25">
      <c r="Q982" s="51" t="str">
        <f t="shared" si="30"/>
        <v/>
      </c>
      <c r="R982" s="51" t="str">
        <f>IF(M982="","",IF(AND(M982&lt;&gt;'Tabelas auxiliares'!$B$236,M982&lt;&gt;'Tabelas auxiliares'!$B$237,M982&lt;&gt;'Tabelas auxiliares'!$C$236,M982&lt;&gt;'Tabelas auxiliares'!$C$237,M982&lt;&gt;'Tabelas auxiliares'!$D$236),"FOLHA DE PESSOAL",IF(Q982='Tabelas auxiliares'!$A$237,"CUSTEIO",IF(Q982='Tabelas auxiliares'!$A$236,"INVESTIMENTO","ERRO - VERIFICAR"))))</f>
        <v/>
      </c>
      <c r="S982" s="64" t="str">
        <f t="shared" si="31"/>
        <v/>
      </c>
    </row>
    <row r="983" spans="17:19" x14ac:dyDescent="0.25">
      <c r="Q983" s="51" t="str">
        <f t="shared" si="30"/>
        <v/>
      </c>
      <c r="R983" s="51" t="str">
        <f>IF(M983="","",IF(AND(M983&lt;&gt;'Tabelas auxiliares'!$B$236,M983&lt;&gt;'Tabelas auxiliares'!$B$237,M983&lt;&gt;'Tabelas auxiliares'!$C$236,M983&lt;&gt;'Tabelas auxiliares'!$C$237,M983&lt;&gt;'Tabelas auxiliares'!$D$236),"FOLHA DE PESSOAL",IF(Q983='Tabelas auxiliares'!$A$237,"CUSTEIO",IF(Q983='Tabelas auxiliares'!$A$236,"INVESTIMENTO","ERRO - VERIFICAR"))))</f>
        <v/>
      </c>
      <c r="S983" s="64" t="str">
        <f t="shared" si="31"/>
        <v/>
      </c>
    </row>
    <row r="984" spans="17:19" x14ac:dyDescent="0.25">
      <c r="Q984" s="51" t="str">
        <f t="shared" si="30"/>
        <v/>
      </c>
      <c r="R984" s="51" t="str">
        <f>IF(M984="","",IF(AND(M984&lt;&gt;'Tabelas auxiliares'!$B$236,M984&lt;&gt;'Tabelas auxiliares'!$B$237,M984&lt;&gt;'Tabelas auxiliares'!$C$236,M984&lt;&gt;'Tabelas auxiliares'!$C$237,M984&lt;&gt;'Tabelas auxiliares'!$D$236),"FOLHA DE PESSOAL",IF(Q984='Tabelas auxiliares'!$A$237,"CUSTEIO",IF(Q984='Tabelas auxiliares'!$A$236,"INVESTIMENTO","ERRO - VERIFICAR"))))</f>
        <v/>
      </c>
      <c r="S984" s="64" t="str">
        <f t="shared" si="31"/>
        <v/>
      </c>
    </row>
    <row r="985" spans="17:19" x14ac:dyDescent="0.25">
      <c r="Q985" s="51" t="str">
        <f t="shared" si="30"/>
        <v/>
      </c>
      <c r="R985" s="51" t="str">
        <f>IF(M985="","",IF(AND(M985&lt;&gt;'Tabelas auxiliares'!$B$236,M985&lt;&gt;'Tabelas auxiliares'!$B$237,M985&lt;&gt;'Tabelas auxiliares'!$C$236,M985&lt;&gt;'Tabelas auxiliares'!$C$237,M985&lt;&gt;'Tabelas auxiliares'!$D$236),"FOLHA DE PESSOAL",IF(Q985='Tabelas auxiliares'!$A$237,"CUSTEIO",IF(Q985='Tabelas auxiliares'!$A$236,"INVESTIMENTO","ERRO - VERIFICAR"))))</f>
        <v/>
      </c>
      <c r="S985" s="64" t="str">
        <f t="shared" si="31"/>
        <v/>
      </c>
    </row>
    <row r="986" spans="17:19" x14ac:dyDescent="0.25">
      <c r="Q986" s="51" t="str">
        <f t="shared" si="30"/>
        <v/>
      </c>
      <c r="R986" s="51" t="str">
        <f>IF(M986="","",IF(AND(M986&lt;&gt;'Tabelas auxiliares'!$B$236,M986&lt;&gt;'Tabelas auxiliares'!$B$237,M986&lt;&gt;'Tabelas auxiliares'!$C$236,M986&lt;&gt;'Tabelas auxiliares'!$C$237,M986&lt;&gt;'Tabelas auxiliares'!$D$236),"FOLHA DE PESSOAL",IF(Q986='Tabelas auxiliares'!$A$237,"CUSTEIO",IF(Q986='Tabelas auxiliares'!$A$236,"INVESTIMENTO","ERRO - VERIFICAR"))))</f>
        <v/>
      </c>
      <c r="S986" s="64" t="str">
        <f t="shared" si="31"/>
        <v/>
      </c>
    </row>
    <row r="987" spans="17:19" x14ac:dyDescent="0.25">
      <c r="Q987" s="51" t="str">
        <f t="shared" si="30"/>
        <v/>
      </c>
      <c r="R987" s="51" t="str">
        <f>IF(M987="","",IF(AND(M987&lt;&gt;'Tabelas auxiliares'!$B$236,M987&lt;&gt;'Tabelas auxiliares'!$B$237,M987&lt;&gt;'Tabelas auxiliares'!$C$236,M987&lt;&gt;'Tabelas auxiliares'!$C$237,M987&lt;&gt;'Tabelas auxiliares'!$D$236),"FOLHA DE PESSOAL",IF(Q987='Tabelas auxiliares'!$A$237,"CUSTEIO",IF(Q987='Tabelas auxiliares'!$A$236,"INVESTIMENTO","ERRO - VERIFICAR"))))</f>
        <v/>
      </c>
      <c r="S987" s="64" t="str">
        <f t="shared" si="31"/>
        <v/>
      </c>
    </row>
    <row r="988" spans="17:19" x14ac:dyDescent="0.25">
      <c r="Q988" s="51" t="str">
        <f t="shared" si="30"/>
        <v/>
      </c>
      <c r="R988" s="51" t="str">
        <f>IF(M988="","",IF(AND(M988&lt;&gt;'Tabelas auxiliares'!$B$236,M988&lt;&gt;'Tabelas auxiliares'!$B$237,M988&lt;&gt;'Tabelas auxiliares'!$C$236,M988&lt;&gt;'Tabelas auxiliares'!$C$237,M988&lt;&gt;'Tabelas auxiliares'!$D$236),"FOLHA DE PESSOAL",IF(Q988='Tabelas auxiliares'!$A$237,"CUSTEIO",IF(Q988='Tabelas auxiliares'!$A$236,"INVESTIMENTO","ERRO - VERIFICAR"))))</f>
        <v/>
      </c>
      <c r="S988" s="64" t="str">
        <f t="shared" si="31"/>
        <v/>
      </c>
    </row>
    <row r="989" spans="17:19" x14ac:dyDescent="0.25">
      <c r="Q989" s="51" t="str">
        <f t="shared" si="30"/>
        <v/>
      </c>
      <c r="R989" s="51" t="str">
        <f>IF(M989="","",IF(AND(M989&lt;&gt;'Tabelas auxiliares'!$B$236,M989&lt;&gt;'Tabelas auxiliares'!$B$237,M989&lt;&gt;'Tabelas auxiliares'!$C$236,M989&lt;&gt;'Tabelas auxiliares'!$C$237,M989&lt;&gt;'Tabelas auxiliares'!$D$236),"FOLHA DE PESSOAL",IF(Q989='Tabelas auxiliares'!$A$237,"CUSTEIO",IF(Q989='Tabelas auxiliares'!$A$236,"INVESTIMENTO","ERRO - VERIFICAR"))))</f>
        <v/>
      </c>
      <c r="S989" s="64" t="str">
        <f t="shared" si="31"/>
        <v/>
      </c>
    </row>
    <row r="990" spans="17:19" x14ac:dyDescent="0.25">
      <c r="Q990" s="51" t="str">
        <f t="shared" si="30"/>
        <v/>
      </c>
      <c r="R990" s="51" t="str">
        <f>IF(M990="","",IF(AND(M990&lt;&gt;'Tabelas auxiliares'!$B$236,M990&lt;&gt;'Tabelas auxiliares'!$B$237,M990&lt;&gt;'Tabelas auxiliares'!$C$236,M990&lt;&gt;'Tabelas auxiliares'!$C$237,M990&lt;&gt;'Tabelas auxiliares'!$D$236),"FOLHA DE PESSOAL",IF(Q990='Tabelas auxiliares'!$A$237,"CUSTEIO",IF(Q990='Tabelas auxiliares'!$A$236,"INVESTIMENTO","ERRO - VERIFICAR"))))</f>
        <v/>
      </c>
      <c r="S990" s="64" t="str">
        <f t="shared" si="31"/>
        <v/>
      </c>
    </row>
    <row r="991" spans="17:19" x14ac:dyDescent="0.25">
      <c r="Q991" s="51" t="str">
        <f t="shared" si="30"/>
        <v/>
      </c>
      <c r="R991" s="51" t="str">
        <f>IF(M991="","",IF(AND(M991&lt;&gt;'Tabelas auxiliares'!$B$236,M991&lt;&gt;'Tabelas auxiliares'!$B$237,M991&lt;&gt;'Tabelas auxiliares'!$C$236,M991&lt;&gt;'Tabelas auxiliares'!$C$237,M991&lt;&gt;'Tabelas auxiliares'!$D$236),"FOLHA DE PESSOAL",IF(Q991='Tabelas auxiliares'!$A$237,"CUSTEIO",IF(Q991='Tabelas auxiliares'!$A$236,"INVESTIMENTO","ERRO - VERIFICAR"))))</f>
        <v/>
      </c>
      <c r="S991" s="64" t="str">
        <f t="shared" si="31"/>
        <v/>
      </c>
    </row>
    <row r="992" spans="17:19" x14ac:dyDescent="0.25">
      <c r="Q992" s="51" t="str">
        <f t="shared" si="30"/>
        <v/>
      </c>
      <c r="R992" s="51" t="str">
        <f>IF(M992="","",IF(AND(M992&lt;&gt;'Tabelas auxiliares'!$B$236,M992&lt;&gt;'Tabelas auxiliares'!$B$237,M992&lt;&gt;'Tabelas auxiliares'!$C$236,M992&lt;&gt;'Tabelas auxiliares'!$C$237,M992&lt;&gt;'Tabelas auxiliares'!$D$236),"FOLHA DE PESSOAL",IF(Q992='Tabelas auxiliares'!$A$237,"CUSTEIO",IF(Q992='Tabelas auxiliares'!$A$236,"INVESTIMENTO","ERRO - VERIFICAR"))))</f>
        <v/>
      </c>
      <c r="S992" s="64" t="str">
        <f t="shared" si="31"/>
        <v/>
      </c>
    </row>
    <row r="993" spans="1:19" x14ac:dyDescent="0.25">
      <c r="Q993" s="51" t="str">
        <f t="shared" si="30"/>
        <v/>
      </c>
      <c r="R993" s="51" t="str">
        <f>IF(M993="","",IF(AND(M993&lt;&gt;'Tabelas auxiliares'!$B$236,M993&lt;&gt;'Tabelas auxiliares'!$B$237,M993&lt;&gt;'Tabelas auxiliares'!$C$236,M993&lt;&gt;'Tabelas auxiliares'!$C$237,M993&lt;&gt;'Tabelas auxiliares'!$D$236),"FOLHA DE PESSOAL",IF(Q993='Tabelas auxiliares'!$A$237,"CUSTEIO",IF(Q993='Tabelas auxiliares'!$A$236,"INVESTIMENTO","ERRO - VERIFICAR"))))</f>
        <v/>
      </c>
      <c r="S993" s="64" t="str">
        <f t="shared" si="31"/>
        <v/>
      </c>
    </row>
    <row r="994" spans="1:19" x14ac:dyDescent="0.25">
      <c r="Q994" s="51" t="str">
        <f t="shared" si="30"/>
        <v/>
      </c>
      <c r="R994" s="51" t="str">
        <f>IF(M994="","",IF(AND(M994&lt;&gt;'Tabelas auxiliares'!$B$236,M994&lt;&gt;'Tabelas auxiliares'!$B$237,M994&lt;&gt;'Tabelas auxiliares'!$C$236,M994&lt;&gt;'Tabelas auxiliares'!$C$237,M994&lt;&gt;'Tabelas auxiliares'!$D$236),"FOLHA DE PESSOAL",IF(Q994='Tabelas auxiliares'!$A$237,"CUSTEIO",IF(Q994='Tabelas auxiliares'!$A$236,"INVESTIMENTO","ERRO - VERIFICAR"))))</f>
        <v/>
      </c>
      <c r="S994" s="64" t="str">
        <f t="shared" si="31"/>
        <v/>
      </c>
    </row>
    <row r="995" spans="1:19" x14ac:dyDescent="0.25">
      <c r="Q995" s="51" t="str">
        <f t="shared" si="30"/>
        <v/>
      </c>
      <c r="R995" s="51" t="str">
        <f>IF(M995="","",IF(AND(M995&lt;&gt;'Tabelas auxiliares'!$B$236,M995&lt;&gt;'Tabelas auxiliares'!$B$237,M995&lt;&gt;'Tabelas auxiliares'!$C$236,M995&lt;&gt;'Tabelas auxiliares'!$C$237,M995&lt;&gt;'Tabelas auxiliares'!$D$236),"FOLHA DE PESSOAL",IF(Q995='Tabelas auxiliares'!$A$237,"CUSTEIO",IF(Q995='Tabelas auxiliares'!$A$236,"INVESTIMENTO","ERRO - VERIFICAR"))))</f>
        <v/>
      </c>
      <c r="S995" s="64" t="str">
        <f t="shared" si="31"/>
        <v/>
      </c>
    </row>
    <row r="996" spans="1:19" x14ac:dyDescent="0.25">
      <c r="Q996" s="51" t="str">
        <f t="shared" si="30"/>
        <v/>
      </c>
      <c r="R996" s="51" t="str">
        <f>IF(M996="","",IF(AND(M996&lt;&gt;'Tabelas auxiliares'!$B$236,M996&lt;&gt;'Tabelas auxiliares'!$B$237,M996&lt;&gt;'Tabelas auxiliares'!$C$236,M996&lt;&gt;'Tabelas auxiliares'!$C$237,M996&lt;&gt;'Tabelas auxiliares'!$D$236),"FOLHA DE PESSOAL",IF(Q996='Tabelas auxiliares'!$A$237,"CUSTEIO",IF(Q996='Tabelas auxiliares'!$A$236,"INVESTIMENTO","ERRO - VERIFICAR"))))</f>
        <v/>
      </c>
      <c r="S996" s="64" t="str">
        <f t="shared" si="31"/>
        <v/>
      </c>
    </row>
    <row r="997" spans="1:19" x14ac:dyDescent="0.25">
      <c r="Q997" s="51" t="str">
        <f t="shared" si="30"/>
        <v/>
      </c>
      <c r="R997" s="51" t="str">
        <f>IF(M997="","",IF(AND(M997&lt;&gt;'Tabelas auxiliares'!$B$236,M997&lt;&gt;'Tabelas auxiliares'!$B$237,M997&lt;&gt;'Tabelas auxiliares'!$C$236,M997&lt;&gt;'Tabelas auxiliares'!$C$237,M997&lt;&gt;'Tabelas auxiliares'!$D$236),"FOLHA DE PESSOAL",IF(Q997='Tabelas auxiliares'!$A$237,"CUSTEIO",IF(Q997='Tabelas auxiliares'!$A$236,"INVESTIMENTO","ERRO - VERIFICAR"))))</f>
        <v/>
      </c>
      <c r="S997" s="64" t="str">
        <f t="shared" si="31"/>
        <v/>
      </c>
    </row>
    <row r="998" spans="1:19" x14ac:dyDescent="0.25">
      <c r="Q998" s="51" t="str">
        <f t="shared" si="30"/>
        <v/>
      </c>
      <c r="R998" s="51" t="str">
        <f>IF(M998="","",IF(AND(M998&lt;&gt;'Tabelas auxiliares'!$B$236,M998&lt;&gt;'Tabelas auxiliares'!$B$237,M998&lt;&gt;'Tabelas auxiliares'!$C$236,M998&lt;&gt;'Tabelas auxiliares'!$C$237,M998&lt;&gt;'Tabelas auxiliares'!$D$236),"FOLHA DE PESSOAL",IF(Q998='Tabelas auxiliares'!$A$237,"CUSTEIO",IF(Q998='Tabelas auxiliares'!$A$236,"INVESTIMENTO","ERRO - VERIFICAR"))))</f>
        <v/>
      </c>
      <c r="S998" s="64" t="str">
        <f t="shared" si="31"/>
        <v/>
      </c>
    </row>
    <row r="999" spans="1:19" x14ac:dyDescent="0.25">
      <c r="Q999" s="51" t="str">
        <f t="shared" si="30"/>
        <v/>
      </c>
      <c r="R999" s="51" t="str">
        <f>IF(M999="","",IF(AND(M999&lt;&gt;'Tabelas auxiliares'!$B$236,M999&lt;&gt;'Tabelas auxiliares'!$B$237,M999&lt;&gt;'Tabelas auxiliares'!$C$236,M999&lt;&gt;'Tabelas auxiliares'!$C$237,M999&lt;&gt;'Tabelas auxiliares'!$D$236),"FOLHA DE PESSOAL",IF(Q999='Tabelas auxiliares'!$A$237,"CUSTEIO",IF(Q999='Tabelas auxiliares'!$A$236,"INVESTIMENTO","ERRO - VERIFICAR"))))</f>
        <v/>
      </c>
      <c r="S999" s="64" t="str">
        <f t="shared" si="31"/>
        <v/>
      </c>
    </row>
    <row r="1000" spans="1:19" x14ac:dyDescent="0.25">
      <c r="Q1000" s="51" t="str">
        <f t="shared" si="30"/>
        <v/>
      </c>
      <c r="R1000" s="51" t="str">
        <f>IF(M1000="","",IF(AND(M1000&lt;&gt;'Tabelas auxiliares'!$B$236,M1000&lt;&gt;'Tabelas auxiliares'!$B$237,M1000&lt;&gt;'Tabelas auxiliares'!$C$236,M1000&lt;&gt;'Tabelas auxiliares'!$C$237,M1000&lt;&gt;'Tabelas auxiliares'!$D$236),"FOLHA DE PESSOAL",IF(Q1000='Tabelas auxiliares'!$A$237,"CUSTEIO",IF(Q1000='Tabelas auxiliares'!$A$236,"INVESTIMENTO","ERRO - VERIFICAR"))))</f>
        <v/>
      </c>
      <c r="S1000" s="64" t="str">
        <f t="shared" si="31"/>
        <v/>
      </c>
    </row>
    <row r="1001" spans="1:19" x14ac:dyDescent="0.25">
      <c r="A1001" s="57"/>
      <c r="B1001" s="57"/>
      <c r="C1001" s="57"/>
      <c r="D1001" s="57"/>
      <c r="E1001" s="57"/>
      <c r="F1001" s="57"/>
      <c r="G1001" s="57"/>
      <c r="H1001" s="57"/>
      <c r="I1001" s="57"/>
      <c r="J1001" s="57"/>
      <c r="K1001" s="57"/>
      <c r="L1001" s="57" t="s">
        <v>98</v>
      </c>
      <c r="M1001" s="57"/>
      <c r="N1001" s="57"/>
      <c r="O1001" s="57"/>
      <c r="P1001" s="57"/>
      <c r="Q1001" s="57"/>
      <c r="R1001" s="57"/>
      <c r="S1001" s="57"/>
    </row>
  </sheetData>
  <sheetProtection algorithmName="SHA-512" hashValue="CxHVUUTOCJr7COeMI2nSrgN3+C4ol4Yu9X2JONFMnLedNl+oUFphqKu5k5hGycZSHMxuD0q5b55yPKiI4w95TA==" saltValue="f+D3xtpGb7BIE0mDtN7xCg==" spinCount="100000" sheet="1" autoFilter="0"/>
  <autoFilter ref="A3:X1001" xr:uid="{00000000-0009-0000-0000-000008000000}"/>
  <mergeCells count="2">
    <mergeCell ref="A1:B2"/>
    <mergeCell ref="T1:T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C1001"/>
  <sheetViews>
    <sheetView workbookViewId="0">
      <selection activeCell="A4" sqref="A4"/>
    </sheetView>
  </sheetViews>
  <sheetFormatPr defaultColWidth="0"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3" width="17.140625" customWidth="1"/>
    <col min="24" max="24" width="19.5703125" customWidth="1"/>
    <col min="25" max="25" width="18.7109375" customWidth="1"/>
    <col min="26" max="26" width="19.28515625" customWidth="1"/>
    <col min="27" max="27" width="26" customWidth="1"/>
    <col min="28" max="28" width="19" customWidth="1"/>
    <col min="29" max="29" width="21" customWidth="1"/>
    <col min="30" max="16384" width="9.140625" hidden="1"/>
  </cols>
  <sheetData>
    <row r="1" spans="1:29" ht="28.5" customHeight="1" x14ac:dyDescent="0.25">
      <c r="A1" s="88" t="s">
        <v>149</v>
      </c>
      <c r="I1" s="89" t="s">
        <v>197</v>
      </c>
      <c r="T1" s="54"/>
      <c r="U1" s="54"/>
      <c r="V1" s="54"/>
      <c r="W1" s="54"/>
      <c r="X1" s="54"/>
    </row>
    <row r="2" spans="1:29" ht="18.75" x14ac:dyDescent="0.3">
      <c r="A2" s="88"/>
      <c r="I2" s="89"/>
      <c r="T2" s="54"/>
      <c r="U2" s="54"/>
      <c r="V2" s="54"/>
      <c r="W2" s="54"/>
      <c r="X2" s="54"/>
      <c r="Z2" s="55" t="s">
        <v>505</v>
      </c>
    </row>
    <row r="3" spans="1:29" s="113" customFormat="1" ht="63" x14ac:dyDescent="0.25">
      <c r="A3" s="111" t="s">
        <v>116</v>
      </c>
      <c r="B3" s="112" t="s">
        <v>260</v>
      </c>
      <c r="C3" s="111" t="s">
        <v>259</v>
      </c>
      <c r="D3" s="112" t="s">
        <v>3</v>
      </c>
      <c r="E3" s="111" t="s">
        <v>117</v>
      </c>
      <c r="F3" s="112" t="s">
        <v>4</v>
      </c>
      <c r="G3" s="112" t="s">
        <v>261</v>
      </c>
      <c r="H3" s="112" t="s">
        <v>377</v>
      </c>
      <c r="I3" s="112" t="s">
        <v>196</v>
      </c>
      <c r="J3" s="112" t="s">
        <v>0</v>
      </c>
      <c r="K3" s="112" t="s">
        <v>156</v>
      </c>
      <c r="L3" s="112" t="s">
        <v>1</v>
      </c>
      <c r="M3" s="112" t="s">
        <v>157</v>
      </c>
      <c r="N3" s="111" t="s">
        <v>158</v>
      </c>
      <c r="O3" s="111" t="s">
        <v>159</v>
      </c>
      <c r="P3" s="111" t="s">
        <v>160</v>
      </c>
      <c r="Q3" s="111" t="s">
        <v>161</v>
      </c>
      <c r="R3" s="111" t="s">
        <v>162</v>
      </c>
      <c r="S3" s="112" t="s">
        <v>122</v>
      </c>
      <c r="T3" s="111" t="s">
        <v>463</v>
      </c>
      <c r="U3" s="111" t="s">
        <v>121</v>
      </c>
      <c r="V3" s="111" t="s">
        <v>445</v>
      </c>
      <c r="W3" s="112" t="s">
        <v>446</v>
      </c>
      <c r="X3" s="111" t="s">
        <v>144</v>
      </c>
      <c r="Y3" s="112" t="s">
        <v>145</v>
      </c>
      <c r="Z3" s="112" t="s">
        <v>251</v>
      </c>
      <c r="AA3" s="112" t="s">
        <v>203</v>
      </c>
      <c r="AB3" s="112" t="s">
        <v>204</v>
      </c>
      <c r="AC3" s="112" t="s">
        <v>205</v>
      </c>
    </row>
    <row r="4" spans="1:29" ht="14.45" customHeight="1" x14ac:dyDescent="0.25">
      <c r="A4" t="s">
        <v>4386</v>
      </c>
      <c r="B4" s="72">
        <v>-8</v>
      </c>
      <c r="C4" s="72"/>
      <c r="F4" s="51" t="str">
        <f>IFERROR(VLOOKUP(D4,'Tabelas auxiliares'!$A$3:$B$61,2,FALSE),"")</f>
        <v/>
      </c>
      <c r="G4" s="51" t="str">
        <f>IFERROR(VLOOKUP($B4,'Tabelas auxiliares'!$A$65:$C$102,2,FALSE),"")</f>
        <v/>
      </c>
      <c r="H4" s="51" t="str">
        <f>IFERROR(VLOOKUP($B4,'Tabelas auxiliares'!$A$65:$C$102,3,FALSE),"")</f>
        <v/>
      </c>
      <c r="I4" t="s">
        <v>4389</v>
      </c>
      <c r="J4" t="s">
        <v>4390</v>
      </c>
      <c r="K4" t="s">
        <v>4391</v>
      </c>
      <c r="L4" t="s">
        <v>4392</v>
      </c>
      <c r="M4" t="s">
        <v>4393</v>
      </c>
      <c r="N4" t="s">
        <v>166</v>
      </c>
      <c r="O4" t="s">
        <v>167</v>
      </c>
      <c r="P4" t="s">
        <v>200</v>
      </c>
      <c r="Q4" t="s">
        <v>4394</v>
      </c>
      <c r="R4" t="s">
        <v>4395</v>
      </c>
      <c r="S4" t="s">
        <v>119</v>
      </c>
      <c r="T4" t="s">
        <v>164</v>
      </c>
      <c r="U4" t="s">
        <v>118</v>
      </c>
      <c r="V4" t="s">
        <v>1967</v>
      </c>
      <c r="W4" t="s">
        <v>1968</v>
      </c>
      <c r="X4" s="51" t="str">
        <f t="shared" ref="X4:X67" si="0">LEFT(V4,1)</f>
        <v>3</v>
      </c>
      <c r="Y4" s="51" t="str">
        <f>IF(T4="","",IF(AND(T4&lt;&gt;'Tabelas auxiliares'!$B$236,T4&lt;&gt;'Tabelas auxiliares'!$B$237),"FOLHA DE PESSOAL",IF(X4='Tabelas auxiliares'!$A$237,"CUSTEIO",IF(X4='Tabelas auxiliares'!$A$236,"INVESTIMENTO","ERRO - VERIFICAR"))))</f>
        <v>CUSTEIO</v>
      </c>
      <c r="Z4" s="44">
        <v>527.87</v>
      </c>
      <c r="AA4" s="44">
        <v>527.87</v>
      </c>
    </row>
    <row r="5" spans="1:29" ht="14.45" customHeight="1" x14ac:dyDescent="0.25">
      <c r="A5" t="s">
        <v>771</v>
      </c>
      <c r="B5" s="72" t="s">
        <v>266</v>
      </c>
      <c r="C5" s="72" t="s">
        <v>1037</v>
      </c>
      <c r="D5" t="s">
        <v>69</v>
      </c>
      <c r="E5" t="s">
        <v>117</v>
      </c>
      <c r="F5" s="51" t="str">
        <f>IFERROR(VLOOKUP(D5,'Tabelas auxiliares'!$A$3:$B$61,2,FALSE),"")</f>
        <v>PROAP - PNAES</v>
      </c>
      <c r="G5" s="51" t="str">
        <f>IFERROR(VLOOKUP($B5,'Tabelas auxiliares'!$A$65:$C$102,2,FALSE),"")</f>
        <v>Assistência - Sociais</v>
      </c>
      <c r="H5" s="51" t="str">
        <f>IFERROR(VLOOKUP($B5,'Tabelas auxiliares'!$A$65:$C$102,3,FALSE),"")</f>
        <v>AUXILIO MORADIA / AUXILIO CRECHE / AUXILIO TRANSPORTE / BOLSA PERMANENCIA / BOLSA AUXILIO ALIMENTACAO AOS ESTUDANTES DE GRADUACAO / MONITORIA DE AÇÕES AFIRMATIVAS</v>
      </c>
      <c r="I5" t="s">
        <v>4396</v>
      </c>
      <c r="J5" t="s">
        <v>4397</v>
      </c>
      <c r="K5" t="s">
        <v>4398</v>
      </c>
      <c r="L5" t="s">
        <v>4399</v>
      </c>
      <c r="M5" t="s">
        <v>165</v>
      </c>
      <c r="N5" t="s">
        <v>1056</v>
      </c>
      <c r="O5" t="s">
        <v>167</v>
      </c>
      <c r="P5" t="s">
        <v>1076</v>
      </c>
      <c r="Q5" t="s">
        <v>168</v>
      </c>
      <c r="R5" t="s">
        <v>165</v>
      </c>
      <c r="S5" t="s">
        <v>119</v>
      </c>
      <c r="T5" t="s">
        <v>164</v>
      </c>
      <c r="U5" t="s">
        <v>1077</v>
      </c>
      <c r="V5" t="s">
        <v>1050</v>
      </c>
      <c r="W5" t="s">
        <v>1051</v>
      </c>
      <c r="X5" s="51" t="str">
        <f t="shared" si="0"/>
        <v>3</v>
      </c>
      <c r="Y5" s="51" t="str">
        <f>IF(T5="","",IF(AND(T5&lt;&gt;'Tabelas auxiliares'!$B$236,T5&lt;&gt;'Tabelas auxiliares'!$B$237),"FOLHA DE PESSOAL",IF(X5='Tabelas auxiliares'!$A$237,"CUSTEIO",IF(X5='Tabelas auxiliares'!$A$236,"INVESTIMENTO","ERRO - VERIFICAR"))))</f>
        <v>CUSTEIO</v>
      </c>
      <c r="Z5" s="44">
        <v>5200</v>
      </c>
      <c r="AA5" s="44">
        <v>5200</v>
      </c>
    </row>
    <row r="6" spans="1:29" ht="14.45" customHeight="1" x14ac:dyDescent="0.25">
      <c r="A6" t="s">
        <v>771</v>
      </c>
      <c r="B6" s="72" t="s">
        <v>266</v>
      </c>
      <c r="C6" s="72" t="s">
        <v>1037</v>
      </c>
      <c r="D6" t="s">
        <v>69</v>
      </c>
      <c r="E6" t="s">
        <v>117</v>
      </c>
      <c r="F6" s="51" t="str">
        <f>IFERROR(VLOOKUP(D6,'Tabelas auxiliares'!$A$3:$B$61,2,FALSE),"")</f>
        <v>PROAP - PNAES</v>
      </c>
      <c r="G6" s="51" t="str">
        <f>IFERROR(VLOOKUP($B6,'Tabelas auxiliares'!$A$65:$C$102,2,FALSE),"")</f>
        <v>Assistência - Sociais</v>
      </c>
      <c r="H6" s="51" t="str">
        <f>IFERROR(VLOOKUP($B6,'Tabelas auxiliares'!$A$65:$C$102,3,FALSE),"")</f>
        <v>AUXILIO MORADIA / AUXILIO CRECHE / AUXILIO TRANSPORTE / BOLSA PERMANENCIA / BOLSA AUXILIO ALIMENTACAO AOS ESTUDANTES DE GRADUACAO / MONITORIA DE AÇÕES AFIRMATIVAS</v>
      </c>
      <c r="I6" t="s">
        <v>4400</v>
      </c>
      <c r="J6" t="s">
        <v>4401</v>
      </c>
      <c r="K6" t="s">
        <v>4402</v>
      </c>
      <c r="L6" t="s">
        <v>4403</v>
      </c>
      <c r="M6" t="s">
        <v>165</v>
      </c>
      <c r="N6" t="s">
        <v>166</v>
      </c>
      <c r="O6" t="s">
        <v>167</v>
      </c>
      <c r="P6" t="s">
        <v>200</v>
      </c>
      <c r="Q6" t="s">
        <v>168</v>
      </c>
      <c r="R6" t="s">
        <v>165</v>
      </c>
      <c r="S6" t="s">
        <v>119</v>
      </c>
      <c r="T6" t="s">
        <v>164</v>
      </c>
      <c r="U6" t="s">
        <v>118</v>
      </c>
      <c r="V6" t="s">
        <v>1050</v>
      </c>
      <c r="W6" t="s">
        <v>1051</v>
      </c>
      <c r="X6" s="51" t="str">
        <f t="shared" si="0"/>
        <v>3</v>
      </c>
      <c r="Y6" s="51" t="str">
        <f>IF(T6="","",IF(AND(T6&lt;&gt;'Tabelas auxiliares'!$B$236,T6&lt;&gt;'Tabelas auxiliares'!$B$237),"FOLHA DE PESSOAL",IF(X6='Tabelas auxiliares'!$A$237,"CUSTEIO",IF(X6='Tabelas auxiliares'!$A$236,"INVESTIMENTO","ERRO - VERIFICAR"))))</f>
        <v>CUSTEIO</v>
      </c>
      <c r="Z6" s="44">
        <v>1200</v>
      </c>
      <c r="AA6" s="44">
        <v>1200</v>
      </c>
    </row>
    <row r="7" spans="1:29" ht="14.45" customHeight="1" x14ac:dyDescent="0.25">
      <c r="A7" t="s">
        <v>771</v>
      </c>
      <c r="B7" s="72" t="s">
        <v>266</v>
      </c>
      <c r="C7" s="72" t="s">
        <v>1037</v>
      </c>
      <c r="D7" t="s">
        <v>69</v>
      </c>
      <c r="E7" t="s">
        <v>117</v>
      </c>
      <c r="F7" s="51" t="str">
        <f>IFERROR(VLOOKUP(D7,'Tabelas auxiliares'!$A$3:$B$61,2,FALSE),"")</f>
        <v>PROAP - PNAES</v>
      </c>
      <c r="G7" s="51" t="str">
        <f>IFERROR(VLOOKUP($B7,'Tabelas auxiliares'!$A$65:$C$102,2,FALSE),"")</f>
        <v>Assistência - Sociais</v>
      </c>
      <c r="H7" s="51" t="str">
        <f>IFERROR(VLOOKUP($B7,'Tabelas auxiliares'!$A$65:$C$102,3,FALSE),"")</f>
        <v>AUXILIO MORADIA / AUXILIO CRECHE / AUXILIO TRANSPORTE / BOLSA PERMANENCIA / BOLSA AUXILIO ALIMENTACAO AOS ESTUDANTES DE GRADUACAO / MONITORIA DE AÇÕES AFIRMATIVAS</v>
      </c>
      <c r="I7" t="s">
        <v>4404</v>
      </c>
      <c r="J7" t="s">
        <v>4405</v>
      </c>
      <c r="K7" t="s">
        <v>4406</v>
      </c>
      <c r="L7" t="s">
        <v>4407</v>
      </c>
      <c r="M7" t="s">
        <v>165</v>
      </c>
      <c r="N7" t="s">
        <v>166</v>
      </c>
      <c r="O7" t="s">
        <v>167</v>
      </c>
      <c r="P7" t="s">
        <v>200</v>
      </c>
      <c r="Q7" t="s">
        <v>168</v>
      </c>
      <c r="R7" t="s">
        <v>165</v>
      </c>
      <c r="S7" t="s">
        <v>119</v>
      </c>
      <c r="T7" t="s">
        <v>164</v>
      </c>
      <c r="U7" t="s">
        <v>118</v>
      </c>
      <c r="V7" t="s">
        <v>1050</v>
      </c>
      <c r="W7" t="s">
        <v>1051</v>
      </c>
      <c r="X7" s="51" t="str">
        <f t="shared" si="0"/>
        <v>3</v>
      </c>
      <c r="Y7" s="51" t="str">
        <f>IF(T7="","",IF(AND(T7&lt;&gt;'Tabelas auxiliares'!$B$236,T7&lt;&gt;'Tabelas auxiliares'!$B$237),"FOLHA DE PESSOAL",IF(X7='Tabelas auxiliares'!$A$237,"CUSTEIO",IF(X7='Tabelas auxiliares'!$A$236,"INVESTIMENTO","ERRO - VERIFICAR"))))</f>
        <v>CUSTEIO</v>
      </c>
      <c r="Z7" s="44">
        <v>4800</v>
      </c>
      <c r="AA7" s="44">
        <v>4800</v>
      </c>
    </row>
    <row r="8" spans="1:29" ht="14.45" customHeight="1" x14ac:dyDescent="0.25">
      <c r="A8" t="s">
        <v>771</v>
      </c>
      <c r="B8" s="72" t="s">
        <v>266</v>
      </c>
      <c r="C8" s="72" t="s">
        <v>1037</v>
      </c>
      <c r="D8" t="s">
        <v>69</v>
      </c>
      <c r="E8" t="s">
        <v>117</v>
      </c>
      <c r="F8" s="51" t="str">
        <f>IFERROR(VLOOKUP(D8,'Tabelas auxiliares'!$A$3:$B$61,2,FALSE),"")</f>
        <v>PROAP - PNAES</v>
      </c>
      <c r="G8" s="51" t="str">
        <f>IFERROR(VLOOKUP($B8,'Tabelas auxiliares'!$A$65:$C$102,2,FALSE),"")</f>
        <v>Assistência - Sociais</v>
      </c>
      <c r="H8" s="51" t="str">
        <f>IFERROR(VLOOKUP($B8,'Tabelas auxiliares'!$A$65:$C$102,3,FALSE),"")</f>
        <v>AUXILIO MORADIA / AUXILIO CRECHE / AUXILIO TRANSPORTE / BOLSA PERMANENCIA / BOLSA AUXILIO ALIMENTACAO AOS ESTUDANTES DE GRADUACAO / MONITORIA DE AÇÕES AFIRMATIVAS</v>
      </c>
      <c r="I8" t="s">
        <v>4404</v>
      </c>
      <c r="J8" t="s">
        <v>4405</v>
      </c>
      <c r="K8" t="s">
        <v>4408</v>
      </c>
      <c r="L8" t="s">
        <v>4407</v>
      </c>
      <c r="M8" t="s">
        <v>165</v>
      </c>
      <c r="N8" t="s">
        <v>1056</v>
      </c>
      <c r="O8" t="s">
        <v>1057</v>
      </c>
      <c r="P8" t="s">
        <v>1058</v>
      </c>
      <c r="Q8" t="s">
        <v>168</v>
      </c>
      <c r="R8" t="s">
        <v>165</v>
      </c>
      <c r="S8" t="s">
        <v>119</v>
      </c>
      <c r="T8" t="s">
        <v>164</v>
      </c>
      <c r="U8" t="s">
        <v>1059</v>
      </c>
      <c r="V8" t="s">
        <v>1050</v>
      </c>
      <c r="W8" t="s">
        <v>1051</v>
      </c>
      <c r="X8" s="51" t="str">
        <f t="shared" si="0"/>
        <v>3</v>
      </c>
      <c r="Y8" s="51" t="str">
        <f>IF(T8="","",IF(AND(T8&lt;&gt;'Tabelas auxiliares'!$B$236,T8&lt;&gt;'Tabelas auxiliares'!$B$237),"FOLHA DE PESSOAL",IF(X8='Tabelas auxiliares'!$A$237,"CUSTEIO",IF(X8='Tabelas auxiliares'!$A$236,"INVESTIMENTO","ERRO - VERIFICAR"))))</f>
        <v>CUSTEIO</v>
      </c>
      <c r="Z8" s="44">
        <v>1600</v>
      </c>
      <c r="AA8" s="44">
        <v>1600</v>
      </c>
    </row>
    <row r="9" spans="1:29" ht="14.45" customHeight="1" x14ac:dyDescent="0.25">
      <c r="A9" t="s">
        <v>771</v>
      </c>
      <c r="B9" s="72" t="s">
        <v>266</v>
      </c>
      <c r="C9" s="72" t="s">
        <v>1037</v>
      </c>
      <c r="D9" t="s">
        <v>69</v>
      </c>
      <c r="E9" t="s">
        <v>117</v>
      </c>
      <c r="F9" s="51" t="str">
        <f>IFERROR(VLOOKUP(D9,'Tabelas auxiliares'!$A$3:$B$61,2,FALSE),"")</f>
        <v>PROAP - PNAES</v>
      </c>
      <c r="G9" s="51" t="str">
        <f>IFERROR(VLOOKUP($B9,'Tabelas auxiliares'!$A$65:$C$102,2,FALSE),"")</f>
        <v>Assistência - Sociais</v>
      </c>
      <c r="H9" s="51" t="str">
        <f>IFERROR(VLOOKUP($B9,'Tabelas auxiliares'!$A$65:$C$102,3,FALSE),"")</f>
        <v>AUXILIO MORADIA / AUXILIO CRECHE / AUXILIO TRANSPORTE / BOLSA PERMANENCIA / BOLSA AUXILIO ALIMENTACAO AOS ESTUDANTES DE GRADUACAO / MONITORIA DE AÇÕES AFIRMATIVAS</v>
      </c>
      <c r="I9" t="s">
        <v>4404</v>
      </c>
      <c r="J9" t="s">
        <v>4409</v>
      </c>
      <c r="K9" t="s">
        <v>4410</v>
      </c>
      <c r="L9" t="s">
        <v>4411</v>
      </c>
      <c r="M9" t="s">
        <v>165</v>
      </c>
      <c r="N9" t="s">
        <v>1056</v>
      </c>
      <c r="O9" t="s">
        <v>167</v>
      </c>
      <c r="P9" t="s">
        <v>1076</v>
      </c>
      <c r="Q9" t="s">
        <v>168</v>
      </c>
      <c r="R9" t="s">
        <v>165</v>
      </c>
      <c r="S9" t="s">
        <v>119</v>
      </c>
      <c r="T9" t="s">
        <v>164</v>
      </c>
      <c r="U9" t="s">
        <v>1077</v>
      </c>
      <c r="V9" t="s">
        <v>1050</v>
      </c>
      <c r="W9" t="s">
        <v>1051</v>
      </c>
      <c r="X9" s="51" t="str">
        <f t="shared" si="0"/>
        <v>3</v>
      </c>
      <c r="Y9" s="51" t="str">
        <f>IF(T9="","",IF(AND(T9&lt;&gt;'Tabelas auxiliares'!$B$236,T9&lt;&gt;'Tabelas auxiliares'!$B$237),"FOLHA DE PESSOAL",IF(X9='Tabelas auxiliares'!$A$237,"CUSTEIO",IF(X9='Tabelas auxiliares'!$A$236,"INVESTIMENTO","ERRO - VERIFICAR"))))</f>
        <v>CUSTEIO</v>
      </c>
      <c r="Z9" s="44">
        <v>12500</v>
      </c>
      <c r="AA9" s="44">
        <v>12500</v>
      </c>
    </row>
    <row r="10" spans="1:29" ht="14.45" customHeight="1" x14ac:dyDescent="0.25">
      <c r="A10" t="s">
        <v>771</v>
      </c>
      <c r="B10" s="72" t="s">
        <v>266</v>
      </c>
      <c r="C10" s="72" t="s">
        <v>1037</v>
      </c>
      <c r="D10" t="s">
        <v>69</v>
      </c>
      <c r="E10" t="s">
        <v>117</v>
      </c>
      <c r="F10" s="51" t="str">
        <f>IFERROR(VLOOKUP(D10,'Tabelas auxiliares'!$A$3:$B$61,2,FALSE),"")</f>
        <v>PROAP - PNAES</v>
      </c>
      <c r="G10" s="51" t="str">
        <f>IFERROR(VLOOKUP($B10,'Tabelas auxiliares'!$A$65:$C$102,2,FALSE),"")</f>
        <v>Assistência - Sociais</v>
      </c>
      <c r="H10" s="51" t="str">
        <f>IFERROR(VLOOKUP($B10,'Tabelas auxiliares'!$A$65:$C$102,3,FALSE),"")</f>
        <v>AUXILIO MORADIA / AUXILIO CRECHE / AUXILIO TRANSPORTE / BOLSA PERMANENCIA / BOLSA AUXILIO ALIMENTACAO AOS ESTUDANTES DE GRADUACAO / MONITORIA DE AÇÕES AFIRMATIVAS</v>
      </c>
      <c r="I10" t="s">
        <v>4412</v>
      </c>
      <c r="J10" t="s">
        <v>4413</v>
      </c>
      <c r="K10" t="s">
        <v>4414</v>
      </c>
      <c r="L10" t="s">
        <v>4415</v>
      </c>
      <c r="M10" t="s">
        <v>165</v>
      </c>
      <c r="N10" t="s">
        <v>169</v>
      </c>
      <c r="O10" t="s">
        <v>167</v>
      </c>
      <c r="P10" t="s">
        <v>640</v>
      </c>
      <c r="Q10" t="s">
        <v>168</v>
      </c>
      <c r="R10" t="s">
        <v>165</v>
      </c>
      <c r="S10" t="s">
        <v>119</v>
      </c>
      <c r="T10" t="s">
        <v>228</v>
      </c>
      <c r="U10" t="s">
        <v>4416</v>
      </c>
      <c r="V10" t="s">
        <v>1050</v>
      </c>
      <c r="W10" t="s">
        <v>1051</v>
      </c>
      <c r="X10" s="51" t="str">
        <f t="shared" si="0"/>
        <v>3</v>
      </c>
      <c r="Y10" s="51" t="str">
        <f>IF(T10="","",IF(AND(T10&lt;&gt;'Tabelas auxiliares'!$B$236,T10&lt;&gt;'Tabelas auxiliares'!$B$237),"FOLHA DE PESSOAL",IF(X10='Tabelas auxiliares'!$A$237,"CUSTEIO",IF(X10='Tabelas auxiliares'!$A$236,"INVESTIMENTO","ERRO - VERIFICAR"))))</f>
        <v>CUSTEIO</v>
      </c>
      <c r="Z10" s="44">
        <v>42400</v>
      </c>
      <c r="AA10" s="44">
        <v>42400</v>
      </c>
    </row>
    <row r="11" spans="1:29" x14ac:dyDescent="0.25">
      <c r="A11" t="s">
        <v>771</v>
      </c>
      <c r="B11" s="72" t="s">
        <v>266</v>
      </c>
      <c r="C11" s="72" t="s">
        <v>1037</v>
      </c>
      <c r="D11" t="s">
        <v>69</v>
      </c>
      <c r="E11" t="s">
        <v>117</v>
      </c>
      <c r="F11" s="51" t="str">
        <f>IFERROR(VLOOKUP(D11,'Tabelas auxiliares'!$A$3:$B$61,2,FALSE),"")</f>
        <v>PROAP - PNAES</v>
      </c>
      <c r="G11" s="51" t="str">
        <f>IFERROR(VLOOKUP($B11,'Tabelas auxiliares'!$A$65:$C$102,2,FALSE),"")</f>
        <v>Assistência - Sociais</v>
      </c>
      <c r="H11" s="51" t="str">
        <f>IFERROR(VLOOKUP($B11,'Tabelas auxiliares'!$A$65:$C$102,3,FALSE),"")</f>
        <v>AUXILIO MORADIA / AUXILIO CRECHE / AUXILIO TRANSPORTE / BOLSA PERMANENCIA / BOLSA AUXILIO ALIMENTACAO AOS ESTUDANTES DE GRADUACAO / MONITORIA DE AÇÕES AFIRMATIVAS</v>
      </c>
      <c r="I11" t="s">
        <v>4417</v>
      </c>
      <c r="J11" t="s">
        <v>4418</v>
      </c>
      <c r="K11" t="s">
        <v>4419</v>
      </c>
      <c r="L11" t="s">
        <v>4420</v>
      </c>
      <c r="M11" t="s">
        <v>165</v>
      </c>
      <c r="N11" t="s">
        <v>166</v>
      </c>
      <c r="O11" t="s">
        <v>167</v>
      </c>
      <c r="P11" t="s">
        <v>200</v>
      </c>
      <c r="Q11" t="s">
        <v>168</v>
      </c>
      <c r="R11" t="s">
        <v>165</v>
      </c>
      <c r="S11" t="s">
        <v>119</v>
      </c>
      <c r="T11" t="s">
        <v>164</v>
      </c>
      <c r="U11" t="s">
        <v>118</v>
      </c>
      <c r="V11" t="s">
        <v>1050</v>
      </c>
      <c r="W11" t="s">
        <v>1051</v>
      </c>
      <c r="X11" s="51" t="str">
        <f t="shared" si="0"/>
        <v>3</v>
      </c>
      <c r="Y11" s="51" t="str">
        <f>IF(T11="","",IF(AND(T11&lt;&gt;'Tabelas auxiliares'!$B$236,T11&lt;&gt;'Tabelas auxiliares'!$B$237),"FOLHA DE PESSOAL",IF(X11='Tabelas auxiliares'!$A$237,"CUSTEIO",IF(X11='Tabelas auxiliares'!$A$236,"INVESTIMENTO","ERRO - VERIFICAR"))))</f>
        <v>CUSTEIO</v>
      </c>
      <c r="Z11" s="44">
        <v>4366</v>
      </c>
      <c r="AA11" s="44">
        <v>4366</v>
      </c>
    </row>
    <row r="12" spans="1:29" ht="14.45" customHeight="1" x14ac:dyDescent="0.25">
      <c r="A12" t="s">
        <v>771</v>
      </c>
      <c r="B12" s="72" t="s">
        <v>266</v>
      </c>
      <c r="C12" s="72" t="s">
        <v>1037</v>
      </c>
      <c r="D12" t="s">
        <v>69</v>
      </c>
      <c r="E12" t="s">
        <v>117</v>
      </c>
      <c r="F12" s="51" t="str">
        <f>IFERROR(VLOOKUP(D12,'Tabelas auxiliares'!$A$3:$B$61,2,FALSE),"")</f>
        <v>PROAP - PNAES</v>
      </c>
      <c r="G12" s="51" t="str">
        <f>IFERROR(VLOOKUP($B12,'Tabelas auxiliares'!$A$65:$C$102,2,FALSE),"")</f>
        <v>Assistência - Sociais</v>
      </c>
      <c r="H12" s="51" t="str">
        <f>IFERROR(VLOOKUP($B12,'Tabelas auxiliares'!$A$65:$C$102,3,FALSE),"")</f>
        <v>AUXILIO MORADIA / AUXILIO CRECHE / AUXILIO TRANSPORTE / BOLSA PERMANENCIA / BOLSA AUXILIO ALIMENTACAO AOS ESTUDANTES DE GRADUACAO / MONITORIA DE AÇÕES AFIRMATIVAS</v>
      </c>
      <c r="I12" t="s">
        <v>4421</v>
      </c>
      <c r="J12" t="s">
        <v>4422</v>
      </c>
      <c r="K12" t="s">
        <v>4423</v>
      </c>
      <c r="L12" t="s">
        <v>4424</v>
      </c>
      <c r="M12" t="s">
        <v>165</v>
      </c>
      <c r="N12" t="s">
        <v>1056</v>
      </c>
      <c r="O12" t="s">
        <v>1057</v>
      </c>
      <c r="P12" t="s">
        <v>1058</v>
      </c>
      <c r="Q12" t="s">
        <v>168</v>
      </c>
      <c r="R12" t="s">
        <v>165</v>
      </c>
      <c r="S12" t="s">
        <v>119</v>
      </c>
      <c r="T12" t="s">
        <v>164</v>
      </c>
      <c r="U12" t="s">
        <v>1059</v>
      </c>
      <c r="V12" t="s">
        <v>1050</v>
      </c>
      <c r="W12" t="s">
        <v>1051</v>
      </c>
      <c r="X12" s="51" t="str">
        <f t="shared" si="0"/>
        <v>3</v>
      </c>
      <c r="Y12" s="51" t="str">
        <f>IF(T12="","",IF(AND(T12&lt;&gt;'Tabelas auxiliares'!$B$236,T12&lt;&gt;'Tabelas auxiliares'!$B$237),"FOLHA DE PESSOAL",IF(X12='Tabelas auxiliares'!$A$237,"CUSTEIO",IF(X12='Tabelas auxiliares'!$A$236,"INVESTIMENTO","ERRO - VERIFICAR"))))</f>
        <v>CUSTEIO</v>
      </c>
      <c r="Z12" s="44">
        <v>872000</v>
      </c>
      <c r="AC12" s="44">
        <v>872000</v>
      </c>
    </row>
    <row r="13" spans="1:29" ht="14.45" customHeight="1" x14ac:dyDescent="0.25">
      <c r="A13" t="s">
        <v>771</v>
      </c>
      <c r="B13" s="72" t="s">
        <v>266</v>
      </c>
      <c r="C13" s="72" t="s">
        <v>1037</v>
      </c>
      <c r="D13" t="s">
        <v>69</v>
      </c>
      <c r="E13" t="s">
        <v>117</v>
      </c>
      <c r="F13" s="51" t="str">
        <f>IFERROR(VLOOKUP(D13,'Tabelas auxiliares'!$A$3:$B$61,2,FALSE),"")</f>
        <v>PROAP - PNAES</v>
      </c>
      <c r="G13" s="51" t="str">
        <f>IFERROR(VLOOKUP($B13,'Tabelas auxiliares'!$A$65:$C$102,2,FALSE),"")</f>
        <v>Assistência - Sociais</v>
      </c>
      <c r="H13" s="51" t="str">
        <f>IFERROR(VLOOKUP($B13,'Tabelas auxiliares'!$A$65:$C$102,3,FALSE),"")</f>
        <v>AUXILIO MORADIA / AUXILIO CRECHE / AUXILIO TRANSPORTE / BOLSA PERMANENCIA / BOLSA AUXILIO ALIMENTACAO AOS ESTUDANTES DE GRADUACAO / MONITORIA DE AÇÕES AFIRMATIVAS</v>
      </c>
      <c r="I13" t="s">
        <v>4425</v>
      </c>
      <c r="J13" t="s">
        <v>4426</v>
      </c>
      <c r="K13" t="s">
        <v>4427</v>
      </c>
      <c r="L13" t="s">
        <v>4428</v>
      </c>
      <c r="M13" t="s">
        <v>165</v>
      </c>
      <c r="N13" t="s">
        <v>1056</v>
      </c>
      <c r="O13" t="s">
        <v>167</v>
      </c>
      <c r="P13" t="s">
        <v>1076</v>
      </c>
      <c r="Q13" t="s">
        <v>168</v>
      </c>
      <c r="R13" t="s">
        <v>165</v>
      </c>
      <c r="S13" t="s">
        <v>119</v>
      </c>
      <c r="T13" t="s">
        <v>164</v>
      </c>
      <c r="U13" t="s">
        <v>1077</v>
      </c>
      <c r="V13" t="s">
        <v>1050</v>
      </c>
      <c r="W13" t="s">
        <v>1051</v>
      </c>
      <c r="X13" s="51" t="str">
        <f t="shared" si="0"/>
        <v>3</v>
      </c>
      <c r="Y13" s="51" t="str">
        <f>IF(T13="","",IF(AND(T13&lt;&gt;'Tabelas auxiliares'!$B$236,T13&lt;&gt;'Tabelas auxiliares'!$B$237),"FOLHA DE PESSOAL",IF(X13='Tabelas auxiliares'!$A$237,"CUSTEIO",IF(X13='Tabelas auxiliares'!$A$236,"INVESTIMENTO","ERRO - VERIFICAR"))))</f>
        <v>CUSTEIO</v>
      </c>
      <c r="Z13" s="44">
        <v>8346</v>
      </c>
      <c r="AC13" s="44">
        <v>8346</v>
      </c>
    </row>
    <row r="14" spans="1:29" ht="14.45" customHeight="1" x14ac:dyDescent="0.25">
      <c r="A14" t="s">
        <v>771</v>
      </c>
      <c r="B14" s="72" t="s">
        <v>266</v>
      </c>
      <c r="C14" s="72" t="s">
        <v>1037</v>
      </c>
      <c r="D14" t="s">
        <v>69</v>
      </c>
      <c r="E14" t="s">
        <v>117</v>
      </c>
      <c r="F14" s="51" t="str">
        <f>IFERROR(VLOOKUP(D14,'Tabelas auxiliares'!$A$3:$B$61,2,FALSE),"")</f>
        <v>PROAP - PNAES</v>
      </c>
      <c r="G14" s="51" t="str">
        <f>IFERROR(VLOOKUP($B14,'Tabelas auxiliares'!$A$65:$C$102,2,FALSE),"")</f>
        <v>Assistência - Sociais</v>
      </c>
      <c r="H14" s="51" t="str">
        <f>IFERROR(VLOOKUP($B14,'Tabelas auxiliares'!$A$65:$C$102,3,FALSE),"")</f>
        <v>AUXILIO MORADIA / AUXILIO CRECHE / AUXILIO TRANSPORTE / BOLSA PERMANENCIA / BOLSA AUXILIO ALIMENTACAO AOS ESTUDANTES DE GRADUACAO / MONITORIA DE AÇÕES AFIRMATIVAS</v>
      </c>
      <c r="I14" t="s">
        <v>4429</v>
      </c>
      <c r="J14" t="s">
        <v>4430</v>
      </c>
      <c r="K14" t="s">
        <v>4431</v>
      </c>
      <c r="L14" t="s">
        <v>4432</v>
      </c>
      <c r="M14" t="s">
        <v>165</v>
      </c>
      <c r="N14" t="s">
        <v>1056</v>
      </c>
      <c r="O14" t="s">
        <v>167</v>
      </c>
      <c r="P14" t="s">
        <v>1076</v>
      </c>
      <c r="Q14" t="s">
        <v>168</v>
      </c>
      <c r="R14" t="s">
        <v>165</v>
      </c>
      <c r="S14" t="s">
        <v>119</v>
      </c>
      <c r="T14" t="s">
        <v>164</v>
      </c>
      <c r="U14" t="s">
        <v>1077</v>
      </c>
      <c r="V14" t="s">
        <v>1050</v>
      </c>
      <c r="W14" t="s">
        <v>1051</v>
      </c>
      <c r="X14" s="51" t="str">
        <f t="shared" si="0"/>
        <v>3</v>
      </c>
      <c r="Y14" s="51" t="str">
        <f>IF(T14="","",IF(AND(T14&lt;&gt;'Tabelas auxiliares'!$B$236,T14&lt;&gt;'Tabelas auxiliares'!$B$237),"FOLHA DE PESSOAL",IF(X14='Tabelas auxiliares'!$A$237,"CUSTEIO",IF(X14='Tabelas auxiliares'!$A$236,"INVESTIMENTO","ERRO - VERIFICAR"))))</f>
        <v>CUSTEIO</v>
      </c>
      <c r="Z14" s="44">
        <v>4200</v>
      </c>
      <c r="AC14" s="44">
        <v>4200</v>
      </c>
    </row>
    <row r="15" spans="1:29" x14ac:dyDescent="0.25">
      <c r="A15" t="s">
        <v>771</v>
      </c>
      <c r="B15" s="72" t="s">
        <v>266</v>
      </c>
      <c r="C15" s="72" t="s">
        <v>1037</v>
      </c>
      <c r="D15" t="s">
        <v>69</v>
      </c>
      <c r="E15" t="s">
        <v>117</v>
      </c>
      <c r="F15" s="51" t="str">
        <f>IFERROR(VLOOKUP(D15,'Tabelas auxiliares'!$A$3:$B$61,2,FALSE),"")</f>
        <v>PROAP - PNAES</v>
      </c>
      <c r="G15" s="51" t="str">
        <f>IFERROR(VLOOKUP($B15,'Tabelas auxiliares'!$A$65:$C$102,2,FALSE),"")</f>
        <v>Assistência - Sociais</v>
      </c>
      <c r="H15" s="51" t="str">
        <f>IFERROR(VLOOKUP($B15,'Tabelas auxiliares'!$A$65:$C$102,3,FALSE),"")</f>
        <v>AUXILIO MORADIA / AUXILIO CRECHE / AUXILIO TRANSPORTE / BOLSA PERMANENCIA / BOLSA AUXILIO ALIMENTACAO AOS ESTUDANTES DE GRADUACAO / MONITORIA DE AÇÕES AFIRMATIVAS</v>
      </c>
      <c r="I15" t="s">
        <v>4433</v>
      </c>
      <c r="J15" t="s">
        <v>4434</v>
      </c>
      <c r="K15" t="s">
        <v>4435</v>
      </c>
      <c r="L15" t="s">
        <v>4436</v>
      </c>
      <c r="M15" t="s">
        <v>165</v>
      </c>
      <c r="N15" t="s">
        <v>1056</v>
      </c>
      <c r="O15" t="s">
        <v>1122</v>
      </c>
      <c r="P15" t="s">
        <v>4437</v>
      </c>
      <c r="Q15" t="s">
        <v>168</v>
      </c>
      <c r="R15" t="s">
        <v>165</v>
      </c>
      <c r="S15" t="s">
        <v>119</v>
      </c>
      <c r="T15" t="s">
        <v>164</v>
      </c>
      <c r="U15" t="s">
        <v>4438</v>
      </c>
      <c r="V15" t="s">
        <v>1050</v>
      </c>
      <c r="W15" t="s">
        <v>1051</v>
      </c>
      <c r="X15" s="51" t="str">
        <f t="shared" si="0"/>
        <v>3</v>
      </c>
      <c r="Y15" s="51" t="str">
        <f>IF(T15="","",IF(AND(T15&lt;&gt;'Tabelas auxiliares'!$B$236,T15&lt;&gt;'Tabelas auxiliares'!$B$237),"FOLHA DE PESSOAL",IF(X15='Tabelas auxiliares'!$A$237,"CUSTEIO",IF(X15='Tabelas auxiliares'!$A$236,"INVESTIMENTO","ERRO - VERIFICAR"))))</f>
        <v>CUSTEIO</v>
      </c>
      <c r="Z15" s="44">
        <v>113600</v>
      </c>
      <c r="AC15" s="44">
        <v>113600</v>
      </c>
    </row>
    <row r="16" spans="1:29" ht="14.45" customHeight="1" x14ac:dyDescent="0.25">
      <c r="A16" t="s">
        <v>771</v>
      </c>
      <c r="B16" s="72" t="s">
        <v>266</v>
      </c>
      <c r="C16" s="72" t="s">
        <v>1037</v>
      </c>
      <c r="D16" t="s">
        <v>69</v>
      </c>
      <c r="E16" t="s">
        <v>117</v>
      </c>
      <c r="F16" s="51" t="str">
        <f>IFERROR(VLOOKUP(D16,'Tabelas auxiliares'!$A$3:$B$61,2,FALSE),"")</f>
        <v>PROAP - PNAES</v>
      </c>
      <c r="G16" s="51" t="str">
        <f>IFERROR(VLOOKUP($B16,'Tabelas auxiliares'!$A$65:$C$102,2,FALSE),"")</f>
        <v>Assistência - Sociais</v>
      </c>
      <c r="H16" s="51" t="str">
        <f>IFERROR(VLOOKUP($B16,'Tabelas auxiliares'!$A$65:$C$102,3,FALSE),"")</f>
        <v>AUXILIO MORADIA / AUXILIO CRECHE / AUXILIO TRANSPORTE / BOLSA PERMANENCIA / BOLSA AUXILIO ALIMENTACAO AOS ESTUDANTES DE GRADUACAO / MONITORIA DE AÇÕES AFIRMATIVAS</v>
      </c>
      <c r="I16" t="s">
        <v>4439</v>
      </c>
      <c r="J16" t="s">
        <v>4430</v>
      </c>
      <c r="K16" t="s">
        <v>4440</v>
      </c>
      <c r="L16" t="s">
        <v>4441</v>
      </c>
      <c r="M16" t="s">
        <v>165</v>
      </c>
      <c r="N16" t="s">
        <v>1056</v>
      </c>
      <c r="O16" t="s">
        <v>1057</v>
      </c>
      <c r="P16" t="s">
        <v>1058</v>
      </c>
      <c r="Q16" t="s">
        <v>168</v>
      </c>
      <c r="R16" t="s">
        <v>165</v>
      </c>
      <c r="S16" t="s">
        <v>119</v>
      </c>
      <c r="T16" t="s">
        <v>164</v>
      </c>
      <c r="U16" t="s">
        <v>1059</v>
      </c>
      <c r="V16" t="s">
        <v>1050</v>
      </c>
      <c r="W16" t="s">
        <v>1051</v>
      </c>
      <c r="X16" s="51" t="str">
        <f t="shared" si="0"/>
        <v>3</v>
      </c>
      <c r="Y16" s="51" t="str">
        <f>IF(T16="","",IF(AND(T16&lt;&gt;'Tabelas auxiliares'!$B$236,T16&lt;&gt;'Tabelas auxiliares'!$B$237),"FOLHA DE PESSOAL",IF(X16='Tabelas auxiliares'!$A$237,"CUSTEIO",IF(X16='Tabelas auxiliares'!$A$236,"INVESTIMENTO","ERRO - VERIFICAR"))))</f>
        <v>CUSTEIO</v>
      </c>
      <c r="Z16" s="44">
        <v>134100</v>
      </c>
      <c r="AC16" s="44">
        <v>134100</v>
      </c>
    </row>
    <row r="17" spans="1:29" ht="14.45" customHeight="1" x14ac:dyDescent="0.25">
      <c r="A17" t="s">
        <v>771</v>
      </c>
      <c r="B17" s="72" t="s">
        <v>266</v>
      </c>
      <c r="C17" s="72" t="s">
        <v>1037</v>
      </c>
      <c r="D17" t="s">
        <v>69</v>
      </c>
      <c r="E17" t="s">
        <v>117</v>
      </c>
      <c r="F17" s="51" t="str">
        <f>IFERROR(VLOOKUP(D17,'Tabelas auxiliares'!$A$3:$B$61,2,FALSE),"")</f>
        <v>PROAP - PNAES</v>
      </c>
      <c r="G17" s="51" t="str">
        <f>IFERROR(VLOOKUP($B17,'Tabelas auxiliares'!$A$65:$C$102,2,FALSE),"")</f>
        <v>Assistência - Sociais</v>
      </c>
      <c r="H17" s="51" t="str">
        <f>IFERROR(VLOOKUP($B17,'Tabelas auxiliares'!$A$65:$C$102,3,FALSE),"")</f>
        <v>AUXILIO MORADIA / AUXILIO CRECHE / AUXILIO TRANSPORTE / BOLSA PERMANENCIA / BOLSA AUXILIO ALIMENTACAO AOS ESTUDANTES DE GRADUACAO / MONITORIA DE AÇÕES AFIRMATIVAS</v>
      </c>
      <c r="I17" t="s">
        <v>4439</v>
      </c>
      <c r="J17" t="s">
        <v>4430</v>
      </c>
      <c r="K17" t="s">
        <v>4442</v>
      </c>
      <c r="L17" t="s">
        <v>4441</v>
      </c>
      <c r="M17" t="s">
        <v>165</v>
      </c>
      <c r="N17" t="s">
        <v>1056</v>
      </c>
      <c r="O17" t="s">
        <v>167</v>
      </c>
      <c r="P17" t="s">
        <v>1076</v>
      </c>
      <c r="Q17" t="s">
        <v>168</v>
      </c>
      <c r="R17" t="s">
        <v>165</v>
      </c>
      <c r="S17" t="s">
        <v>119</v>
      </c>
      <c r="T17" t="s">
        <v>164</v>
      </c>
      <c r="U17" t="s">
        <v>1077</v>
      </c>
      <c r="V17" t="s">
        <v>1050</v>
      </c>
      <c r="W17" t="s">
        <v>1051</v>
      </c>
      <c r="X17" s="51" t="str">
        <f t="shared" si="0"/>
        <v>3</v>
      </c>
      <c r="Y17" s="51" t="str">
        <f>IF(T17="","",IF(AND(T17&lt;&gt;'Tabelas auxiliares'!$B$236,T17&lt;&gt;'Tabelas auxiliares'!$B$237),"FOLHA DE PESSOAL",IF(X17='Tabelas auxiliares'!$A$237,"CUSTEIO",IF(X17='Tabelas auxiliares'!$A$236,"INVESTIMENTO","ERRO - VERIFICAR"))))</f>
        <v>CUSTEIO</v>
      </c>
      <c r="Z17" s="44">
        <v>65700</v>
      </c>
      <c r="AC17" s="44">
        <v>65700</v>
      </c>
    </row>
    <row r="18" spans="1:29" ht="14.45" customHeight="1" x14ac:dyDescent="0.25">
      <c r="A18" t="s">
        <v>771</v>
      </c>
      <c r="B18" s="72" t="s">
        <v>266</v>
      </c>
      <c r="C18" s="72" t="s">
        <v>1037</v>
      </c>
      <c r="D18" t="s">
        <v>69</v>
      </c>
      <c r="E18" t="s">
        <v>117</v>
      </c>
      <c r="F18" s="51" t="str">
        <f>IFERROR(VLOOKUP(D18,'Tabelas auxiliares'!$A$3:$B$61,2,FALSE),"")</f>
        <v>PROAP - PNAES</v>
      </c>
      <c r="G18" s="51" t="str">
        <f>IFERROR(VLOOKUP($B18,'Tabelas auxiliares'!$A$65:$C$102,2,FALSE),"")</f>
        <v>Assistência - Sociais</v>
      </c>
      <c r="H18" s="51" t="str">
        <f>IFERROR(VLOOKUP($B18,'Tabelas auxiliares'!$A$65:$C$102,3,FALSE),"")</f>
        <v>AUXILIO MORADIA / AUXILIO CRECHE / AUXILIO TRANSPORTE / BOLSA PERMANENCIA / BOLSA AUXILIO ALIMENTACAO AOS ESTUDANTES DE GRADUACAO / MONITORIA DE AÇÕES AFIRMATIVAS</v>
      </c>
      <c r="I18" t="s">
        <v>4443</v>
      </c>
      <c r="J18" t="s">
        <v>1306</v>
      </c>
      <c r="K18" t="s">
        <v>4444</v>
      </c>
      <c r="L18" t="s">
        <v>4445</v>
      </c>
      <c r="M18" t="s">
        <v>1081</v>
      </c>
      <c r="N18" t="s">
        <v>1056</v>
      </c>
      <c r="O18" t="s">
        <v>167</v>
      </c>
      <c r="P18" t="s">
        <v>1076</v>
      </c>
      <c r="Q18" t="s">
        <v>168</v>
      </c>
      <c r="R18" t="s">
        <v>165</v>
      </c>
      <c r="S18" t="s">
        <v>119</v>
      </c>
      <c r="T18" t="s">
        <v>164</v>
      </c>
      <c r="U18" t="s">
        <v>1077</v>
      </c>
      <c r="V18" t="s">
        <v>1082</v>
      </c>
      <c r="W18" t="s">
        <v>1083</v>
      </c>
      <c r="X18" s="51" t="str">
        <f t="shared" si="0"/>
        <v>3</v>
      </c>
      <c r="Y18" s="51" t="str">
        <f>IF(T18="","",IF(AND(T18&lt;&gt;'Tabelas auxiliares'!$B$236,T18&lt;&gt;'Tabelas auxiliares'!$B$237),"FOLHA DE PESSOAL",IF(X18='Tabelas auxiliares'!$A$237,"CUSTEIO",IF(X18='Tabelas auxiliares'!$A$236,"INVESTIMENTO","ERRO - VERIFICAR"))))</f>
        <v>CUSTEIO</v>
      </c>
      <c r="Z18" s="44">
        <v>10653.49</v>
      </c>
      <c r="AC18" s="44">
        <v>10653.49</v>
      </c>
    </row>
    <row r="19" spans="1:29" ht="14.45" customHeight="1" x14ac:dyDescent="0.25">
      <c r="A19" t="s">
        <v>771</v>
      </c>
      <c r="B19" s="72" t="s">
        <v>266</v>
      </c>
      <c r="C19" s="72" t="s">
        <v>1037</v>
      </c>
      <c r="D19" t="s">
        <v>69</v>
      </c>
      <c r="E19" t="s">
        <v>117</v>
      </c>
      <c r="F19" s="51" t="str">
        <f>IFERROR(VLOOKUP(D19,'Tabelas auxiliares'!$A$3:$B$61,2,FALSE),"")</f>
        <v>PROAP - PNAES</v>
      </c>
      <c r="G19" s="51" t="str">
        <f>IFERROR(VLOOKUP($B19,'Tabelas auxiliares'!$A$65:$C$102,2,FALSE),"")</f>
        <v>Assistência - Sociais</v>
      </c>
      <c r="H19" s="51" t="str">
        <f>IFERROR(VLOOKUP($B19,'Tabelas auxiliares'!$A$65:$C$102,3,FALSE),"")</f>
        <v>AUXILIO MORADIA / AUXILIO CRECHE / AUXILIO TRANSPORTE / BOLSA PERMANENCIA / BOLSA AUXILIO ALIMENTACAO AOS ESTUDANTES DE GRADUACAO / MONITORIA DE AÇÕES AFIRMATIVAS</v>
      </c>
      <c r="I19" t="s">
        <v>4446</v>
      </c>
      <c r="J19" t="s">
        <v>1078</v>
      </c>
      <c r="K19" t="s">
        <v>4447</v>
      </c>
      <c r="L19" t="s">
        <v>1080</v>
      </c>
      <c r="M19" t="s">
        <v>1081</v>
      </c>
      <c r="N19" t="s">
        <v>1056</v>
      </c>
      <c r="O19" t="s">
        <v>167</v>
      </c>
      <c r="P19" t="s">
        <v>1076</v>
      </c>
      <c r="Q19" t="s">
        <v>168</v>
      </c>
      <c r="R19" t="s">
        <v>165</v>
      </c>
      <c r="S19" t="s">
        <v>119</v>
      </c>
      <c r="T19" t="s">
        <v>164</v>
      </c>
      <c r="U19" t="s">
        <v>1077</v>
      </c>
      <c r="V19" t="s">
        <v>1082</v>
      </c>
      <c r="W19" t="s">
        <v>1083</v>
      </c>
      <c r="X19" s="51" t="str">
        <f t="shared" si="0"/>
        <v>3</v>
      </c>
      <c r="Y19" s="51" t="str">
        <f>IF(T19="","",IF(AND(T19&lt;&gt;'Tabelas auxiliares'!$B$236,T19&lt;&gt;'Tabelas auxiliares'!$B$237),"FOLHA DE PESSOAL",IF(X19='Tabelas auxiliares'!$A$237,"CUSTEIO",IF(X19='Tabelas auxiliares'!$A$236,"INVESTIMENTO","ERRO - VERIFICAR"))))</f>
        <v>CUSTEIO</v>
      </c>
      <c r="Z19" s="44">
        <v>2054.5700000000002</v>
      </c>
      <c r="AC19" s="44">
        <v>2054.5700000000002</v>
      </c>
    </row>
    <row r="20" spans="1:29" ht="14.45" customHeight="1" x14ac:dyDescent="0.25">
      <c r="A20" t="s">
        <v>771</v>
      </c>
      <c r="B20" s="72" t="s">
        <v>266</v>
      </c>
      <c r="C20" s="72" t="s">
        <v>1037</v>
      </c>
      <c r="D20" t="s">
        <v>69</v>
      </c>
      <c r="E20" t="s">
        <v>117</v>
      </c>
      <c r="F20" s="51" t="str">
        <f>IFERROR(VLOOKUP(D20,'Tabelas auxiliares'!$A$3:$B$61,2,FALSE),"")</f>
        <v>PROAP - PNAES</v>
      </c>
      <c r="G20" s="51" t="str">
        <f>IFERROR(VLOOKUP($B20,'Tabelas auxiliares'!$A$65:$C$102,2,FALSE),"")</f>
        <v>Assistência - Sociais</v>
      </c>
      <c r="H20" s="51" t="str">
        <f>IFERROR(VLOOKUP($B20,'Tabelas auxiliares'!$A$65:$C$102,3,FALSE),"")</f>
        <v>AUXILIO MORADIA / AUXILIO CRECHE / AUXILIO TRANSPORTE / BOLSA PERMANENCIA / BOLSA AUXILIO ALIMENTACAO AOS ESTUDANTES DE GRADUACAO / MONITORIA DE AÇÕES AFIRMATIVAS</v>
      </c>
      <c r="I20" t="s">
        <v>4446</v>
      </c>
      <c r="J20" t="s">
        <v>1078</v>
      </c>
      <c r="K20" t="s">
        <v>4448</v>
      </c>
      <c r="L20" t="s">
        <v>1080</v>
      </c>
      <c r="M20" t="s">
        <v>1081</v>
      </c>
      <c r="N20" t="s">
        <v>1056</v>
      </c>
      <c r="O20" t="s">
        <v>167</v>
      </c>
      <c r="P20" t="s">
        <v>1076</v>
      </c>
      <c r="Q20" t="s">
        <v>168</v>
      </c>
      <c r="R20" t="s">
        <v>165</v>
      </c>
      <c r="S20" t="s">
        <v>119</v>
      </c>
      <c r="T20" t="s">
        <v>164</v>
      </c>
      <c r="U20" t="s">
        <v>1077</v>
      </c>
      <c r="V20" t="s">
        <v>1082</v>
      </c>
      <c r="W20" t="s">
        <v>1083</v>
      </c>
      <c r="X20" s="51" t="str">
        <f t="shared" si="0"/>
        <v>3</v>
      </c>
      <c r="Y20" s="51" t="str">
        <f>IF(T20="","",IF(AND(T20&lt;&gt;'Tabelas auxiliares'!$B$236,T20&lt;&gt;'Tabelas auxiliares'!$B$237),"FOLHA DE PESSOAL",IF(X20='Tabelas auxiliares'!$A$237,"CUSTEIO",IF(X20='Tabelas auxiliares'!$A$236,"INVESTIMENTO","ERRO - VERIFICAR"))))</f>
        <v>CUSTEIO</v>
      </c>
      <c r="Z20" s="44">
        <v>11287.64</v>
      </c>
      <c r="AC20" s="44">
        <v>11287.64</v>
      </c>
    </row>
    <row r="21" spans="1:29" ht="14.45" customHeight="1" x14ac:dyDescent="0.25">
      <c r="A21" t="s">
        <v>771</v>
      </c>
      <c r="B21" s="72" t="s">
        <v>266</v>
      </c>
      <c r="C21" s="72" t="s">
        <v>1037</v>
      </c>
      <c r="D21" t="s">
        <v>69</v>
      </c>
      <c r="E21" t="s">
        <v>117</v>
      </c>
      <c r="F21" s="51" t="str">
        <f>IFERROR(VLOOKUP(D21,'Tabelas auxiliares'!$A$3:$B$61,2,FALSE),"")</f>
        <v>PROAP - PNAES</v>
      </c>
      <c r="G21" s="51" t="str">
        <f>IFERROR(VLOOKUP($B21,'Tabelas auxiliares'!$A$65:$C$102,2,FALSE),"")</f>
        <v>Assistência - Sociais</v>
      </c>
      <c r="H21" s="51" t="str">
        <f>IFERROR(VLOOKUP($B21,'Tabelas auxiliares'!$A$65:$C$102,3,FALSE),"")</f>
        <v>AUXILIO MORADIA / AUXILIO CRECHE / AUXILIO TRANSPORTE / BOLSA PERMANENCIA / BOLSA AUXILIO ALIMENTACAO AOS ESTUDANTES DE GRADUACAO / MONITORIA DE AÇÕES AFIRMATIVAS</v>
      </c>
      <c r="I21" t="s">
        <v>4446</v>
      </c>
      <c r="J21" t="s">
        <v>1078</v>
      </c>
      <c r="K21" t="s">
        <v>4449</v>
      </c>
      <c r="L21" t="s">
        <v>1080</v>
      </c>
      <c r="M21" t="s">
        <v>1081</v>
      </c>
      <c r="N21" t="s">
        <v>1056</v>
      </c>
      <c r="O21" t="s">
        <v>167</v>
      </c>
      <c r="P21" t="s">
        <v>1076</v>
      </c>
      <c r="Q21" t="s">
        <v>168</v>
      </c>
      <c r="R21" t="s">
        <v>165</v>
      </c>
      <c r="S21" t="s">
        <v>119</v>
      </c>
      <c r="T21" t="s">
        <v>164</v>
      </c>
      <c r="U21" t="s">
        <v>1077</v>
      </c>
      <c r="V21" t="s">
        <v>1082</v>
      </c>
      <c r="W21" t="s">
        <v>1083</v>
      </c>
      <c r="X21" s="51" t="str">
        <f t="shared" si="0"/>
        <v>3</v>
      </c>
      <c r="Y21" s="51" t="str">
        <f>IF(T21="","",IF(AND(T21&lt;&gt;'Tabelas auxiliares'!$B$236,T21&lt;&gt;'Tabelas auxiliares'!$B$237),"FOLHA DE PESSOAL",IF(X21='Tabelas auxiliares'!$A$237,"CUSTEIO",IF(X21='Tabelas auxiliares'!$A$236,"INVESTIMENTO","ERRO - VERIFICAR"))))</f>
        <v>CUSTEIO</v>
      </c>
      <c r="Z21" s="44">
        <v>17433.84</v>
      </c>
      <c r="AC21" s="44">
        <v>17433.84</v>
      </c>
    </row>
    <row r="22" spans="1:29" ht="14.45" customHeight="1" x14ac:dyDescent="0.25">
      <c r="A22" t="s">
        <v>771</v>
      </c>
      <c r="B22" s="72" t="s">
        <v>266</v>
      </c>
      <c r="C22" s="72" t="s">
        <v>1037</v>
      </c>
      <c r="D22" t="s">
        <v>69</v>
      </c>
      <c r="E22" t="s">
        <v>117</v>
      </c>
      <c r="F22" s="51" t="str">
        <f>IFERROR(VLOOKUP(D22,'Tabelas auxiliares'!$A$3:$B$61,2,FALSE),"")</f>
        <v>PROAP - PNAES</v>
      </c>
      <c r="G22" s="51" t="str">
        <f>IFERROR(VLOOKUP($B22,'Tabelas auxiliares'!$A$65:$C$102,2,FALSE),"")</f>
        <v>Assistência - Sociais</v>
      </c>
      <c r="H22" s="51" t="str">
        <f>IFERROR(VLOOKUP($B22,'Tabelas auxiliares'!$A$65:$C$102,3,FALSE),"")</f>
        <v>AUXILIO MORADIA / AUXILIO CRECHE / AUXILIO TRANSPORTE / BOLSA PERMANENCIA / BOLSA AUXILIO ALIMENTACAO AOS ESTUDANTES DE GRADUACAO / MONITORIA DE AÇÕES AFIRMATIVAS</v>
      </c>
      <c r="I22" t="s">
        <v>4446</v>
      </c>
      <c r="J22" t="s">
        <v>1078</v>
      </c>
      <c r="K22" t="s">
        <v>4450</v>
      </c>
      <c r="L22" t="s">
        <v>1080</v>
      </c>
      <c r="M22" t="s">
        <v>1081</v>
      </c>
      <c r="N22" t="s">
        <v>1056</v>
      </c>
      <c r="O22" t="s">
        <v>167</v>
      </c>
      <c r="P22" t="s">
        <v>1076</v>
      </c>
      <c r="Q22" t="s">
        <v>168</v>
      </c>
      <c r="R22" t="s">
        <v>165</v>
      </c>
      <c r="S22" t="s">
        <v>119</v>
      </c>
      <c r="T22" t="s">
        <v>164</v>
      </c>
      <c r="U22" t="s">
        <v>1077</v>
      </c>
      <c r="V22" t="s">
        <v>1082</v>
      </c>
      <c r="W22" t="s">
        <v>1083</v>
      </c>
      <c r="X22" s="51" t="str">
        <f t="shared" si="0"/>
        <v>3</v>
      </c>
      <c r="Y22" s="51" t="str">
        <f>IF(T22="","",IF(AND(T22&lt;&gt;'Tabelas auxiliares'!$B$236,T22&lt;&gt;'Tabelas auxiliares'!$B$237),"FOLHA DE PESSOAL",IF(X22='Tabelas auxiliares'!$A$237,"CUSTEIO",IF(X22='Tabelas auxiliares'!$A$236,"INVESTIMENTO","ERRO - VERIFICAR"))))</f>
        <v>CUSTEIO</v>
      </c>
      <c r="Z22" s="44">
        <v>15254.41</v>
      </c>
      <c r="AC22" s="44">
        <v>15254.41</v>
      </c>
    </row>
    <row r="23" spans="1:29" ht="14.45" customHeight="1" x14ac:dyDescent="0.25">
      <c r="A23" t="s">
        <v>771</v>
      </c>
      <c r="B23" s="72" t="s">
        <v>266</v>
      </c>
      <c r="C23" s="72" t="s">
        <v>1037</v>
      </c>
      <c r="D23" t="s">
        <v>69</v>
      </c>
      <c r="E23" t="s">
        <v>117</v>
      </c>
      <c r="F23" s="51" t="str">
        <f>IFERROR(VLOOKUP(D23,'Tabelas auxiliares'!$A$3:$B$61,2,FALSE),"")</f>
        <v>PROAP - PNAES</v>
      </c>
      <c r="G23" s="51" t="str">
        <f>IFERROR(VLOOKUP($B23,'Tabelas auxiliares'!$A$65:$C$102,2,FALSE),"")</f>
        <v>Assistência - Sociais</v>
      </c>
      <c r="H23" s="51" t="str">
        <f>IFERROR(VLOOKUP($B23,'Tabelas auxiliares'!$A$65:$C$102,3,FALSE),"")</f>
        <v>AUXILIO MORADIA / AUXILIO CRECHE / AUXILIO TRANSPORTE / BOLSA PERMANENCIA / BOLSA AUXILIO ALIMENTACAO AOS ESTUDANTES DE GRADUACAO / MONITORIA DE AÇÕES AFIRMATIVAS</v>
      </c>
      <c r="I23" t="s">
        <v>4446</v>
      </c>
      <c r="J23" t="s">
        <v>1078</v>
      </c>
      <c r="K23" t="s">
        <v>4451</v>
      </c>
      <c r="L23" t="s">
        <v>1080</v>
      </c>
      <c r="M23" t="s">
        <v>1081</v>
      </c>
      <c r="N23" t="s">
        <v>1056</v>
      </c>
      <c r="O23" t="s">
        <v>167</v>
      </c>
      <c r="P23" t="s">
        <v>1076</v>
      </c>
      <c r="Q23" t="s">
        <v>168</v>
      </c>
      <c r="R23" t="s">
        <v>165</v>
      </c>
      <c r="S23" t="s">
        <v>119</v>
      </c>
      <c r="T23" t="s">
        <v>164</v>
      </c>
      <c r="U23" t="s">
        <v>1077</v>
      </c>
      <c r="V23" t="s">
        <v>1082</v>
      </c>
      <c r="W23" t="s">
        <v>1083</v>
      </c>
      <c r="X23" s="51" t="str">
        <f t="shared" si="0"/>
        <v>3</v>
      </c>
      <c r="Y23" s="51" t="str">
        <f>IF(T23="","",IF(AND(T23&lt;&gt;'Tabelas auxiliares'!$B$236,T23&lt;&gt;'Tabelas auxiliares'!$B$237),"FOLHA DE PESSOAL",IF(X23='Tabelas auxiliares'!$A$237,"CUSTEIO",IF(X23='Tabelas auxiliares'!$A$236,"INVESTIMENTO","ERRO - VERIFICAR"))))</f>
        <v>CUSTEIO</v>
      </c>
      <c r="Z23" s="44">
        <v>29284.22</v>
      </c>
      <c r="AC23" s="44">
        <v>29284.22</v>
      </c>
    </row>
    <row r="24" spans="1:29" ht="14.45" customHeight="1" x14ac:dyDescent="0.25">
      <c r="A24" t="s">
        <v>771</v>
      </c>
      <c r="B24" s="72" t="s">
        <v>266</v>
      </c>
      <c r="C24" s="72" t="s">
        <v>1037</v>
      </c>
      <c r="D24" t="s">
        <v>69</v>
      </c>
      <c r="E24" t="s">
        <v>117</v>
      </c>
      <c r="F24" s="51" t="str">
        <f>IFERROR(VLOOKUP(D24,'Tabelas auxiliares'!$A$3:$B$61,2,FALSE),"")</f>
        <v>PROAP - PNAES</v>
      </c>
      <c r="G24" s="51" t="str">
        <f>IFERROR(VLOOKUP($B24,'Tabelas auxiliares'!$A$65:$C$102,2,FALSE),"")</f>
        <v>Assistência - Sociais</v>
      </c>
      <c r="H24" s="51" t="str">
        <f>IFERROR(VLOOKUP($B24,'Tabelas auxiliares'!$A$65:$C$102,3,FALSE),"")</f>
        <v>AUXILIO MORADIA / AUXILIO CRECHE / AUXILIO TRANSPORTE / BOLSA PERMANENCIA / BOLSA AUXILIO ALIMENTACAO AOS ESTUDANTES DE GRADUACAO / MONITORIA DE AÇÕES AFIRMATIVAS</v>
      </c>
      <c r="I24" t="s">
        <v>4446</v>
      </c>
      <c r="J24" t="s">
        <v>1078</v>
      </c>
      <c r="K24" t="s">
        <v>4452</v>
      </c>
      <c r="L24" t="s">
        <v>1080</v>
      </c>
      <c r="M24" t="s">
        <v>1081</v>
      </c>
      <c r="N24" t="s">
        <v>1056</v>
      </c>
      <c r="O24" t="s">
        <v>167</v>
      </c>
      <c r="P24" t="s">
        <v>1076</v>
      </c>
      <c r="Q24" t="s">
        <v>168</v>
      </c>
      <c r="R24" t="s">
        <v>165</v>
      </c>
      <c r="S24" t="s">
        <v>119</v>
      </c>
      <c r="T24" t="s">
        <v>164</v>
      </c>
      <c r="U24" t="s">
        <v>1077</v>
      </c>
      <c r="V24" t="s">
        <v>1082</v>
      </c>
      <c r="W24" t="s">
        <v>1083</v>
      </c>
      <c r="X24" s="51" t="str">
        <f t="shared" si="0"/>
        <v>3</v>
      </c>
      <c r="Y24" s="51" t="str">
        <f>IF(T24="","",IF(AND(T24&lt;&gt;'Tabelas auxiliares'!$B$236,T24&lt;&gt;'Tabelas auxiliares'!$B$237),"FOLHA DE PESSOAL",IF(X24='Tabelas auxiliares'!$A$237,"CUSTEIO",IF(X24='Tabelas auxiliares'!$A$236,"INVESTIMENTO","ERRO - VERIFICAR"))))</f>
        <v>CUSTEIO</v>
      </c>
      <c r="Z24" s="44">
        <v>2679</v>
      </c>
      <c r="AC24" s="44">
        <v>2679</v>
      </c>
    </row>
    <row r="25" spans="1:29" x14ac:dyDescent="0.25">
      <c r="A25" t="s">
        <v>771</v>
      </c>
      <c r="B25" s="72" t="s">
        <v>266</v>
      </c>
      <c r="C25" s="72" t="s">
        <v>1037</v>
      </c>
      <c r="D25" t="s">
        <v>69</v>
      </c>
      <c r="E25" t="s">
        <v>117</v>
      </c>
      <c r="F25" s="51" t="str">
        <f>IFERROR(VLOOKUP(D25,'Tabelas auxiliares'!$A$3:$B$61,2,FALSE),"")</f>
        <v>PROAP - PNAES</v>
      </c>
      <c r="G25" s="51" t="str">
        <f>IFERROR(VLOOKUP($B25,'Tabelas auxiliares'!$A$65:$C$102,2,FALSE),"")</f>
        <v>Assistência - Sociais</v>
      </c>
      <c r="H25" s="51" t="str">
        <f>IFERROR(VLOOKUP($B25,'Tabelas auxiliares'!$A$65:$C$102,3,FALSE),"")</f>
        <v>AUXILIO MORADIA / AUXILIO CRECHE / AUXILIO TRANSPORTE / BOLSA PERMANENCIA / BOLSA AUXILIO ALIMENTACAO AOS ESTUDANTES DE GRADUACAO / MONITORIA DE AÇÕES AFIRMATIVAS</v>
      </c>
      <c r="I25" t="s">
        <v>4453</v>
      </c>
      <c r="J25" t="s">
        <v>4454</v>
      </c>
      <c r="K25" t="s">
        <v>4455</v>
      </c>
      <c r="L25" t="s">
        <v>4456</v>
      </c>
      <c r="M25" t="s">
        <v>165</v>
      </c>
      <c r="N25" t="s">
        <v>1056</v>
      </c>
      <c r="O25" t="s">
        <v>1057</v>
      </c>
      <c r="P25" t="s">
        <v>1058</v>
      </c>
      <c r="Q25" t="s">
        <v>168</v>
      </c>
      <c r="R25" t="s">
        <v>165</v>
      </c>
      <c r="S25" t="s">
        <v>119</v>
      </c>
      <c r="T25" t="s">
        <v>164</v>
      </c>
      <c r="U25" t="s">
        <v>1059</v>
      </c>
      <c r="V25" t="s">
        <v>1050</v>
      </c>
      <c r="W25" t="s">
        <v>1051</v>
      </c>
      <c r="X25" s="51" t="str">
        <f t="shared" si="0"/>
        <v>3</v>
      </c>
      <c r="Y25" s="51" t="str">
        <f>IF(T25="","",IF(AND(T25&lt;&gt;'Tabelas auxiliares'!$B$236,T25&lt;&gt;'Tabelas auxiliares'!$B$237),"FOLHA DE PESSOAL",IF(X25='Tabelas auxiliares'!$A$237,"CUSTEIO",IF(X25='Tabelas auxiliares'!$A$236,"INVESTIMENTO","ERRO - VERIFICAR"))))</f>
        <v>CUSTEIO</v>
      </c>
      <c r="Z25" s="44">
        <v>60.49</v>
      </c>
      <c r="AC25" s="44">
        <v>60.49</v>
      </c>
    </row>
    <row r="26" spans="1:29" x14ac:dyDescent="0.25">
      <c r="A26" t="s">
        <v>771</v>
      </c>
      <c r="B26" s="72" t="s">
        <v>266</v>
      </c>
      <c r="C26" s="72" t="s">
        <v>1037</v>
      </c>
      <c r="D26" t="s">
        <v>69</v>
      </c>
      <c r="E26" t="s">
        <v>117</v>
      </c>
      <c r="F26" s="51" t="str">
        <f>IFERROR(VLOOKUP(D26,'Tabelas auxiliares'!$A$3:$B$61,2,FALSE),"")</f>
        <v>PROAP - PNAES</v>
      </c>
      <c r="G26" s="51" t="str">
        <f>IFERROR(VLOOKUP($B26,'Tabelas auxiliares'!$A$65:$C$102,2,FALSE),"")</f>
        <v>Assistência - Sociais</v>
      </c>
      <c r="H26" s="51" t="str">
        <f>IFERROR(VLOOKUP($B26,'Tabelas auxiliares'!$A$65:$C$102,3,FALSE),"")</f>
        <v>AUXILIO MORADIA / AUXILIO CRECHE / AUXILIO TRANSPORTE / BOLSA PERMANENCIA / BOLSA AUXILIO ALIMENTACAO AOS ESTUDANTES DE GRADUACAO / MONITORIA DE AÇÕES AFIRMATIVAS</v>
      </c>
      <c r="I26" t="s">
        <v>4453</v>
      </c>
      <c r="J26" t="s">
        <v>4454</v>
      </c>
      <c r="K26" t="s">
        <v>4457</v>
      </c>
      <c r="L26" t="s">
        <v>4456</v>
      </c>
      <c r="M26" t="s">
        <v>165</v>
      </c>
      <c r="N26" t="s">
        <v>166</v>
      </c>
      <c r="O26" t="s">
        <v>167</v>
      </c>
      <c r="P26" t="s">
        <v>200</v>
      </c>
      <c r="Q26" t="s">
        <v>168</v>
      </c>
      <c r="R26" t="s">
        <v>165</v>
      </c>
      <c r="S26" t="s">
        <v>119</v>
      </c>
      <c r="T26" t="s">
        <v>164</v>
      </c>
      <c r="U26" t="s">
        <v>118</v>
      </c>
      <c r="V26" t="s">
        <v>1050</v>
      </c>
      <c r="W26" t="s">
        <v>1051</v>
      </c>
      <c r="X26" s="51" t="str">
        <f t="shared" si="0"/>
        <v>3</v>
      </c>
      <c r="Y26" s="51" t="str">
        <f>IF(T26="","",IF(AND(T26&lt;&gt;'Tabelas auxiliares'!$B$236,T26&lt;&gt;'Tabelas auxiliares'!$B$237),"FOLHA DE PESSOAL",IF(X26='Tabelas auxiliares'!$A$237,"CUSTEIO",IF(X26='Tabelas auxiliares'!$A$236,"INVESTIMENTO","ERRO - VERIFICAR"))))</f>
        <v>CUSTEIO</v>
      </c>
      <c r="Z26" s="44">
        <v>479.51</v>
      </c>
      <c r="AC26" s="44">
        <v>479.51</v>
      </c>
    </row>
    <row r="27" spans="1:29" ht="14.45" customHeight="1" x14ac:dyDescent="0.25">
      <c r="A27" t="s">
        <v>771</v>
      </c>
      <c r="B27" s="72" t="s">
        <v>266</v>
      </c>
      <c r="C27" s="72" t="s">
        <v>1037</v>
      </c>
      <c r="D27" t="s">
        <v>69</v>
      </c>
      <c r="E27" t="s">
        <v>117</v>
      </c>
      <c r="F27" s="51" t="str">
        <f>IFERROR(VLOOKUP(D27,'Tabelas auxiliares'!$A$3:$B$61,2,FALSE),"")</f>
        <v>PROAP - PNAES</v>
      </c>
      <c r="G27" s="51" t="str">
        <f>IFERROR(VLOOKUP($B27,'Tabelas auxiliares'!$A$65:$C$102,2,FALSE),"")</f>
        <v>Assistência - Sociais</v>
      </c>
      <c r="H27" s="51" t="str">
        <f>IFERROR(VLOOKUP($B27,'Tabelas auxiliares'!$A$65:$C$102,3,FALSE),"")</f>
        <v>AUXILIO MORADIA / AUXILIO CRECHE / AUXILIO TRANSPORTE / BOLSA PERMANENCIA / BOLSA AUXILIO ALIMENTACAO AOS ESTUDANTES DE GRADUACAO / MONITORIA DE AÇÕES AFIRMATIVAS</v>
      </c>
      <c r="I27" t="s">
        <v>4458</v>
      </c>
      <c r="J27" t="s">
        <v>1078</v>
      </c>
      <c r="K27" t="s">
        <v>4459</v>
      </c>
      <c r="L27" t="s">
        <v>1080</v>
      </c>
      <c r="M27" t="s">
        <v>1081</v>
      </c>
      <c r="N27" t="s">
        <v>166</v>
      </c>
      <c r="O27" t="s">
        <v>167</v>
      </c>
      <c r="P27" t="s">
        <v>200</v>
      </c>
      <c r="Q27" t="s">
        <v>168</v>
      </c>
      <c r="R27" t="s">
        <v>165</v>
      </c>
      <c r="S27" t="s">
        <v>119</v>
      </c>
      <c r="T27" t="s">
        <v>164</v>
      </c>
      <c r="U27" t="s">
        <v>118</v>
      </c>
      <c r="V27" t="s">
        <v>1082</v>
      </c>
      <c r="W27" t="s">
        <v>1083</v>
      </c>
      <c r="X27" s="51" t="str">
        <f t="shared" si="0"/>
        <v>3</v>
      </c>
      <c r="Y27" s="51" t="str">
        <f>IF(T27="","",IF(AND(T27&lt;&gt;'Tabelas auxiliares'!$B$236,T27&lt;&gt;'Tabelas auxiliares'!$B$237),"FOLHA DE PESSOAL",IF(X27='Tabelas auxiliares'!$A$237,"CUSTEIO",IF(X27='Tabelas auxiliares'!$A$236,"INVESTIMENTO","ERRO - VERIFICAR"))))</f>
        <v>CUSTEIO</v>
      </c>
      <c r="Z27" s="44">
        <v>5713.92</v>
      </c>
      <c r="AC27" s="44">
        <v>5713.92</v>
      </c>
    </row>
    <row r="28" spans="1:29" ht="14.45" customHeight="1" x14ac:dyDescent="0.25">
      <c r="A28" t="s">
        <v>771</v>
      </c>
      <c r="B28" s="72" t="s">
        <v>266</v>
      </c>
      <c r="C28" s="72" t="s">
        <v>1037</v>
      </c>
      <c r="D28" t="s">
        <v>69</v>
      </c>
      <c r="E28" t="s">
        <v>117</v>
      </c>
      <c r="F28" s="51" t="str">
        <f>IFERROR(VLOOKUP(D28,'Tabelas auxiliares'!$A$3:$B$61,2,FALSE),"")</f>
        <v>PROAP - PNAES</v>
      </c>
      <c r="G28" s="51" t="str">
        <f>IFERROR(VLOOKUP($B28,'Tabelas auxiliares'!$A$65:$C$102,2,FALSE),"")</f>
        <v>Assistência - Sociais</v>
      </c>
      <c r="H28" s="51" t="str">
        <f>IFERROR(VLOOKUP($B28,'Tabelas auxiliares'!$A$65:$C$102,3,FALSE),"")</f>
        <v>AUXILIO MORADIA / AUXILIO CRECHE / AUXILIO TRANSPORTE / BOLSA PERMANENCIA / BOLSA AUXILIO ALIMENTACAO AOS ESTUDANTES DE GRADUACAO / MONITORIA DE AÇÕES AFIRMATIVAS</v>
      </c>
      <c r="I28" t="s">
        <v>4458</v>
      </c>
      <c r="J28" t="s">
        <v>1078</v>
      </c>
      <c r="K28" t="s">
        <v>4460</v>
      </c>
      <c r="L28" t="s">
        <v>1080</v>
      </c>
      <c r="M28" t="s">
        <v>1081</v>
      </c>
      <c r="N28" t="s">
        <v>166</v>
      </c>
      <c r="O28" t="s">
        <v>167</v>
      </c>
      <c r="P28" t="s">
        <v>200</v>
      </c>
      <c r="Q28" t="s">
        <v>168</v>
      </c>
      <c r="R28" t="s">
        <v>165</v>
      </c>
      <c r="S28" t="s">
        <v>119</v>
      </c>
      <c r="T28" t="s">
        <v>164</v>
      </c>
      <c r="U28" t="s">
        <v>118</v>
      </c>
      <c r="V28" t="s">
        <v>1082</v>
      </c>
      <c r="W28" t="s">
        <v>1083</v>
      </c>
      <c r="X28" s="51" t="str">
        <f t="shared" si="0"/>
        <v>3</v>
      </c>
      <c r="Y28" s="51" t="str">
        <f>IF(T28="","",IF(AND(T28&lt;&gt;'Tabelas auxiliares'!$B$236,T28&lt;&gt;'Tabelas auxiliares'!$B$237),"FOLHA DE PESSOAL",IF(X28='Tabelas auxiliares'!$A$237,"CUSTEIO",IF(X28='Tabelas auxiliares'!$A$236,"INVESTIMENTO","ERRO - VERIFICAR"))))</f>
        <v>CUSTEIO</v>
      </c>
      <c r="Z28" s="44">
        <v>30742.080000000002</v>
      </c>
      <c r="AC28" s="44">
        <v>30742.080000000002</v>
      </c>
    </row>
    <row r="29" spans="1:29" ht="14.45" customHeight="1" x14ac:dyDescent="0.25">
      <c r="A29" t="s">
        <v>771</v>
      </c>
      <c r="B29" s="72" t="s">
        <v>266</v>
      </c>
      <c r="C29" s="72" t="s">
        <v>1037</v>
      </c>
      <c r="D29" t="s">
        <v>69</v>
      </c>
      <c r="E29" t="s">
        <v>117</v>
      </c>
      <c r="F29" s="51" t="str">
        <f>IFERROR(VLOOKUP(D29,'Tabelas auxiliares'!$A$3:$B$61,2,FALSE),"")</f>
        <v>PROAP - PNAES</v>
      </c>
      <c r="G29" s="51" t="str">
        <f>IFERROR(VLOOKUP($B29,'Tabelas auxiliares'!$A$65:$C$102,2,FALSE),"")</f>
        <v>Assistência - Sociais</v>
      </c>
      <c r="H29" s="51" t="str">
        <f>IFERROR(VLOOKUP($B29,'Tabelas auxiliares'!$A$65:$C$102,3,FALSE),"")</f>
        <v>AUXILIO MORADIA / AUXILIO CRECHE / AUXILIO TRANSPORTE / BOLSA PERMANENCIA / BOLSA AUXILIO ALIMENTACAO AOS ESTUDANTES DE GRADUACAO / MONITORIA DE AÇÕES AFIRMATIVAS</v>
      </c>
      <c r="I29" t="s">
        <v>4458</v>
      </c>
      <c r="J29" t="s">
        <v>1078</v>
      </c>
      <c r="K29" t="s">
        <v>4461</v>
      </c>
      <c r="L29" t="s">
        <v>1080</v>
      </c>
      <c r="M29" t="s">
        <v>1081</v>
      </c>
      <c r="N29" t="s">
        <v>166</v>
      </c>
      <c r="O29" t="s">
        <v>167</v>
      </c>
      <c r="P29" t="s">
        <v>200</v>
      </c>
      <c r="Q29" t="s">
        <v>168</v>
      </c>
      <c r="R29" t="s">
        <v>165</v>
      </c>
      <c r="S29" t="s">
        <v>119</v>
      </c>
      <c r="T29" t="s">
        <v>164</v>
      </c>
      <c r="U29" t="s">
        <v>118</v>
      </c>
      <c r="V29" t="s">
        <v>1082</v>
      </c>
      <c r="W29" t="s">
        <v>1083</v>
      </c>
      <c r="X29" s="51" t="str">
        <f t="shared" si="0"/>
        <v>3</v>
      </c>
      <c r="Y29" s="51" t="str">
        <f>IF(T29="","",IF(AND(T29&lt;&gt;'Tabelas auxiliares'!$B$236,T29&lt;&gt;'Tabelas auxiliares'!$B$237),"FOLHA DE PESSOAL",IF(X29='Tabelas auxiliares'!$A$237,"CUSTEIO",IF(X29='Tabelas auxiliares'!$A$236,"INVESTIMENTO","ERRO - VERIFICAR"))))</f>
        <v>CUSTEIO</v>
      </c>
      <c r="Z29" s="44">
        <v>38286.239999999998</v>
      </c>
      <c r="AC29" s="44">
        <v>38286.239999999998</v>
      </c>
    </row>
    <row r="30" spans="1:29" ht="14.45" customHeight="1" x14ac:dyDescent="0.25">
      <c r="A30" t="s">
        <v>771</v>
      </c>
      <c r="B30" s="72" t="s">
        <v>266</v>
      </c>
      <c r="C30" s="72" t="s">
        <v>1037</v>
      </c>
      <c r="D30" t="s">
        <v>69</v>
      </c>
      <c r="E30" t="s">
        <v>117</v>
      </c>
      <c r="F30" s="51" t="str">
        <f>IFERROR(VLOOKUP(D30,'Tabelas auxiliares'!$A$3:$B$61,2,FALSE),"")</f>
        <v>PROAP - PNAES</v>
      </c>
      <c r="G30" s="51" t="str">
        <f>IFERROR(VLOOKUP($B30,'Tabelas auxiliares'!$A$65:$C$102,2,FALSE),"")</f>
        <v>Assistência - Sociais</v>
      </c>
      <c r="H30" s="51" t="str">
        <f>IFERROR(VLOOKUP($B30,'Tabelas auxiliares'!$A$65:$C$102,3,FALSE),"")</f>
        <v>AUXILIO MORADIA / AUXILIO CRECHE / AUXILIO TRANSPORTE / BOLSA PERMANENCIA / BOLSA AUXILIO ALIMENTACAO AOS ESTUDANTES DE GRADUACAO / MONITORIA DE AÇÕES AFIRMATIVAS</v>
      </c>
      <c r="I30" t="s">
        <v>4458</v>
      </c>
      <c r="J30" t="s">
        <v>1078</v>
      </c>
      <c r="K30" t="s">
        <v>4462</v>
      </c>
      <c r="L30" t="s">
        <v>1080</v>
      </c>
      <c r="M30" t="s">
        <v>1081</v>
      </c>
      <c r="N30" t="s">
        <v>166</v>
      </c>
      <c r="O30" t="s">
        <v>167</v>
      </c>
      <c r="P30" t="s">
        <v>200</v>
      </c>
      <c r="Q30" t="s">
        <v>168</v>
      </c>
      <c r="R30" t="s">
        <v>165</v>
      </c>
      <c r="S30" t="s">
        <v>119</v>
      </c>
      <c r="T30" t="s">
        <v>164</v>
      </c>
      <c r="U30" t="s">
        <v>118</v>
      </c>
      <c r="V30" t="s">
        <v>1082</v>
      </c>
      <c r="W30" t="s">
        <v>1083</v>
      </c>
      <c r="X30" s="51" t="str">
        <f t="shared" si="0"/>
        <v>3</v>
      </c>
      <c r="Y30" s="51" t="str">
        <f>IF(T30="","",IF(AND(T30&lt;&gt;'Tabelas auxiliares'!$B$236,T30&lt;&gt;'Tabelas auxiliares'!$B$237),"FOLHA DE PESSOAL",IF(X30='Tabelas auxiliares'!$A$237,"CUSTEIO",IF(X30='Tabelas auxiliares'!$A$236,"INVESTIMENTO","ERRO - VERIFICAR"))))</f>
        <v>CUSTEIO</v>
      </c>
      <c r="Z30" s="44">
        <v>20921.28</v>
      </c>
      <c r="AC30" s="44">
        <v>20921.28</v>
      </c>
    </row>
    <row r="31" spans="1:29" ht="14.45" customHeight="1" x14ac:dyDescent="0.25">
      <c r="A31" t="s">
        <v>771</v>
      </c>
      <c r="B31" s="72" t="s">
        <v>266</v>
      </c>
      <c r="C31" s="72" t="s">
        <v>1037</v>
      </c>
      <c r="D31" t="s">
        <v>69</v>
      </c>
      <c r="E31" t="s">
        <v>117</v>
      </c>
      <c r="F31" s="51" t="str">
        <f>IFERROR(VLOOKUP(D31,'Tabelas auxiliares'!$A$3:$B$61,2,FALSE),"")</f>
        <v>PROAP - PNAES</v>
      </c>
      <c r="G31" s="51" t="str">
        <f>IFERROR(VLOOKUP($B31,'Tabelas auxiliares'!$A$65:$C$102,2,FALSE),"")</f>
        <v>Assistência - Sociais</v>
      </c>
      <c r="H31" s="51" t="str">
        <f>IFERROR(VLOOKUP($B31,'Tabelas auxiliares'!$A$65:$C$102,3,FALSE),"")</f>
        <v>AUXILIO MORADIA / AUXILIO CRECHE / AUXILIO TRANSPORTE / BOLSA PERMANENCIA / BOLSA AUXILIO ALIMENTACAO AOS ESTUDANTES DE GRADUACAO / MONITORIA DE AÇÕES AFIRMATIVAS</v>
      </c>
      <c r="I31" t="s">
        <v>4458</v>
      </c>
      <c r="J31" t="s">
        <v>1078</v>
      </c>
      <c r="K31" t="s">
        <v>4463</v>
      </c>
      <c r="L31" t="s">
        <v>1080</v>
      </c>
      <c r="M31" t="s">
        <v>1081</v>
      </c>
      <c r="N31" t="s">
        <v>166</v>
      </c>
      <c r="O31" t="s">
        <v>167</v>
      </c>
      <c r="P31" t="s">
        <v>200</v>
      </c>
      <c r="Q31" t="s">
        <v>168</v>
      </c>
      <c r="R31" t="s">
        <v>165</v>
      </c>
      <c r="S31" t="s">
        <v>1118</v>
      </c>
      <c r="T31" t="s">
        <v>164</v>
      </c>
      <c r="U31" t="s">
        <v>118</v>
      </c>
      <c r="V31" t="s">
        <v>1082</v>
      </c>
      <c r="W31" t="s">
        <v>1083</v>
      </c>
      <c r="X31" s="51" t="str">
        <f t="shared" si="0"/>
        <v>3</v>
      </c>
      <c r="Y31" s="51" t="str">
        <f>IF(T31="","",IF(AND(T31&lt;&gt;'Tabelas auxiliares'!$B$236,T31&lt;&gt;'Tabelas auxiliares'!$B$237),"FOLHA DE PESSOAL",IF(X31='Tabelas auxiliares'!$A$237,"CUSTEIO",IF(X31='Tabelas auxiliares'!$A$236,"INVESTIMENTO","ERRO - VERIFICAR"))))</f>
        <v>CUSTEIO</v>
      </c>
      <c r="Z31" s="44">
        <v>37438.080000000002</v>
      </c>
      <c r="AC31" s="44">
        <v>37438.080000000002</v>
      </c>
    </row>
    <row r="32" spans="1:29" ht="14.45" customHeight="1" x14ac:dyDescent="0.25">
      <c r="A32" t="s">
        <v>771</v>
      </c>
      <c r="B32" s="72" t="s">
        <v>266</v>
      </c>
      <c r="C32" s="72" t="s">
        <v>1037</v>
      </c>
      <c r="D32" t="s">
        <v>69</v>
      </c>
      <c r="E32" t="s">
        <v>117</v>
      </c>
      <c r="F32" s="51" t="str">
        <f>IFERROR(VLOOKUP(D32,'Tabelas auxiliares'!$A$3:$B$61,2,FALSE),"")</f>
        <v>PROAP - PNAES</v>
      </c>
      <c r="G32" s="51" t="str">
        <f>IFERROR(VLOOKUP($B32,'Tabelas auxiliares'!$A$65:$C$102,2,FALSE),"")</f>
        <v>Assistência - Sociais</v>
      </c>
      <c r="H32" s="51" t="str">
        <f>IFERROR(VLOOKUP($B32,'Tabelas auxiliares'!$A$65:$C$102,3,FALSE),"")</f>
        <v>AUXILIO MORADIA / AUXILIO CRECHE / AUXILIO TRANSPORTE / BOLSA PERMANENCIA / BOLSA AUXILIO ALIMENTACAO AOS ESTUDANTES DE GRADUACAO / MONITORIA DE AÇÕES AFIRMATIVAS</v>
      </c>
      <c r="I32" t="s">
        <v>4458</v>
      </c>
      <c r="J32" t="s">
        <v>1078</v>
      </c>
      <c r="K32" t="s">
        <v>4464</v>
      </c>
      <c r="L32" t="s">
        <v>1080</v>
      </c>
      <c r="M32" t="s">
        <v>1081</v>
      </c>
      <c r="N32" t="s">
        <v>166</v>
      </c>
      <c r="O32" t="s">
        <v>167</v>
      </c>
      <c r="P32" t="s">
        <v>200</v>
      </c>
      <c r="Q32" t="s">
        <v>168</v>
      </c>
      <c r="R32" t="s">
        <v>165</v>
      </c>
      <c r="S32" t="s">
        <v>1118</v>
      </c>
      <c r="T32" t="s">
        <v>164</v>
      </c>
      <c r="U32" t="s">
        <v>118</v>
      </c>
      <c r="V32" t="s">
        <v>1082</v>
      </c>
      <c r="W32" t="s">
        <v>1083</v>
      </c>
      <c r="X32" s="51" t="str">
        <f t="shared" si="0"/>
        <v>3</v>
      </c>
      <c r="Y32" s="51" t="str">
        <f>IF(T32="","",IF(AND(T32&lt;&gt;'Tabelas auxiliares'!$B$236,T32&lt;&gt;'Tabelas auxiliares'!$B$237),"FOLHA DE PESSOAL",IF(X32='Tabelas auxiliares'!$A$237,"CUSTEIO",IF(X32='Tabelas auxiliares'!$A$236,"INVESTIMENTO","ERRO - VERIFICAR"))))</f>
        <v>CUSTEIO</v>
      </c>
      <c r="Z32" s="44">
        <v>123102.24</v>
      </c>
      <c r="AC32" s="44">
        <v>123102.24</v>
      </c>
    </row>
    <row r="33" spans="1:29" ht="14.45" customHeight="1" x14ac:dyDescent="0.25">
      <c r="A33" t="s">
        <v>771</v>
      </c>
      <c r="B33" s="72" t="s">
        <v>266</v>
      </c>
      <c r="C33" s="72" t="s">
        <v>1037</v>
      </c>
      <c r="D33" t="s">
        <v>69</v>
      </c>
      <c r="E33" t="s">
        <v>117</v>
      </c>
      <c r="F33" s="51" t="str">
        <f>IFERROR(VLOOKUP(D33,'Tabelas auxiliares'!$A$3:$B$61,2,FALSE),"")</f>
        <v>PROAP - PNAES</v>
      </c>
      <c r="G33" s="51" t="str">
        <f>IFERROR(VLOOKUP($B33,'Tabelas auxiliares'!$A$65:$C$102,2,FALSE),"")</f>
        <v>Assistência - Sociais</v>
      </c>
      <c r="H33" s="51" t="str">
        <f>IFERROR(VLOOKUP($B33,'Tabelas auxiliares'!$A$65:$C$102,3,FALSE),"")</f>
        <v>AUXILIO MORADIA / AUXILIO CRECHE / AUXILIO TRANSPORTE / BOLSA PERMANENCIA / BOLSA AUXILIO ALIMENTACAO AOS ESTUDANTES DE GRADUACAO / MONITORIA DE AÇÕES AFIRMATIVAS</v>
      </c>
      <c r="I33" t="s">
        <v>4458</v>
      </c>
      <c r="J33" t="s">
        <v>1078</v>
      </c>
      <c r="K33" t="s">
        <v>4465</v>
      </c>
      <c r="L33" t="s">
        <v>1080</v>
      </c>
      <c r="M33" t="s">
        <v>1081</v>
      </c>
      <c r="N33" t="s">
        <v>166</v>
      </c>
      <c r="O33" t="s">
        <v>167</v>
      </c>
      <c r="P33" t="s">
        <v>200</v>
      </c>
      <c r="Q33" t="s">
        <v>168</v>
      </c>
      <c r="R33" t="s">
        <v>165</v>
      </c>
      <c r="S33" t="s">
        <v>1118</v>
      </c>
      <c r="T33" t="s">
        <v>164</v>
      </c>
      <c r="U33" t="s">
        <v>118</v>
      </c>
      <c r="V33" t="s">
        <v>1082</v>
      </c>
      <c r="W33" t="s">
        <v>1083</v>
      </c>
      <c r="X33" s="51" t="str">
        <f t="shared" si="0"/>
        <v>3</v>
      </c>
      <c r="Y33" s="51" t="str">
        <f>IF(T33="","",IF(AND(T33&lt;&gt;'Tabelas auxiliares'!$B$236,T33&lt;&gt;'Tabelas auxiliares'!$B$237),"FOLHA DE PESSOAL",IF(X33='Tabelas auxiliares'!$A$237,"CUSTEIO",IF(X33='Tabelas auxiliares'!$A$236,"INVESTIMENTO","ERRO - VERIFICAR"))))</f>
        <v>CUSTEIO</v>
      </c>
      <c r="Z33" s="44">
        <v>78432.479999999996</v>
      </c>
      <c r="AC33" s="44">
        <v>78432.479999999996</v>
      </c>
    </row>
    <row r="34" spans="1:29" ht="14.45" customHeight="1" x14ac:dyDescent="0.25">
      <c r="A34" t="s">
        <v>771</v>
      </c>
      <c r="B34" s="72" t="s">
        <v>269</v>
      </c>
      <c r="C34" s="72" t="s">
        <v>780</v>
      </c>
      <c r="D34" t="s">
        <v>15</v>
      </c>
      <c r="E34" t="s">
        <v>117</v>
      </c>
      <c r="F34" s="51" t="str">
        <f>IFERROR(VLOOKUP(D34,'Tabelas auxiliares'!$A$3:$B$61,2,FALSE),"")</f>
        <v>PROPES - PRÓ-REITORIA DE PESQUISA / CEM</v>
      </c>
      <c r="G34" s="51" t="str">
        <f>IFERROR(VLOOKUP($B34,'Tabelas auxiliares'!$A$65:$C$102,2,FALSE),"")</f>
        <v>Assistência - Pesquisa</v>
      </c>
      <c r="H34" s="51" t="str">
        <f>IFERROR(VLOOKUP($B34,'Tabelas auxiliares'!$A$65:$C$102,3,FALSE),"")</f>
        <v>BOLSAS DE INICIACAO CIENTIFICA / BOLSAS PROJETOS DE PESQUISA E/OU EDITAIS LIGADOS A PESQUISA</v>
      </c>
      <c r="I34" t="s">
        <v>4466</v>
      </c>
      <c r="J34" t="s">
        <v>4467</v>
      </c>
      <c r="K34" t="s">
        <v>4468</v>
      </c>
      <c r="L34" t="s">
        <v>4469</v>
      </c>
      <c r="M34" t="s">
        <v>165</v>
      </c>
      <c r="N34" t="s">
        <v>166</v>
      </c>
      <c r="O34" t="s">
        <v>167</v>
      </c>
      <c r="P34" t="s">
        <v>200</v>
      </c>
      <c r="Q34" t="s">
        <v>168</v>
      </c>
      <c r="R34" t="s">
        <v>165</v>
      </c>
      <c r="S34" t="s">
        <v>119</v>
      </c>
      <c r="T34" t="s">
        <v>164</v>
      </c>
      <c r="U34" t="s">
        <v>118</v>
      </c>
      <c r="V34" t="s">
        <v>1050</v>
      </c>
      <c r="W34" t="s">
        <v>1051</v>
      </c>
      <c r="X34" s="51" t="str">
        <f t="shared" si="0"/>
        <v>3</v>
      </c>
      <c r="Y34" s="51" t="str">
        <f>IF(T34="","",IF(AND(T34&lt;&gt;'Tabelas auxiliares'!$B$236,T34&lt;&gt;'Tabelas auxiliares'!$B$237),"FOLHA DE PESSOAL",IF(X34='Tabelas auxiliares'!$A$237,"CUSTEIO",IF(X34='Tabelas auxiliares'!$A$236,"INVESTIMENTO","ERRO - VERIFICAR"))))</f>
        <v>CUSTEIO</v>
      </c>
      <c r="Z34" s="44">
        <v>2000</v>
      </c>
      <c r="AC34" s="44">
        <v>2000</v>
      </c>
    </row>
    <row r="35" spans="1:29" ht="14.45" customHeight="1" x14ac:dyDescent="0.25">
      <c r="A35" t="s">
        <v>771</v>
      </c>
      <c r="B35" s="72" t="s">
        <v>269</v>
      </c>
      <c r="C35" s="72" t="s">
        <v>1036</v>
      </c>
      <c r="D35" t="s">
        <v>15</v>
      </c>
      <c r="E35" t="s">
        <v>117</v>
      </c>
      <c r="F35" s="51" t="str">
        <f>IFERROR(VLOOKUP(D35,'Tabelas auxiliares'!$A$3:$B$61,2,FALSE),"")</f>
        <v>PROPES - PRÓ-REITORIA DE PESQUISA / CEM</v>
      </c>
      <c r="G35" s="51" t="str">
        <f>IFERROR(VLOOKUP($B35,'Tabelas auxiliares'!$A$65:$C$102,2,FALSE),"")</f>
        <v>Assistência - Pesquisa</v>
      </c>
      <c r="H35" s="51" t="str">
        <f>IFERROR(VLOOKUP($B35,'Tabelas auxiliares'!$A$65:$C$102,3,FALSE),"")</f>
        <v>BOLSAS DE INICIACAO CIENTIFICA / BOLSAS PROJETOS DE PESQUISA E/OU EDITAIS LIGADOS A PESQUISA</v>
      </c>
      <c r="I35" t="s">
        <v>4470</v>
      </c>
      <c r="J35" t="s">
        <v>4471</v>
      </c>
      <c r="K35" t="s">
        <v>4472</v>
      </c>
      <c r="L35" t="s">
        <v>4473</v>
      </c>
      <c r="M35" t="s">
        <v>165</v>
      </c>
      <c r="N35" t="s">
        <v>166</v>
      </c>
      <c r="O35" t="s">
        <v>167</v>
      </c>
      <c r="P35" t="s">
        <v>200</v>
      </c>
      <c r="Q35" t="s">
        <v>168</v>
      </c>
      <c r="R35" t="s">
        <v>165</v>
      </c>
      <c r="S35" t="s">
        <v>119</v>
      </c>
      <c r="T35" t="s">
        <v>164</v>
      </c>
      <c r="U35" t="s">
        <v>118</v>
      </c>
      <c r="V35" t="s">
        <v>1050</v>
      </c>
      <c r="W35" t="s">
        <v>1051</v>
      </c>
      <c r="X35" s="51" t="str">
        <f t="shared" si="0"/>
        <v>3</v>
      </c>
      <c r="Y35" s="51" t="str">
        <f>IF(T35="","",IF(AND(T35&lt;&gt;'Tabelas auxiliares'!$B$236,T35&lt;&gt;'Tabelas auxiliares'!$B$237),"FOLHA DE PESSOAL",IF(X35='Tabelas auxiliares'!$A$237,"CUSTEIO",IF(X35='Tabelas auxiliares'!$A$236,"INVESTIMENTO","ERRO - VERIFICAR"))))</f>
        <v>CUSTEIO</v>
      </c>
      <c r="Z35" s="44">
        <v>1600</v>
      </c>
      <c r="AA35" s="44">
        <v>1600</v>
      </c>
    </row>
    <row r="36" spans="1:29" ht="14.45" customHeight="1" x14ac:dyDescent="0.25">
      <c r="A36" t="s">
        <v>771</v>
      </c>
      <c r="B36" s="72" t="s">
        <v>269</v>
      </c>
      <c r="C36" s="72" t="s">
        <v>1036</v>
      </c>
      <c r="D36" t="s">
        <v>15</v>
      </c>
      <c r="E36" t="s">
        <v>117</v>
      </c>
      <c r="F36" s="51" t="str">
        <f>IFERROR(VLOOKUP(D36,'Tabelas auxiliares'!$A$3:$B$61,2,FALSE),"")</f>
        <v>PROPES - PRÓ-REITORIA DE PESQUISA / CEM</v>
      </c>
      <c r="G36" s="51" t="str">
        <f>IFERROR(VLOOKUP($B36,'Tabelas auxiliares'!$A$65:$C$102,2,FALSE),"")</f>
        <v>Assistência - Pesquisa</v>
      </c>
      <c r="H36" s="51" t="str">
        <f>IFERROR(VLOOKUP($B36,'Tabelas auxiliares'!$A$65:$C$102,3,FALSE),"")</f>
        <v>BOLSAS DE INICIACAO CIENTIFICA / BOLSAS PROJETOS DE PESQUISA E/OU EDITAIS LIGADOS A PESQUISA</v>
      </c>
      <c r="I36" t="s">
        <v>4474</v>
      </c>
      <c r="J36" t="s">
        <v>4475</v>
      </c>
      <c r="K36" t="s">
        <v>4476</v>
      </c>
      <c r="L36" t="s">
        <v>4477</v>
      </c>
      <c r="M36" t="s">
        <v>165</v>
      </c>
      <c r="N36" t="s">
        <v>169</v>
      </c>
      <c r="O36" t="s">
        <v>167</v>
      </c>
      <c r="P36" t="s">
        <v>640</v>
      </c>
      <c r="Q36" t="s">
        <v>168</v>
      </c>
      <c r="R36" t="s">
        <v>165</v>
      </c>
      <c r="S36" t="s">
        <v>119</v>
      </c>
      <c r="T36" t="s">
        <v>164</v>
      </c>
      <c r="U36" t="s">
        <v>4478</v>
      </c>
      <c r="V36" t="s">
        <v>1050</v>
      </c>
      <c r="W36" t="s">
        <v>1051</v>
      </c>
      <c r="X36" s="51" t="str">
        <f t="shared" si="0"/>
        <v>3</v>
      </c>
      <c r="Y36" s="51" t="str">
        <f>IF(T36="","",IF(AND(T36&lt;&gt;'Tabelas auxiliares'!$B$236,T36&lt;&gt;'Tabelas auxiliares'!$B$237),"FOLHA DE PESSOAL",IF(X36='Tabelas auxiliares'!$A$237,"CUSTEIO",IF(X36='Tabelas auxiliares'!$A$236,"INVESTIMENTO","ERRO - VERIFICAR"))))</f>
        <v>CUSTEIO</v>
      </c>
      <c r="Z36" s="44">
        <v>24100</v>
      </c>
      <c r="AA36" s="44">
        <v>24100</v>
      </c>
    </row>
    <row r="37" spans="1:29" ht="14.45" customHeight="1" x14ac:dyDescent="0.25">
      <c r="A37" t="s">
        <v>771</v>
      </c>
      <c r="B37" s="72" t="s">
        <v>269</v>
      </c>
      <c r="C37" s="72" t="s">
        <v>1036</v>
      </c>
      <c r="D37" t="s">
        <v>15</v>
      </c>
      <c r="E37" t="s">
        <v>117</v>
      </c>
      <c r="F37" s="51" t="str">
        <f>IFERROR(VLOOKUP(D37,'Tabelas auxiliares'!$A$3:$B$61,2,FALSE),"")</f>
        <v>PROPES - PRÓ-REITORIA DE PESQUISA / CEM</v>
      </c>
      <c r="G37" s="51" t="str">
        <f>IFERROR(VLOOKUP($B37,'Tabelas auxiliares'!$A$65:$C$102,2,FALSE),"")</f>
        <v>Assistência - Pesquisa</v>
      </c>
      <c r="H37" s="51" t="str">
        <f>IFERROR(VLOOKUP($B37,'Tabelas auxiliares'!$A$65:$C$102,3,FALSE),"")</f>
        <v>BOLSAS DE INICIACAO CIENTIFICA / BOLSAS PROJETOS DE PESQUISA E/OU EDITAIS LIGADOS A PESQUISA</v>
      </c>
      <c r="I37" t="s">
        <v>4474</v>
      </c>
      <c r="J37" t="s">
        <v>4471</v>
      </c>
      <c r="K37" t="s">
        <v>4479</v>
      </c>
      <c r="L37" t="s">
        <v>4480</v>
      </c>
      <c r="M37" t="s">
        <v>165</v>
      </c>
      <c r="N37" t="s">
        <v>169</v>
      </c>
      <c r="O37" t="s">
        <v>167</v>
      </c>
      <c r="P37" t="s">
        <v>640</v>
      </c>
      <c r="Q37" t="s">
        <v>168</v>
      </c>
      <c r="R37" t="s">
        <v>165</v>
      </c>
      <c r="S37" t="s">
        <v>119</v>
      </c>
      <c r="T37" t="s">
        <v>164</v>
      </c>
      <c r="U37" t="s">
        <v>4478</v>
      </c>
      <c r="V37" t="s">
        <v>1050</v>
      </c>
      <c r="W37" t="s">
        <v>1051</v>
      </c>
      <c r="X37" s="51" t="str">
        <f t="shared" si="0"/>
        <v>3</v>
      </c>
      <c r="Y37" s="51" t="str">
        <f>IF(T37="","",IF(AND(T37&lt;&gt;'Tabelas auxiliares'!$B$236,T37&lt;&gt;'Tabelas auxiliares'!$B$237),"FOLHA DE PESSOAL",IF(X37='Tabelas auxiliares'!$A$237,"CUSTEIO",IF(X37='Tabelas auxiliares'!$A$236,"INVESTIMENTO","ERRO - VERIFICAR"))))</f>
        <v>CUSTEIO</v>
      </c>
      <c r="Z37" s="44">
        <v>900</v>
      </c>
      <c r="AA37" s="44">
        <v>900</v>
      </c>
    </row>
    <row r="38" spans="1:29" ht="14.45" customHeight="1" x14ac:dyDescent="0.25">
      <c r="A38" t="s">
        <v>771</v>
      </c>
      <c r="B38" s="72" t="s">
        <v>269</v>
      </c>
      <c r="C38" s="72" t="s">
        <v>1036</v>
      </c>
      <c r="D38" t="s">
        <v>15</v>
      </c>
      <c r="E38" t="s">
        <v>117</v>
      </c>
      <c r="F38" s="51" t="str">
        <f>IFERROR(VLOOKUP(D38,'Tabelas auxiliares'!$A$3:$B$61,2,FALSE),"")</f>
        <v>PROPES - PRÓ-REITORIA DE PESQUISA / CEM</v>
      </c>
      <c r="G38" s="51" t="str">
        <f>IFERROR(VLOOKUP($B38,'Tabelas auxiliares'!$A$65:$C$102,2,FALSE),"")</f>
        <v>Assistência - Pesquisa</v>
      </c>
      <c r="H38" s="51" t="str">
        <f>IFERROR(VLOOKUP($B38,'Tabelas auxiliares'!$A$65:$C$102,3,FALSE),"")</f>
        <v>BOLSAS DE INICIACAO CIENTIFICA / BOLSAS PROJETOS DE PESQUISA E/OU EDITAIS LIGADOS A PESQUISA</v>
      </c>
      <c r="I38" t="s">
        <v>4474</v>
      </c>
      <c r="J38" t="s">
        <v>4481</v>
      </c>
      <c r="K38" t="s">
        <v>4482</v>
      </c>
      <c r="L38" t="s">
        <v>4483</v>
      </c>
      <c r="M38" t="s">
        <v>165</v>
      </c>
      <c r="N38" t="s">
        <v>169</v>
      </c>
      <c r="O38" t="s">
        <v>167</v>
      </c>
      <c r="P38" t="s">
        <v>640</v>
      </c>
      <c r="Q38" t="s">
        <v>168</v>
      </c>
      <c r="R38" t="s">
        <v>165</v>
      </c>
      <c r="S38" t="s">
        <v>119</v>
      </c>
      <c r="T38" t="s">
        <v>164</v>
      </c>
      <c r="U38" t="s">
        <v>4478</v>
      </c>
      <c r="V38" t="s">
        <v>1050</v>
      </c>
      <c r="W38" t="s">
        <v>1051</v>
      </c>
      <c r="X38" s="51" t="str">
        <f t="shared" si="0"/>
        <v>3</v>
      </c>
      <c r="Y38" s="51" t="str">
        <f>IF(T38="","",IF(AND(T38&lt;&gt;'Tabelas auxiliares'!$B$236,T38&lt;&gt;'Tabelas auxiliares'!$B$237),"FOLHA DE PESSOAL",IF(X38='Tabelas auxiliares'!$A$237,"CUSTEIO",IF(X38='Tabelas auxiliares'!$A$236,"INVESTIMENTO","ERRO - VERIFICAR"))))</f>
        <v>CUSTEIO</v>
      </c>
      <c r="Z38" s="44">
        <v>800</v>
      </c>
      <c r="AA38" s="44">
        <v>800</v>
      </c>
    </row>
    <row r="39" spans="1:29" ht="14.45" customHeight="1" x14ac:dyDescent="0.25">
      <c r="A39" t="s">
        <v>771</v>
      </c>
      <c r="B39" s="72" t="s">
        <v>269</v>
      </c>
      <c r="C39" s="72" t="s">
        <v>1036</v>
      </c>
      <c r="D39" t="s">
        <v>15</v>
      </c>
      <c r="E39" t="s">
        <v>117</v>
      </c>
      <c r="F39" s="51" t="str">
        <f>IFERROR(VLOOKUP(D39,'Tabelas auxiliares'!$A$3:$B$61,2,FALSE),"")</f>
        <v>PROPES - PRÓ-REITORIA DE PESQUISA / CEM</v>
      </c>
      <c r="G39" s="51" t="str">
        <f>IFERROR(VLOOKUP($B39,'Tabelas auxiliares'!$A$65:$C$102,2,FALSE),"")</f>
        <v>Assistência - Pesquisa</v>
      </c>
      <c r="H39" s="51" t="str">
        <f>IFERROR(VLOOKUP($B39,'Tabelas auxiliares'!$A$65:$C$102,3,FALSE),"")</f>
        <v>BOLSAS DE INICIACAO CIENTIFICA / BOLSAS PROJETOS DE PESQUISA E/OU EDITAIS LIGADOS A PESQUISA</v>
      </c>
      <c r="I39" t="s">
        <v>4484</v>
      </c>
      <c r="J39" t="s">
        <v>4485</v>
      </c>
      <c r="K39" t="s">
        <v>4486</v>
      </c>
      <c r="L39" t="s">
        <v>4487</v>
      </c>
      <c r="M39" t="s">
        <v>165</v>
      </c>
      <c r="N39" t="s">
        <v>166</v>
      </c>
      <c r="O39" t="s">
        <v>167</v>
      </c>
      <c r="P39" t="s">
        <v>200</v>
      </c>
      <c r="Q39" t="s">
        <v>168</v>
      </c>
      <c r="R39" t="s">
        <v>165</v>
      </c>
      <c r="S39" t="s">
        <v>119</v>
      </c>
      <c r="T39" t="s">
        <v>164</v>
      </c>
      <c r="U39" t="s">
        <v>118</v>
      </c>
      <c r="V39" t="s">
        <v>1050</v>
      </c>
      <c r="W39" t="s">
        <v>1051</v>
      </c>
      <c r="X39" s="51" t="str">
        <f t="shared" si="0"/>
        <v>3</v>
      </c>
      <c r="Y39" s="51" t="str">
        <f>IF(T39="","",IF(AND(T39&lt;&gt;'Tabelas auxiliares'!$B$236,T39&lt;&gt;'Tabelas auxiliares'!$B$237),"FOLHA DE PESSOAL",IF(X39='Tabelas auxiliares'!$A$237,"CUSTEIO",IF(X39='Tabelas auxiliares'!$A$236,"INVESTIMENTO","ERRO - VERIFICAR"))))</f>
        <v>CUSTEIO</v>
      </c>
      <c r="Z39" s="44">
        <v>1600</v>
      </c>
      <c r="AC39" s="44">
        <v>1600</v>
      </c>
    </row>
    <row r="40" spans="1:29" ht="14.45" customHeight="1" x14ac:dyDescent="0.25">
      <c r="A40" t="s">
        <v>771</v>
      </c>
      <c r="B40" s="72" t="s">
        <v>269</v>
      </c>
      <c r="C40" s="72" t="s">
        <v>1036</v>
      </c>
      <c r="D40" t="s">
        <v>15</v>
      </c>
      <c r="E40" t="s">
        <v>117</v>
      </c>
      <c r="F40" s="51" t="str">
        <f>IFERROR(VLOOKUP(D40,'Tabelas auxiliares'!$A$3:$B$61,2,FALSE),"")</f>
        <v>PROPES - PRÓ-REITORIA DE PESQUISA / CEM</v>
      </c>
      <c r="G40" s="51" t="str">
        <f>IFERROR(VLOOKUP($B40,'Tabelas auxiliares'!$A$65:$C$102,2,FALSE),"")</f>
        <v>Assistência - Pesquisa</v>
      </c>
      <c r="H40" s="51" t="str">
        <f>IFERROR(VLOOKUP($B40,'Tabelas auxiliares'!$A$65:$C$102,3,FALSE),"")</f>
        <v>BOLSAS DE INICIACAO CIENTIFICA / BOLSAS PROJETOS DE PESQUISA E/OU EDITAIS LIGADOS A PESQUISA</v>
      </c>
      <c r="I40" t="s">
        <v>4458</v>
      </c>
      <c r="J40" t="s">
        <v>1129</v>
      </c>
      <c r="K40" t="s">
        <v>4488</v>
      </c>
      <c r="L40" t="s">
        <v>1131</v>
      </c>
      <c r="M40" t="s">
        <v>165</v>
      </c>
      <c r="N40" t="s">
        <v>166</v>
      </c>
      <c r="O40" t="s">
        <v>167</v>
      </c>
      <c r="P40" t="s">
        <v>200</v>
      </c>
      <c r="Q40" t="s">
        <v>168</v>
      </c>
      <c r="R40" t="s">
        <v>165</v>
      </c>
      <c r="S40" t="s">
        <v>119</v>
      </c>
      <c r="T40" t="s">
        <v>164</v>
      </c>
      <c r="U40" t="s">
        <v>118</v>
      </c>
      <c r="V40" t="s">
        <v>1050</v>
      </c>
      <c r="W40" t="s">
        <v>1051</v>
      </c>
      <c r="X40" s="51" t="str">
        <f t="shared" si="0"/>
        <v>3</v>
      </c>
      <c r="Y40" s="51" t="str">
        <f>IF(T40="","",IF(AND(T40&lt;&gt;'Tabelas auxiliares'!$B$236,T40&lt;&gt;'Tabelas auxiliares'!$B$237),"FOLHA DE PESSOAL",IF(X40='Tabelas auxiliares'!$A$237,"CUSTEIO",IF(X40='Tabelas auxiliares'!$A$236,"INVESTIMENTO","ERRO - VERIFICAR"))))</f>
        <v>CUSTEIO</v>
      </c>
      <c r="Z40" s="44">
        <v>91600</v>
      </c>
      <c r="AC40" s="44">
        <v>91600</v>
      </c>
    </row>
    <row r="41" spans="1:29" ht="14.45" customHeight="1" x14ac:dyDescent="0.25">
      <c r="A41" t="s">
        <v>771</v>
      </c>
      <c r="B41" s="72" t="s">
        <v>269</v>
      </c>
      <c r="C41" s="72" t="s">
        <v>1036</v>
      </c>
      <c r="D41" t="s">
        <v>15</v>
      </c>
      <c r="E41" t="s">
        <v>117</v>
      </c>
      <c r="F41" s="51" t="str">
        <f>IFERROR(VLOOKUP(D41,'Tabelas auxiliares'!$A$3:$B$61,2,FALSE),"")</f>
        <v>PROPES - PRÓ-REITORIA DE PESQUISA / CEM</v>
      </c>
      <c r="G41" s="51" t="str">
        <f>IFERROR(VLOOKUP($B41,'Tabelas auxiliares'!$A$65:$C$102,2,FALSE),"")</f>
        <v>Assistência - Pesquisa</v>
      </c>
      <c r="H41" s="51" t="str">
        <f>IFERROR(VLOOKUP($B41,'Tabelas auxiliares'!$A$65:$C$102,3,FALSE),"")</f>
        <v>BOLSAS DE INICIACAO CIENTIFICA / BOLSAS PROJETOS DE PESQUISA E/OU EDITAIS LIGADOS A PESQUISA</v>
      </c>
      <c r="I41" t="s">
        <v>4458</v>
      </c>
      <c r="J41" t="s">
        <v>1129</v>
      </c>
      <c r="K41" t="s">
        <v>4489</v>
      </c>
      <c r="L41" t="s">
        <v>1131</v>
      </c>
      <c r="M41" t="s">
        <v>165</v>
      </c>
      <c r="N41" t="s">
        <v>169</v>
      </c>
      <c r="O41" t="s">
        <v>1122</v>
      </c>
      <c r="P41" t="s">
        <v>1123</v>
      </c>
      <c r="Q41" t="s">
        <v>168</v>
      </c>
      <c r="R41" t="s">
        <v>165</v>
      </c>
      <c r="S41" t="s">
        <v>119</v>
      </c>
      <c r="T41" t="s">
        <v>164</v>
      </c>
      <c r="U41" t="s">
        <v>1124</v>
      </c>
      <c r="V41" t="s">
        <v>1050</v>
      </c>
      <c r="W41" t="s">
        <v>1051</v>
      </c>
      <c r="X41" s="51" t="str">
        <f t="shared" si="0"/>
        <v>3</v>
      </c>
      <c r="Y41" s="51" t="str">
        <f>IF(T41="","",IF(AND(T41&lt;&gt;'Tabelas auxiliares'!$B$236,T41&lt;&gt;'Tabelas auxiliares'!$B$237),"FOLHA DE PESSOAL",IF(X41='Tabelas auxiliares'!$A$237,"CUSTEIO",IF(X41='Tabelas auxiliares'!$A$236,"INVESTIMENTO","ERRO - VERIFICAR"))))</f>
        <v>CUSTEIO</v>
      </c>
      <c r="Z41" s="44">
        <v>16400</v>
      </c>
      <c r="AC41" s="44">
        <v>16400</v>
      </c>
    </row>
    <row r="42" spans="1:29" x14ac:dyDescent="0.25">
      <c r="A42" t="s">
        <v>771</v>
      </c>
      <c r="B42" s="72" t="s">
        <v>269</v>
      </c>
      <c r="C42" s="72" t="s">
        <v>1036</v>
      </c>
      <c r="D42" t="s">
        <v>15</v>
      </c>
      <c r="E42" t="s">
        <v>117</v>
      </c>
      <c r="F42" s="51" t="str">
        <f>IFERROR(VLOOKUP(D42,'Tabelas auxiliares'!$A$3:$B$61,2,FALSE),"")</f>
        <v>PROPES - PRÓ-REITORIA DE PESQUISA / CEM</v>
      </c>
      <c r="G42" s="51" t="str">
        <f>IFERROR(VLOOKUP($B42,'Tabelas auxiliares'!$A$65:$C$102,2,FALSE),"")</f>
        <v>Assistência - Pesquisa</v>
      </c>
      <c r="H42" s="51" t="str">
        <f>IFERROR(VLOOKUP($B42,'Tabelas auxiliares'!$A$65:$C$102,3,FALSE),"")</f>
        <v>BOLSAS DE INICIACAO CIENTIFICA / BOLSAS PROJETOS DE PESQUISA E/OU EDITAIS LIGADOS A PESQUISA</v>
      </c>
      <c r="I42" t="s">
        <v>4458</v>
      </c>
      <c r="J42" t="s">
        <v>1132</v>
      </c>
      <c r="K42" t="s">
        <v>4490</v>
      </c>
      <c r="L42" t="s">
        <v>1139</v>
      </c>
      <c r="M42" t="s">
        <v>165</v>
      </c>
      <c r="N42" t="s">
        <v>166</v>
      </c>
      <c r="O42" t="s">
        <v>167</v>
      </c>
      <c r="P42" t="s">
        <v>200</v>
      </c>
      <c r="Q42" t="s">
        <v>168</v>
      </c>
      <c r="R42" t="s">
        <v>165</v>
      </c>
      <c r="S42" t="s">
        <v>119</v>
      </c>
      <c r="T42" t="s">
        <v>164</v>
      </c>
      <c r="U42" t="s">
        <v>118</v>
      </c>
      <c r="V42" t="s">
        <v>1050</v>
      </c>
      <c r="W42" t="s">
        <v>1051</v>
      </c>
      <c r="X42" s="51" t="str">
        <f t="shared" si="0"/>
        <v>3</v>
      </c>
      <c r="Y42" s="51" t="str">
        <f>IF(T42="","",IF(AND(T42&lt;&gt;'Tabelas auxiliares'!$B$236,T42&lt;&gt;'Tabelas auxiliares'!$B$237),"FOLHA DE PESSOAL",IF(X42='Tabelas auxiliares'!$A$237,"CUSTEIO",IF(X42='Tabelas auxiliares'!$A$236,"INVESTIMENTO","ERRO - VERIFICAR"))))</f>
        <v>CUSTEIO</v>
      </c>
      <c r="Z42" s="44">
        <v>19200</v>
      </c>
      <c r="AC42" s="44">
        <v>19200</v>
      </c>
    </row>
    <row r="43" spans="1:29" x14ac:dyDescent="0.25">
      <c r="A43" t="s">
        <v>771</v>
      </c>
      <c r="B43" s="72" t="s">
        <v>269</v>
      </c>
      <c r="C43" s="72" t="s">
        <v>1036</v>
      </c>
      <c r="D43" t="s">
        <v>15</v>
      </c>
      <c r="E43" t="s">
        <v>117</v>
      </c>
      <c r="F43" s="51" t="str">
        <f>IFERROR(VLOOKUP(D43,'Tabelas auxiliares'!$A$3:$B$61,2,FALSE),"")</f>
        <v>PROPES - PRÓ-REITORIA DE PESQUISA / CEM</v>
      </c>
      <c r="G43" s="51" t="str">
        <f>IFERROR(VLOOKUP($B43,'Tabelas auxiliares'!$A$65:$C$102,2,FALSE),"")</f>
        <v>Assistência - Pesquisa</v>
      </c>
      <c r="H43" s="51" t="str">
        <f>IFERROR(VLOOKUP($B43,'Tabelas auxiliares'!$A$65:$C$102,3,FALSE),"")</f>
        <v>BOLSAS DE INICIACAO CIENTIFICA / BOLSAS PROJETOS DE PESQUISA E/OU EDITAIS LIGADOS A PESQUISA</v>
      </c>
      <c r="I43" t="s">
        <v>4458</v>
      </c>
      <c r="J43" t="s">
        <v>1132</v>
      </c>
      <c r="K43" t="s">
        <v>4491</v>
      </c>
      <c r="L43" t="s">
        <v>1134</v>
      </c>
      <c r="M43" t="s">
        <v>165</v>
      </c>
      <c r="N43" t="s">
        <v>169</v>
      </c>
      <c r="O43" t="s">
        <v>167</v>
      </c>
      <c r="P43" t="s">
        <v>640</v>
      </c>
      <c r="Q43" t="s">
        <v>168</v>
      </c>
      <c r="R43" t="s">
        <v>165</v>
      </c>
      <c r="S43" t="s">
        <v>119</v>
      </c>
      <c r="T43" t="s">
        <v>164</v>
      </c>
      <c r="U43" t="s">
        <v>4478</v>
      </c>
      <c r="V43" t="s">
        <v>1050</v>
      </c>
      <c r="W43" t="s">
        <v>1051</v>
      </c>
      <c r="X43" s="51" t="str">
        <f t="shared" si="0"/>
        <v>3</v>
      </c>
      <c r="Y43" s="51" t="str">
        <f>IF(T43="","",IF(AND(T43&lt;&gt;'Tabelas auxiliares'!$B$236,T43&lt;&gt;'Tabelas auxiliares'!$B$237),"FOLHA DE PESSOAL",IF(X43='Tabelas auxiliares'!$A$237,"CUSTEIO",IF(X43='Tabelas auxiliares'!$A$236,"INVESTIMENTO","ERRO - VERIFICAR"))))</f>
        <v>CUSTEIO</v>
      </c>
      <c r="Z43" s="44">
        <v>52800</v>
      </c>
      <c r="AC43" s="44">
        <v>52800</v>
      </c>
    </row>
    <row r="44" spans="1:29" x14ac:dyDescent="0.25">
      <c r="A44" t="s">
        <v>771</v>
      </c>
      <c r="B44" s="72" t="s">
        <v>269</v>
      </c>
      <c r="C44" s="72" t="s">
        <v>1036</v>
      </c>
      <c r="D44" t="s">
        <v>21</v>
      </c>
      <c r="E44" t="s">
        <v>117</v>
      </c>
      <c r="F44" s="51" t="str">
        <f>IFERROR(VLOOKUP(D44,'Tabelas auxiliares'!$A$3:$B$61,2,FALSE),"")</f>
        <v>NÚCLEOS ESTRATÉGICOS</v>
      </c>
      <c r="G44" s="51" t="str">
        <f>IFERROR(VLOOKUP($B44,'Tabelas auxiliares'!$A$65:$C$102,2,FALSE),"")</f>
        <v>Assistência - Pesquisa</v>
      </c>
      <c r="H44" s="51" t="str">
        <f>IFERROR(VLOOKUP($B44,'Tabelas auxiliares'!$A$65:$C$102,3,FALSE),"")</f>
        <v>BOLSAS DE INICIACAO CIENTIFICA / BOLSAS PROJETOS DE PESQUISA E/OU EDITAIS LIGADOS A PESQUISA</v>
      </c>
      <c r="I44" t="s">
        <v>4492</v>
      </c>
      <c r="J44" t="s">
        <v>4493</v>
      </c>
      <c r="K44" t="s">
        <v>4494</v>
      </c>
      <c r="L44" t="s">
        <v>4495</v>
      </c>
      <c r="M44" t="s">
        <v>165</v>
      </c>
      <c r="N44" t="s">
        <v>166</v>
      </c>
      <c r="O44" t="s">
        <v>167</v>
      </c>
      <c r="P44" t="s">
        <v>200</v>
      </c>
      <c r="Q44" t="s">
        <v>168</v>
      </c>
      <c r="R44" t="s">
        <v>165</v>
      </c>
      <c r="S44" t="s">
        <v>119</v>
      </c>
      <c r="T44" t="s">
        <v>164</v>
      </c>
      <c r="U44" t="s">
        <v>118</v>
      </c>
      <c r="V44" t="s">
        <v>1050</v>
      </c>
      <c r="W44" t="s">
        <v>1051</v>
      </c>
      <c r="X44" s="51" t="str">
        <f t="shared" si="0"/>
        <v>3</v>
      </c>
      <c r="Y44" s="51" t="str">
        <f>IF(T44="","",IF(AND(T44&lt;&gt;'Tabelas auxiliares'!$B$236,T44&lt;&gt;'Tabelas auxiliares'!$B$237),"FOLHA DE PESSOAL",IF(X44='Tabelas auxiliares'!$A$237,"CUSTEIO",IF(X44='Tabelas auxiliares'!$A$236,"INVESTIMENTO","ERRO - VERIFICAR"))))</f>
        <v>CUSTEIO</v>
      </c>
      <c r="Z44" s="44">
        <v>6000</v>
      </c>
      <c r="AC44" s="44">
        <v>6000</v>
      </c>
    </row>
    <row r="45" spans="1:29" x14ac:dyDescent="0.25">
      <c r="A45" t="s">
        <v>771</v>
      </c>
      <c r="B45" s="72" t="s">
        <v>269</v>
      </c>
      <c r="C45" s="72" t="s">
        <v>1036</v>
      </c>
      <c r="D45" t="s">
        <v>69</v>
      </c>
      <c r="E45" t="s">
        <v>117</v>
      </c>
      <c r="F45" s="51" t="str">
        <f>IFERROR(VLOOKUP(D45,'Tabelas auxiliares'!$A$3:$B$61,2,FALSE),"")</f>
        <v>PROAP - PNAES</v>
      </c>
      <c r="G45" s="51" t="str">
        <f>IFERROR(VLOOKUP($B45,'Tabelas auxiliares'!$A$65:$C$102,2,FALSE),"")</f>
        <v>Assistência - Pesquisa</v>
      </c>
      <c r="H45" s="51" t="str">
        <f>IFERROR(VLOOKUP($B45,'Tabelas auxiliares'!$A$65:$C$102,3,FALSE),"")</f>
        <v>BOLSAS DE INICIACAO CIENTIFICA / BOLSAS PROJETOS DE PESQUISA E/OU EDITAIS LIGADOS A PESQUISA</v>
      </c>
      <c r="I45" t="s">
        <v>4484</v>
      </c>
      <c r="J45" t="s">
        <v>1066</v>
      </c>
      <c r="K45" t="s">
        <v>4496</v>
      </c>
      <c r="L45" t="s">
        <v>1068</v>
      </c>
      <c r="M45" t="s">
        <v>165</v>
      </c>
      <c r="N45" t="s">
        <v>1056</v>
      </c>
      <c r="O45" t="s">
        <v>167</v>
      </c>
      <c r="P45" t="s">
        <v>1076</v>
      </c>
      <c r="Q45" t="s">
        <v>168</v>
      </c>
      <c r="R45" t="s">
        <v>165</v>
      </c>
      <c r="S45" t="s">
        <v>119</v>
      </c>
      <c r="T45" t="s">
        <v>164</v>
      </c>
      <c r="U45" t="s">
        <v>1077</v>
      </c>
      <c r="V45" t="s">
        <v>1050</v>
      </c>
      <c r="W45" t="s">
        <v>1051</v>
      </c>
      <c r="X45" s="51" t="str">
        <f t="shared" si="0"/>
        <v>3</v>
      </c>
      <c r="Y45" s="51" t="str">
        <f>IF(T45="","",IF(AND(T45&lt;&gt;'Tabelas auxiliares'!$B$236,T45&lt;&gt;'Tabelas auxiliares'!$B$237),"FOLHA DE PESSOAL",IF(X45='Tabelas auxiliares'!$A$237,"CUSTEIO",IF(X45='Tabelas auxiliares'!$A$236,"INVESTIMENTO","ERRO - VERIFICAR"))))</f>
        <v>CUSTEIO</v>
      </c>
      <c r="Z45" s="44">
        <v>35200</v>
      </c>
      <c r="AC45" s="44">
        <v>35200</v>
      </c>
    </row>
    <row r="46" spans="1:29" x14ac:dyDescent="0.25">
      <c r="A46" t="s">
        <v>771</v>
      </c>
      <c r="B46" s="72" t="s">
        <v>269</v>
      </c>
      <c r="C46" s="72" t="s">
        <v>1037</v>
      </c>
      <c r="D46" t="s">
        <v>15</v>
      </c>
      <c r="E46" t="s">
        <v>117</v>
      </c>
      <c r="F46" s="51" t="str">
        <f>IFERROR(VLOOKUP(D46,'Tabelas auxiliares'!$A$3:$B$61,2,FALSE),"")</f>
        <v>PROPES - PRÓ-REITORIA DE PESQUISA / CEM</v>
      </c>
      <c r="G46" s="51" t="str">
        <f>IFERROR(VLOOKUP($B46,'Tabelas auxiliares'!$A$65:$C$102,2,FALSE),"")</f>
        <v>Assistência - Pesquisa</v>
      </c>
      <c r="H46" s="51" t="str">
        <f>IFERROR(VLOOKUP($B46,'Tabelas auxiliares'!$A$65:$C$102,3,FALSE),"")</f>
        <v>BOLSAS DE INICIACAO CIENTIFICA / BOLSAS PROJETOS DE PESQUISA E/OU EDITAIS LIGADOS A PESQUISA</v>
      </c>
      <c r="I46" t="s">
        <v>4497</v>
      </c>
      <c r="J46" t="s">
        <v>4498</v>
      </c>
      <c r="K46" t="s">
        <v>4499</v>
      </c>
      <c r="L46" t="s">
        <v>4500</v>
      </c>
      <c r="M46" t="s">
        <v>165</v>
      </c>
      <c r="N46" t="s">
        <v>169</v>
      </c>
      <c r="O46" t="s">
        <v>167</v>
      </c>
      <c r="P46" t="s">
        <v>640</v>
      </c>
      <c r="Q46" t="s">
        <v>168</v>
      </c>
      <c r="R46" t="s">
        <v>165</v>
      </c>
      <c r="S46" t="s">
        <v>119</v>
      </c>
      <c r="T46" t="s">
        <v>164</v>
      </c>
      <c r="U46" t="s">
        <v>4478</v>
      </c>
      <c r="V46" t="s">
        <v>1050</v>
      </c>
      <c r="W46" t="s">
        <v>1051</v>
      </c>
      <c r="X46" s="51" t="str">
        <f t="shared" si="0"/>
        <v>3</v>
      </c>
      <c r="Y46" s="51" t="str">
        <f>IF(T46="","",IF(AND(T46&lt;&gt;'Tabelas auxiliares'!$B$236,T46&lt;&gt;'Tabelas auxiliares'!$B$237),"FOLHA DE PESSOAL",IF(X46='Tabelas auxiliares'!$A$237,"CUSTEIO",IF(X46='Tabelas auxiliares'!$A$236,"INVESTIMENTO","ERRO - VERIFICAR"))))</f>
        <v>CUSTEIO</v>
      </c>
      <c r="Z46" s="44">
        <v>400</v>
      </c>
      <c r="AA46" s="44">
        <v>400</v>
      </c>
    </row>
    <row r="47" spans="1:29" x14ac:dyDescent="0.25">
      <c r="A47" t="s">
        <v>771</v>
      </c>
      <c r="B47" s="72" t="s">
        <v>271</v>
      </c>
      <c r="C47" s="72" t="s">
        <v>1038</v>
      </c>
      <c r="D47" t="s">
        <v>55</v>
      </c>
      <c r="E47" t="s">
        <v>117</v>
      </c>
      <c r="F47" s="51" t="str">
        <f>IFERROR(VLOOKUP(D47,'Tabelas auxiliares'!$A$3:$B$61,2,FALSE),"")</f>
        <v>PROEC - PRÓ-REITORIA DE EXTENSÃO E CULTURA</v>
      </c>
      <c r="G47" s="51" t="str">
        <f>IFERROR(VLOOKUP($B47,'Tabelas auxiliares'!$A$65:$C$102,2,FALSE),"")</f>
        <v>Assistência - Extensão</v>
      </c>
      <c r="H47" s="51" t="str">
        <f>IFERROR(VLOOKUP($B47,'Tabelas auxiliares'!$A$65:$C$102,3,FALSE),"")</f>
        <v>BOLSAS DE EXTENSAO / PROJETOS EXTENSIONISTAS</v>
      </c>
      <c r="I47" t="s">
        <v>4501</v>
      </c>
      <c r="J47" t="s">
        <v>4502</v>
      </c>
      <c r="K47" t="s">
        <v>4503</v>
      </c>
      <c r="L47" t="s">
        <v>4504</v>
      </c>
      <c r="M47" t="s">
        <v>165</v>
      </c>
      <c r="N47" t="s">
        <v>169</v>
      </c>
      <c r="O47" t="s">
        <v>167</v>
      </c>
      <c r="P47" t="s">
        <v>640</v>
      </c>
      <c r="Q47" t="s">
        <v>168</v>
      </c>
      <c r="R47" t="s">
        <v>165</v>
      </c>
      <c r="S47" t="s">
        <v>119</v>
      </c>
      <c r="T47" t="s">
        <v>164</v>
      </c>
      <c r="U47" t="s">
        <v>4478</v>
      </c>
      <c r="V47" t="s">
        <v>1050</v>
      </c>
      <c r="W47" t="s">
        <v>1051</v>
      </c>
      <c r="X47" s="51" t="str">
        <f t="shared" si="0"/>
        <v>3</v>
      </c>
      <c r="Y47" s="51" t="str">
        <f>IF(T47="","",IF(AND(T47&lt;&gt;'Tabelas auxiliares'!$B$236,T47&lt;&gt;'Tabelas auxiliares'!$B$237),"FOLHA DE PESSOAL",IF(X47='Tabelas auxiliares'!$A$237,"CUSTEIO",IF(X47='Tabelas auxiliares'!$A$236,"INVESTIMENTO","ERRO - VERIFICAR"))))</f>
        <v>CUSTEIO</v>
      </c>
      <c r="Z47" s="44">
        <v>29600</v>
      </c>
    </row>
    <row r="48" spans="1:29" x14ac:dyDescent="0.25">
      <c r="A48" t="s">
        <v>771</v>
      </c>
      <c r="B48" s="72" t="s">
        <v>271</v>
      </c>
      <c r="C48" s="72" t="s">
        <v>1038</v>
      </c>
      <c r="D48" t="s">
        <v>55</v>
      </c>
      <c r="E48" t="s">
        <v>117</v>
      </c>
      <c r="F48" s="51" t="str">
        <f>IFERROR(VLOOKUP(D48,'Tabelas auxiliares'!$A$3:$B$61,2,FALSE),"")</f>
        <v>PROEC - PRÓ-REITORIA DE EXTENSÃO E CULTURA</v>
      </c>
      <c r="G48" s="51" t="str">
        <f>IFERROR(VLOOKUP($B48,'Tabelas auxiliares'!$A$65:$C$102,2,FALSE),"")</f>
        <v>Assistência - Extensão</v>
      </c>
      <c r="H48" s="51" t="str">
        <f>IFERROR(VLOOKUP($B48,'Tabelas auxiliares'!$A$65:$C$102,3,FALSE),"")</f>
        <v>BOLSAS DE EXTENSAO / PROJETOS EXTENSIONISTAS</v>
      </c>
      <c r="I48" t="s">
        <v>4501</v>
      </c>
      <c r="J48" t="s">
        <v>4505</v>
      </c>
      <c r="K48" t="s">
        <v>4506</v>
      </c>
      <c r="L48" t="s">
        <v>4507</v>
      </c>
      <c r="M48" t="s">
        <v>165</v>
      </c>
      <c r="N48" t="s">
        <v>169</v>
      </c>
      <c r="O48" t="s">
        <v>167</v>
      </c>
      <c r="P48" t="s">
        <v>640</v>
      </c>
      <c r="Q48" t="s">
        <v>168</v>
      </c>
      <c r="R48" t="s">
        <v>165</v>
      </c>
      <c r="S48" t="s">
        <v>119</v>
      </c>
      <c r="T48" t="s">
        <v>164</v>
      </c>
      <c r="U48" t="s">
        <v>4478</v>
      </c>
      <c r="V48" t="s">
        <v>1050</v>
      </c>
      <c r="W48" t="s">
        <v>1051</v>
      </c>
      <c r="X48" s="51" t="str">
        <f t="shared" si="0"/>
        <v>3</v>
      </c>
      <c r="Y48" s="51" t="str">
        <f>IF(T48="","",IF(AND(T48&lt;&gt;'Tabelas auxiliares'!$B$236,T48&lt;&gt;'Tabelas auxiliares'!$B$237),"FOLHA DE PESSOAL",IF(X48='Tabelas auxiliares'!$A$237,"CUSTEIO",IF(X48='Tabelas auxiliares'!$A$236,"INVESTIMENTO","ERRO - VERIFICAR"))))</f>
        <v>CUSTEIO</v>
      </c>
      <c r="Z48" s="44">
        <v>1200</v>
      </c>
    </row>
    <row r="49" spans="1:29" x14ac:dyDescent="0.25">
      <c r="A49" t="s">
        <v>771</v>
      </c>
      <c r="B49" s="72" t="s">
        <v>271</v>
      </c>
      <c r="C49" s="72" t="s">
        <v>1038</v>
      </c>
      <c r="D49" t="s">
        <v>55</v>
      </c>
      <c r="E49" t="s">
        <v>117</v>
      </c>
      <c r="F49" s="51" t="str">
        <f>IFERROR(VLOOKUP(D49,'Tabelas auxiliares'!$A$3:$B$61,2,FALSE),"")</f>
        <v>PROEC - PRÓ-REITORIA DE EXTENSÃO E CULTURA</v>
      </c>
      <c r="G49" s="51" t="str">
        <f>IFERROR(VLOOKUP($B49,'Tabelas auxiliares'!$A$65:$C$102,2,FALSE),"")</f>
        <v>Assistência - Extensão</v>
      </c>
      <c r="H49" s="51" t="str">
        <f>IFERROR(VLOOKUP($B49,'Tabelas auxiliares'!$A$65:$C$102,3,FALSE),"")</f>
        <v>BOLSAS DE EXTENSAO / PROJETOS EXTENSIONISTAS</v>
      </c>
      <c r="I49" t="s">
        <v>4501</v>
      </c>
      <c r="J49" t="s">
        <v>4508</v>
      </c>
      <c r="K49" t="s">
        <v>4509</v>
      </c>
      <c r="L49" t="s">
        <v>4510</v>
      </c>
      <c r="M49" t="s">
        <v>165</v>
      </c>
      <c r="N49" t="s">
        <v>169</v>
      </c>
      <c r="O49" t="s">
        <v>167</v>
      </c>
      <c r="P49" t="s">
        <v>640</v>
      </c>
      <c r="Q49" t="s">
        <v>168</v>
      </c>
      <c r="R49" t="s">
        <v>165</v>
      </c>
      <c r="S49" t="s">
        <v>119</v>
      </c>
      <c r="T49" t="s">
        <v>164</v>
      </c>
      <c r="U49" t="s">
        <v>4478</v>
      </c>
      <c r="V49" t="s">
        <v>1050</v>
      </c>
      <c r="W49" t="s">
        <v>1051</v>
      </c>
      <c r="X49" s="51" t="str">
        <f t="shared" si="0"/>
        <v>3</v>
      </c>
      <c r="Y49" s="51" t="str">
        <f>IF(T49="","",IF(AND(T49&lt;&gt;'Tabelas auxiliares'!$B$236,T49&lt;&gt;'Tabelas auxiliares'!$B$237),"FOLHA DE PESSOAL",IF(X49='Tabelas auxiliares'!$A$237,"CUSTEIO",IF(X49='Tabelas auxiliares'!$A$236,"INVESTIMENTO","ERRO - VERIFICAR"))))</f>
        <v>CUSTEIO</v>
      </c>
      <c r="Z49" s="44">
        <v>2000</v>
      </c>
    </row>
    <row r="50" spans="1:29" x14ac:dyDescent="0.25">
      <c r="A50" t="s">
        <v>771</v>
      </c>
      <c r="B50" s="72" t="s">
        <v>271</v>
      </c>
      <c r="C50" s="72" t="s">
        <v>1038</v>
      </c>
      <c r="D50" t="s">
        <v>55</v>
      </c>
      <c r="E50" t="s">
        <v>117</v>
      </c>
      <c r="F50" s="51" t="str">
        <f>IFERROR(VLOOKUP(D50,'Tabelas auxiliares'!$A$3:$B$61,2,FALSE),"")</f>
        <v>PROEC - PRÓ-REITORIA DE EXTENSÃO E CULTURA</v>
      </c>
      <c r="G50" s="51" t="str">
        <f>IFERROR(VLOOKUP($B50,'Tabelas auxiliares'!$A$65:$C$102,2,FALSE),"")</f>
        <v>Assistência - Extensão</v>
      </c>
      <c r="H50" s="51" t="str">
        <f>IFERROR(VLOOKUP($B50,'Tabelas auxiliares'!$A$65:$C$102,3,FALSE),"")</f>
        <v>BOLSAS DE EXTENSAO / PROJETOS EXTENSIONISTAS</v>
      </c>
      <c r="I50" t="s">
        <v>4511</v>
      </c>
      <c r="J50" t="s">
        <v>4512</v>
      </c>
      <c r="K50" t="s">
        <v>4513</v>
      </c>
      <c r="L50" t="s">
        <v>4514</v>
      </c>
      <c r="M50" t="s">
        <v>165</v>
      </c>
      <c r="N50" t="s">
        <v>166</v>
      </c>
      <c r="O50" t="s">
        <v>167</v>
      </c>
      <c r="P50" t="s">
        <v>200</v>
      </c>
      <c r="Q50" t="s">
        <v>168</v>
      </c>
      <c r="R50" t="s">
        <v>165</v>
      </c>
      <c r="S50" t="s">
        <v>119</v>
      </c>
      <c r="T50" t="s">
        <v>164</v>
      </c>
      <c r="U50" t="s">
        <v>118</v>
      </c>
      <c r="V50" t="s">
        <v>1050</v>
      </c>
      <c r="W50" t="s">
        <v>1051</v>
      </c>
      <c r="X50" s="51" t="str">
        <f t="shared" si="0"/>
        <v>3</v>
      </c>
      <c r="Y50" s="51" t="str">
        <f>IF(T50="","",IF(AND(T50&lt;&gt;'Tabelas auxiliares'!$B$236,T50&lt;&gt;'Tabelas auxiliares'!$B$237),"FOLHA DE PESSOAL",IF(X50='Tabelas auxiliares'!$A$237,"CUSTEIO",IF(X50='Tabelas auxiliares'!$A$236,"INVESTIMENTO","ERRO - VERIFICAR"))))</f>
        <v>CUSTEIO</v>
      </c>
      <c r="Z50" s="44">
        <v>1200</v>
      </c>
    </row>
    <row r="51" spans="1:29" x14ac:dyDescent="0.25">
      <c r="A51" t="s">
        <v>771</v>
      </c>
      <c r="B51" s="72" t="s">
        <v>271</v>
      </c>
      <c r="C51" s="72" t="s">
        <v>1038</v>
      </c>
      <c r="D51" t="s">
        <v>55</v>
      </c>
      <c r="E51" t="s">
        <v>117</v>
      </c>
      <c r="F51" s="51" t="str">
        <f>IFERROR(VLOOKUP(D51,'Tabelas auxiliares'!$A$3:$B$61,2,FALSE),"")</f>
        <v>PROEC - PRÓ-REITORIA DE EXTENSÃO E CULTURA</v>
      </c>
      <c r="G51" s="51" t="str">
        <f>IFERROR(VLOOKUP($B51,'Tabelas auxiliares'!$A$65:$C$102,2,FALSE),"")</f>
        <v>Assistência - Extensão</v>
      </c>
      <c r="H51" s="51" t="str">
        <f>IFERROR(VLOOKUP($B51,'Tabelas auxiliares'!$A$65:$C$102,3,FALSE),"")</f>
        <v>BOLSAS DE EXTENSAO / PROJETOS EXTENSIONISTAS</v>
      </c>
      <c r="I51" t="s">
        <v>4515</v>
      </c>
      <c r="J51" t="s">
        <v>4516</v>
      </c>
      <c r="K51" t="s">
        <v>4517</v>
      </c>
      <c r="L51" t="s">
        <v>4518</v>
      </c>
      <c r="M51" t="s">
        <v>4519</v>
      </c>
      <c r="N51" t="s">
        <v>166</v>
      </c>
      <c r="O51" t="s">
        <v>167</v>
      </c>
      <c r="P51" t="s">
        <v>200</v>
      </c>
      <c r="Q51" t="s">
        <v>168</v>
      </c>
      <c r="R51" t="s">
        <v>165</v>
      </c>
      <c r="S51" t="s">
        <v>119</v>
      </c>
      <c r="T51" t="s">
        <v>164</v>
      </c>
      <c r="U51" t="s">
        <v>118</v>
      </c>
      <c r="V51" t="s">
        <v>1180</v>
      </c>
      <c r="W51" t="s">
        <v>1181</v>
      </c>
      <c r="X51" s="51" t="str">
        <f t="shared" si="0"/>
        <v>3</v>
      </c>
      <c r="Y51" s="51" t="str">
        <f>IF(T51="","",IF(AND(T51&lt;&gt;'Tabelas auxiliares'!$B$236,T51&lt;&gt;'Tabelas auxiliares'!$B$237),"FOLHA DE PESSOAL",IF(X51='Tabelas auxiliares'!$A$237,"CUSTEIO",IF(X51='Tabelas auxiliares'!$A$236,"INVESTIMENTO","ERRO - VERIFICAR"))))</f>
        <v>CUSTEIO</v>
      </c>
      <c r="Z51" s="44">
        <v>105.34</v>
      </c>
    </row>
    <row r="52" spans="1:29" x14ac:dyDescent="0.25">
      <c r="A52" t="s">
        <v>771</v>
      </c>
      <c r="B52" s="72" t="s">
        <v>271</v>
      </c>
      <c r="C52" s="72" t="s">
        <v>1038</v>
      </c>
      <c r="D52" t="s">
        <v>55</v>
      </c>
      <c r="E52" t="s">
        <v>117</v>
      </c>
      <c r="F52" s="51" t="str">
        <f>IFERROR(VLOOKUP(D52,'Tabelas auxiliares'!$A$3:$B$61,2,FALSE),"")</f>
        <v>PROEC - PRÓ-REITORIA DE EXTENSÃO E CULTURA</v>
      </c>
      <c r="G52" s="51" t="str">
        <f>IFERROR(VLOOKUP($B52,'Tabelas auxiliares'!$A$65:$C$102,2,FALSE),"")</f>
        <v>Assistência - Extensão</v>
      </c>
      <c r="H52" s="51" t="str">
        <f>IFERROR(VLOOKUP($B52,'Tabelas auxiliares'!$A$65:$C$102,3,FALSE),"")</f>
        <v>BOLSAS DE EXTENSAO / PROJETOS EXTENSIONISTAS</v>
      </c>
      <c r="I52" t="s">
        <v>4520</v>
      </c>
      <c r="J52" t="s">
        <v>4505</v>
      </c>
      <c r="K52" t="s">
        <v>4521</v>
      </c>
      <c r="L52" t="s">
        <v>4522</v>
      </c>
      <c r="M52" t="s">
        <v>165</v>
      </c>
      <c r="N52" t="s">
        <v>166</v>
      </c>
      <c r="O52" t="s">
        <v>167</v>
      </c>
      <c r="P52" t="s">
        <v>200</v>
      </c>
      <c r="Q52" t="s">
        <v>168</v>
      </c>
      <c r="R52" t="s">
        <v>165</v>
      </c>
      <c r="S52" t="s">
        <v>1118</v>
      </c>
      <c r="T52" t="s">
        <v>164</v>
      </c>
      <c r="U52" t="s">
        <v>118</v>
      </c>
      <c r="V52" t="s">
        <v>1050</v>
      </c>
      <c r="W52" t="s">
        <v>1051</v>
      </c>
      <c r="X52" s="51" t="str">
        <f t="shared" si="0"/>
        <v>3</v>
      </c>
      <c r="Y52" s="51" t="str">
        <f>IF(T52="","",IF(AND(T52&lt;&gt;'Tabelas auxiliares'!$B$236,T52&lt;&gt;'Tabelas auxiliares'!$B$237),"FOLHA DE PESSOAL",IF(X52='Tabelas auxiliares'!$A$237,"CUSTEIO",IF(X52='Tabelas auxiliares'!$A$236,"INVESTIMENTO","ERRO - VERIFICAR"))))</f>
        <v>CUSTEIO</v>
      </c>
      <c r="Z52" s="44">
        <v>1200</v>
      </c>
    </row>
    <row r="53" spans="1:29" x14ac:dyDescent="0.25">
      <c r="A53" t="s">
        <v>771</v>
      </c>
      <c r="B53" s="72" t="s">
        <v>271</v>
      </c>
      <c r="C53" s="72" t="s">
        <v>1037</v>
      </c>
      <c r="D53" t="s">
        <v>69</v>
      </c>
      <c r="E53" t="s">
        <v>117</v>
      </c>
      <c r="F53" s="51" t="str">
        <f>IFERROR(VLOOKUP(D53,'Tabelas auxiliares'!$A$3:$B$61,2,FALSE),"")</f>
        <v>PROAP - PNAES</v>
      </c>
      <c r="G53" s="51" t="str">
        <f>IFERROR(VLOOKUP($B53,'Tabelas auxiliares'!$A$65:$C$102,2,FALSE),"")</f>
        <v>Assistência - Extensão</v>
      </c>
      <c r="H53" s="51" t="str">
        <f>IFERROR(VLOOKUP($B53,'Tabelas auxiliares'!$A$65:$C$102,3,FALSE),"")</f>
        <v>BOLSAS DE EXTENSAO / PROJETOS EXTENSIONISTAS</v>
      </c>
      <c r="I53" t="s">
        <v>4523</v>
      </c>
      <c r="J53" t="s">
        <v>4524</v>
      </c>
      <c r="K53" t="s">
        <v>4525</v>
      </c>
      <c r="L53" t="s">
        <v>4526</v>
      </c>
      <c r="M53" t="s">
        <v>165</v>
      </c>
      <c r="N53" t="s">
        <v>1056</v>
      </c>
      <c r="O53" t="s">
        <v>1057</v>
      </c>
      <c r="P53" t="s">
        <v>1058</v>
      </c>
      <c r="Q53" t="s">
        <v>168</v>
      </c>
      <c r="R53" t="s">
        <v>165</v>
      </c>
      <c r="S53" t="s">
        <v>119</v>
      </c>
      <c r="T53" t="s">
        <v>164</v>
      </c>
      <c r="U53" t="s">
        <v>1059</v>
      </c>
      <c r="V53" t="s">
        <v>1050</v>
      </c>
      <c r="W53" t="s">
        <v>1051</v>
      </c>
      <c r="X53" s="51" t="str">
        <f t="shared" si="0"/>
        <v>3</v>
      </c>
      <c r="Y53" s="51" t="str">
        <f>IF(T53="","",IF(AND(T53&lt;&gt;'Tabelas auxiliares'!$B$236,T53&lt;&gt;'Tabelas auxiliares'!$B$237),"FOLHA DE PESSOAL",IF(X53='Tabelas auxiliares'!$A$237,"CUSTEIO",IF(X53='Tabelas auxiliares'!$A$236,"INVESTIMENTO","ERRO - VERIFICAR"))))</f>
        <v>CUSTEIO</v>
      </c>
      <c r="Z53" s="44">
        <v>3200</v>
      </c>
      <c r="AA53" s="44">
        <v>1200</v>
      </c>
      <c r="AC53" s="44">
        <v>2000</v>
      </c>
    </row>
    <row r="54" spans="1:29" x14ac:dyDescent="0.25">
      <c r="A54" t="s">
        <v>771</v>
      </c>
      <c r="B54" s="72" t="s">
        <v>274</v>
      </c>
      <c r="C54" s="72" t="s">
        <v>780</v>
      </c>
      <c r="D54" t="s">
        <v>53</v>
      </c>
      <c r="E54" t="s">
        <v>117</v>
      </c>
      <c r="F54" s="51" t="str">
        <f>IFERROR(VLOOKUP(D54,'Tabelas auxiliares'!$A$3:$B$61,2,FALSE),"")</f>
        <v>PROGRAD - PRÓ-REITORIA DE GRADUAÇÃO</v>
      </c>
      <c r="G54" s="51" t="str">
        <f>IFERROR(VLOOKUP($B54,'Tabelas auxiliares'!$A$65:$C$102,2,FALSE),"")</f>
        <v>Assistência - Graduação</v>
      </c>
      <c r="H54" s="51" t="str">
        <f>IFERROR(VLOOKUP($B54,'Tabelas auxiliares'!$A$65:$C$102,3,FALSE),"")</f>
        <v>MONITORIA ACADEMICA DA GRADUACAO / MONITORIA SEMIPRESENCIAL / AUXILIO ACESSIBILIDADE / MONITORIA INCLUSIVA</v>
      </c>
      <c r="I54" t="s">
        <v>4527</v>
      </c>
      <c r="J54" t="s">
        <v>4528</v>
      </c>
      <c r="K54" t="s">
        <v>4529</v>
      </c>
      <c r="L54" t="s">
        <v>4530</v>
      </c>
      <c r="M54" t="s">
        <v>165</v>
      </c>
      <c r="N54" t="s">
        <v>166</v>
      </c>
      <c r="O54" t="s">
        <v>167</v>
      </c>
      <c r="P54" t="s">
        <v>200</v>
      </c>
      <c r="Q54" t="s">
        <v>168</v>
      </c>
      <c r="R54" t="s">
        <v>165</v>
      </c>
      <c r="S54" t="s">
        <v>119</v>
      </c>
      <c r="T54" t="s">
        <v>164</v>
      </c>
      <c r="U54" t="s">
        <v>118</v>
      </c>
      <c r="V54" t="s">
        <v>1050</v>
      </c>
      <c r="W54" t="s">
        <v>1051</v>
      </c>
      <c r="X54" s="51" t="str">
        <f t="shared" si="0"/>
        <v>3</v>
      </c>
      <c r="Y54" s="51" t="str">
        <f>IF(T54="","",IF(AND(T54&lt;&gt;'Tabelas auxiliares'!$B$236,T54&lt;&gt;'Tabelas auxiliares'!$B$237),"FOLHA DE PESSOAL",IF(X54='Tabelas auxiliares'!$A$237,"CUSTEIO",IF(X54='Tabelas auxiliares'!$A$236,"INVESTIMENTO","ERRO - VERIFICAR"))))</f>
        <v>CUSTEIO</v>
      </c>
      <c r="Z54" s="44">
        <v>2400</v>
      </c>
      <c r="AA54" s="44">
        <v>2400</v>
      </c>
    </row>
    <row r="55" spans="1:29" x14ac:dyDescent="0.25">
      <c r="A55" t="s">
        <v>771</v>
      </c>
      <c r="B55" s="72" t="s">
        <v>274</v>
      </c>
      <c r="C55" s="72" t="s">
        <v>780</v>
      </c>
      <c r="D55" t="s">
        <v>53</v>
      </c>
      <c r="E55" t="s">
        <v>117</v>
      </c>
      <c r="F55" s="51" t="str">
        <f>IFERROR(VLOOKUP(D55,'Tabelas auxiliares'!$A$3:$B$61,2,FALSE),"")</f>
        <v>PROGRAD - PRÓ-REITORIA DE GRADUAÇÃO</v>
      </c>
      <c r="G55" s="51" t="str">
        <f>IFERROR(VLOOKUP($B55,'Tabelas auxiliares'!$A$65:$C$102,2,FALSE),"")</f>
        <v>Assistência - Graduação</v>
      </c>
      <c r="H55" s="51" t="str">
        <f>IFERROR(VLOOKUP($B55,'Tabelas auxiliares'!$A$65:$C$102,3,FALSE),"")</f>
        <v>MONITORIA ACADEMICA DA GRADUACAO / MONITORIA SEMIPRESENCIAL / AUXILIO ACESSIBILIDADE / MONITORIA INCLUSIVA</v>
      </c>
      <c r="I55" t="s">
        <v>4531</v>
      </c>
      <c r="J55" t="s">
        <v>4532</v>
      </c>
      <c r="K55" t="s">
        <v>4533</v>
      </c>
      <c r="L55" t="s">
        <v>4534</v>
      </c>
      <c r="M55" t="s">
        <v>165</v>
      </c>
      <c r="N55" t="s">
        <v>166</v>
      </c>
      <c r="O55" t="s">
        <v>167</v>
      </c>
      <c r="P55" t="s">
        <v>200</v>
      </c>
      <c r="Q55" t="s">
        <v>168</v>
      </c>
      <c r="R55" t="s">
        <v>165</v>
      </c>
      <c r="S55" t="s">
        <v>119</v>
      </c>
      <c r="T55" t="s">
        <v>164</v>
      </c>
      <c r="U55" t="s">
        <v>118</v>
      </c>
      <c r="V55" t="s">
        <v>1180</v>
      </c>
      <c r="W55" t="s">
        <v>1181</v>
      </c>
      <c r="X55" s="51" t="str">
        <f t="shared" si="0"/>
        <v>3</v>
      </c>
      <c r="Y55" s="51" t="str">
        <f>IF(T55="","",IF(AND(T55&lt;&gt;'Tabelas auxiliares'!$B$236,T55&lt;&gt;'Tabelas auxiliares'!$B$237),"FOLHA DE PESSOAL",IF(X55='Tabelas auxiliares'!$A$237,"CUSTEIO",IF(X55='Tabelas auxiliares'!$A$236,"INVESTIMENTO","ERRO - VERIFICAR"))))</f>
        <v>CUSTEIO</v>
      </c>
      <c r="Z55" s="44">
        <v>1040.68</v>
      </c>
    </row>
    <row r="56" spans="1:29" x14ac:dyDescent="0.25">
      <c r="A56" t="s">
        <v>771</v>
      </c>
      <c r="B56" s="72" t="s">
        <v>274</v>
      </c>
      <c r="C56" s="72" t="s">
        <v>780</v>
      </c>
      <c r="D56" t="s">
        <v>53</v>
      </c>
      <c r="E56" t="s">
        <v>117</v>
      </c>
      <c r="F56" s="51" t="str">
        <f>IFERROR(VLOOKUP(D56,'Tabelas auxiliares'!$A$3:$B$61,2,FALSE),"")</f>
        <v>PROGRAD - PRÓ-REITORIA DE GRADUAÇÃO</v>
      </c>
      <c r="G56" s="51" t="str">
        <f>IFERROR(VLOOKUP($B56,'Tabelas auxiliares'!$A$65:$C$102,2,FALSE),"")</f>
        <v>Assistência - Graduação</v>
      </c>
      <c r="H56" s="51" t="str">
        <f>IFERROR(VLOOKUP($B56,'Tabelas auxiliares'!$A$65:$C$102,3,FALSE),"")</f>
        <v>MONITORIA ACADEMICA DA GRADUACAO / MONITORIA SEMIPRESENCIAL / AUXILIO ACESSIBILIDADE / MONITORIA INCLUSIVA</v>
      </c>
      <c r="I56" t="s">
        <v>4535</v>
      </c>
      <c r="J56" t="s">
        <v>1496</v>
      </c>
      <c r="K56" t="s">
        <v>4536</v>
      </c>
      <c r="L56" t="s">
        <v>1498</v>
      </c>
      <c r="M56" t="s">
        <v>1290</v>
      </c>
      <c r="N56" t="s">
        <v>166</v>
      </c>
      <c r="O56" t="s">
        <v>167</v>
      </c>
      <c r="P56" t="s">
        <v>200</v>
      </c>
      <c r="Q56" t="s">
        <v>168</v>
      </c>
      <c r="R56" t="s">
        <v>165</v>
      </c>
      <c r="S56" t="s">
        <v>119</v>
      </c>
      <c r="T56" t="s">
        <v>164</v>
      </c>
      <c r="U56" t="s">
        <v>118</v>
      </c>
      <c r="V56" t="s">
        <v>1180</v>
      </c>
      <c r="W56" t="s">
        <v>1181</v>
      </c>
      <c r="X56" s="51" t="str">
        <f t="shared" si="0"/>
        <v>3</v>
      </c>
      <c r="Y56" s="51" t="str">
        <f>IF(T56="","",IF(AND(T56&lt;&gt;'Tabelas auxiliares'!$B$236,T56&lt;&gt;'Tabelas auxiliares'!$B$237),"FOLHA DE PESSOAL",IF(X56='Tabelas auxiliares'!$A$237,"CUSTEIO",IF(X56='Tabelas auxiliares'!$A$236,"INVESTIMENTO","ERRO - VERIFICAR"))))</f>
        <v>CUSTEIO</v>
      </c>
      <c r="Z56" s="44">
        <v>2380</v>
      </c>
    </row>
    <row r="57" spans="1:29" x14ac:dyDescent="0.25">
      <c r="A57" t="s">
        <v>771</v>
      </c>
      <c r="B57" s="72" t="s">
        <v>274</v>
      </c>
      <c r="C57" s="72" t="s">
        <v>780</v>
      </c>
      <c r="D57" t="s">
        <v>53</v>
      </c>
      <c r="E57" t="s">
        <v>117</v>
      </c>
      <c r="F57" s="51" t="str">
        <f>IFERROR(VLOOKUP(D57,'Tabelas auxiliares'!$A$3:$B$61,2,FALSE),"")</f>
        <v>PROGRAD - PRÓ-REITORIA DE GRADUAÇÃO</v>
      </c>
      <c r="G57" s="51" t="str">
        <f>IFERROR(VLOOKUP($B57,'Tabelas auxiliares'!$A$65:$C$102,2,FALSE),"")</f>
        <v>Assistência - Graduação</v>
      </c>
      <c r="H57" s="51" t="str">
        <f>IFERROR(VLOOKUP($B57,'Tabelas auxiliares'!$A$65:$C$102,3,FALSE),"")</f>
        <v>MONITORIA ACADEMICA DA GRADUACAO / MONITORIA SEMIPRESENCIAL / AUXILIO ACESSIBILIDADE / MONITORIA INCLUSIVA</v>
      </c>
      <c r="I57" t="s">
        <v>4537</v>
      </c>
      <c r="J57" t="s">
        <v>4538</v>
      </c>
      <c r="K57" t="s">
        <v>4539</v>
      </c>
      <c r="L57" t="s">
        <v>4540</v>
      </c>
      <c r="M57" t="s">
        <v>4541</v>
      </c>
      <c r="N57" t="s">
        <v>166</v>
      </c>
      <c r="O57" t="s">
        <v>167</v>
      </c>
      <c r="P57" t="s">
        <v>200</v>
      </c>
      <c r="Q57" t="s">
        <v>168</v>
      </c>
      <c r="R57" t="s">
        <v>165</v>
      </c>
      <c r="S57" t="s">
        <v>119</v>
      </c>
      <c r="T57" t="s">
        <v>164</v>
      </c>
      <c r="U57" t="s">
        <v>118</v>
      </c>
      <c r="V57" t="s">
        <v>1180</v>
      </c>
      <c r="W57" t="s">
        <v>1181</v>
      </c>
      <c r="X57" s="51" t="str">
        <f t="shared" si="0"/>
        <v>3</v>
      </c>
      <c r="Y57" s="51" t="str">
        <f>IF(T57="","",IF(AND(T57&lt;&gt;'Tabelas auxiliares'!$B$236,T57&lt;&gt;'Tabelas auxiliares'!$B$237),"FOLHA DE PESSOAL",IF(X57='Tabelas auxiliares'!$A$237,"CUSTEIO",IF(X57='Tabelas auxiliares'!$A$236,"INVESTIMENTO","ERRO - VERIFICAR"))))</f>
        <v>CUSTEIO</v>
      </c>
      <c r="Z57" s="44">
        <v>1190</v>
      </c>
    </row>
    <row r="58" spans="1:29" x14ac:dyDescent="0.25">
      <c r="A58" t="s">
        <v>771</v>
      </c>
      <c r="B58" s="72" t="s">
        <v>274</v>
      </c>
      <c r="C58" s="72" t="s">
        <v>1036</v>
      </c>
      <c r="D58" t="s">
        <v>53</v>
      </c>
      <c r="E58" t="s">
        <v>117</v>
      </c>
      <c r="F58" s="51" t="str">
        <f>IFERROR(VLOOKUP(D58,'Tabelas auxiliares'!$A$3:$B$61,2,FALSE),"")</f>
        <v>PROGRAD - PRÓ-REITORIA DE GRADUAÇÃO</v>
      </c>
      <c r="G58" s="51" t="str">
        <f>IFERROR(VLOOKUP($B58,'Tabelas auxiliares'!$A$65:$C$102,2,FALSE),"")</f>
        <v>Assistência - Graduação</v>
      </c>
      <c r="H58" s="51" t="str">
        <f>IFERROR(VLOOKUP($B58,'Tabelas auxiliares'!$A$65:$C$102,3,FALSE),"")</f>
        <v>MONITORIA ACADEMICA DA GRADUACAO / MONITORIA SEMIPRESENCIAL / AUXILIO ACESSIBILIDADE / MONITORIA INCLUSIVA</v>
      </c>
      <c r="I58" t="s">
        <v>4542</v>
      </c>
      <c r="J58" t="s">
        <v>4543</v>
      </c>
      <c r="K58" t="s">
        <v>4544</v>
      </c>
      <c r="L58" t="s">
        <v>1227</v>
      </c>
      <c r="M58" t="s">
        <v>4545</v>
      </c>
      <c r="N58" t="s">
        <v>166</v>
      </c>
      <c r="O58" t="s">
        <v>167</v>
      </c>
      <c r="P58" t="s">
        <v>200</v>
      </c>
      <c r="Q58" t="s">
        <v>168</v>
      </c>
      <c r="R58" t="s">
        <v>165</v>
      </c>
      <c r="S58" t="s">
        <v>119</v>
      </c>
      <c r="T58" t="s">
        <v>164</v>
      </c>
      <c r="U58" t="s">
        <v>118</v>
      </c>
      <c r="V58" t="s">
        <v>1180</v>
      </c>
      <c r="W58" t="s">
        <v>1181</v>
      </c>
      <c r="X58" s="51" t="str">
        <f t="shared" si="0"/>
        <v>3</v>
      </c>
      <c r="Y58" s="51" t="str">
        <f>IF(T58="","",IF(AND(T58&lt;&gt;'Tabelas auxiliares'!$B$236,T58&lt;&gt;'Tabelas auxiliares'!$B$237),"FOLHA DE PESSOAL",IF(X58='Tabelas auxiliares'!$A$237,"CUSTEIO",IF(X58='Tabelas auxiliares'!$A$236,"INVESTIMENTO","ERRO - VERIFICAR"))))</f>
        <v>CUSTEIO</v>
      </c>
      <c r="Z58" s="44">
        <v>14.35</v>
      </c>
    </row>
    <row r="59" spans="1:29" x14ac:dyDescent="0.25">
      <c r="A59" t="s">
        <v>771</v>
      </c>
      <c r="B59" s="72" t="s">
        <v>274</v>
      </c>
      <c r="C59" s="72" t="s">
        <v>1036</v>
      </c>
      <c r="D59" t="s">
        <v>53</v>
      </c>
      <c r="E59" t="s">
        <v>117</v>
      </c>
      <c r="F59" s="51" t="str">
        <f>IFERROR(VLOOKUP(D59,'Tabelas auxiliares'!$A$3:$B$61,2,FALSE),"")</f>
        <v>PROGRAD - PRÓ-REITORIA DE GRADUAÇÃO</v>
      </c>
      <c r="G59" s="51" t="str">
        <f>IFERROR(VLOOKUP($B59,'Tabelas auxiliares'!$A$65:$C$102,2,FALSE),"")</f>
        <v>Assistência - Graduação</v>
      </c>
      <c r="H59" s="51" t="str">
        <f>IFERROR(VLOOKUP($B59,'Tabelas auxiliares'!$A$65:$C$102,3,FALSE),"")</f>
        <v>MONITORIA ACADEMICA DA GRADUACAO / MONITORIA SEMIPRESENCIAL / AUXILIO ACESSIBILIDADE / MONITORIA INCLUSIVA</v>
      </c>
      <c r="I59" t="s">
        <v>4546</v>
      </c>
      <c r="J59" t="s">
        <v>4547</v>
      </c>
      <c r="K59" t="s">
        <v>4548</v>
      </c>
      <c r="L59" t="s">
        <v>4549</v>
      </c>
      <c r="M59" t="s">
        <v>4550</v>
      </c>
      <c r="N59" t="s">
        <v>166</v>
      </c>
      <c r="O59" t="s">
        <v>167</v>
      </c>
      <c r="P59" t="s">
        <v>200</v>
      </c>
      <c r="Q59" t="s">
        <v>168</v>
      </c>
      <c r="R59" t="s">
        <v>165</v>
      </c>
      <c r="S59" t="s">
        <v>119</v>
      </c>
      <c r="T59" t="s">
        <v>164</v>
      </c>
      <c r="U59" t="s">
        <v>118</v>
      </c>
      <c r="V59" t="s">
        <v>1180</v>
      </c>
      <c r="W59" t="s">
        <v>1181</v>
      </c>
      <c r="X59" s="51" t="str">
        <f t="shared" si="0"/>
        <v>3</v>
      </c>
      <c r="Y59" s="51" t="str">
        <f>IF(T59="","",IF(AND(T59&lt;&gt;'Tabelas auxiliares'!$B$236,T59&lt;&gt;'Tabelas auxiliares'!$B$237),"FOLHA DE PESSOAL",IF(X59='Tabelas auxiliares'!$A$237,"CUSTEIO",IF(X59='Tabelas auxiliares'!$A$236,"INVESTIMENTO","ERRO - VERIFICAR"))))</f>
        <v>CUSTEIO</v>
      </c>
      <c r="Z59" s="44">
        <v>40.5</v>
      </c>
    </row>
    <row r="60" spans="1:29" x14ac:dyDescent="0.25">
      <c r="A60" t="s">
        <v>771</v>
      </c>
      <c r="B60" s="72" t="s">
        <v>274</v>
      </c>
      <c r="C60" s="72" t="s">
        <v>1036</v>
      </c>
      <c r="D60" t="s">
        <v>53</v>
      </c>
      <c r="E60" t="s">
        <v>117</v>
      </c>
      <c r="F60" s="51" t="str">
        <f>IFERROR(VLOOKUP(D60,'Tabelas auxiliares'!$A$3:$B$61,2,FALSE),"")</f>
        <v>PROGRAD - PRÓ-REITORIA DE GRADUAÇÃO</v>
      </c>
      <c r="G60" s="51" t="str">
        <f>IFERROR(VLOOKUP($B60,'Tabelas auxiliares'!$A$65:$C$102,2,FALSE),"")</f>
        <v>Assistência - Graduação</v>
      </c>
      <c r="H60" s="51" t="str">
        <f>IFERROR(VLOOKUP($B60,'Tabelas auxiliares'!$A$65:$C$102,3,FALSE),"")</f>
        <v>MONITORIA ACADEMICA DA GRADUACAO / MONITORIA SEMIPRESENCIAL / AUXILIO ACESSIBILIDADE / MONITORIA INCLUSIVA</v>
      </c>
      <c r="I60" t="s">
        <v>4551</v>
      </c>
      <c r="J60" t="s">
        <v>4552</v>
      </c>
      <c r="K60" t="s">
        <v>4553</v>
      </c>
      <c r="L60" t="s">
        <v>1227</v>
      </c>
      <c r="M60" t="s">
        <v>4554</v>
      </c>
      <c r="N60" t="s">
        <v>166</v>
      </c>
      <c r="O60" t="s">
        <v>167</v>
      </c>
      <c r="P60" t="s">
        <v>200</v>
      </c>
      <c r="Q60" t="s">
        <v>168</v>
      </c>
      <c r="R60" t="s">
        <v>165</v>
      </c>
      <c r="S60" t="s">
        <v>119</v>
      </c>
      <c r="T60" t="s">
        <v>164</v>
      </c>
      <c r="U60" t="s">
        <v>118</v>
      </c>
      <c r="V60" t="s">
        <v>1180</v>
      </c>
      <c r="W60" t="s">
        <v>1181</v>
      </c>
      <c r="X60" s="51" t="str">
        <f t="shared" si="0"/>
        <v>3</v>
      </c>
      <c r="Y60" s="51" t="str">
        <f>IF(T60="","",IF(AND(T60&lt;&gt;'Tabelas auxiliares'!$B$236,T60&lt;&gt;'Tabelas auxiliares'!$B$237),"FOLHA DE PESSOAL",IF(X60='Tabelas auxiliares'!$A$237,"CUSTEIO",IF(X60='Tabelas auxiliares'!$A$236,"INVESTIMENTO","ERRO - VERIFICAR"))))</f>
        <v>CUSTEIO</v>
      </c>
      <c r="Z60" s="44">
        <v>24.11</v>
      </c>
    </row>
    <row r="61" spans="1:29" x14ac:dyDescent="0.25">
      <c r="A61" t="s">
        <v>771</v>
      </c>
      <c r="B61" s="72" t="s">
        <v>274</v>
      </c>
      <c r="C61" s="72" t="s">
        <v>1036</v>
      </c>
      <c r="D61" t="s">
        <v>53</v>
      </c>
      <c r="E61" t="s">
        <v>117</v>
      </c>
      <c r="F61" s="51" t="str">
        <f>IFERROR(VLOOKUP(D61,'Tabelas auxiliares'!$A$3:$B$61,2,FALSE),"")</f>
        <v>PROGRAD - PRÓ-REITORIA DE GRADUAÇÃO</v>
      </c>
      <c r="G61" s="51" t="str">
        <f>IFERROR(VLOOKUP($B61,'Tabelas auxiliares'!$A$65:$C$102,2,FALSE),"")</f>
        <v>Assistência - Graduação</v>
      </c>
      <c r="H61" s="51" t="str">
        <f>IFERROR(VLOOKUP($B61,'Tabelas auxiliares'!$A$65:$C$102,3,FALSE),"")</f>
        <v>MONITORIA ACADEMICA DA GRADUACAO / MONITORIA SEMIPRESENCIAL / AUXILIO ACESSIBILIDADE / MONITORIA INCLUSIVA</v>
      </c>
      <c r="I61" t="s">
        <v>4555</v>
      </c>
      <c r="J61" t="s">
        <v>4556</v>
      </c>
      <c r="K61" t="s">
        <v>4557</v>
      </c>
      <c r="L61" t="s">
        <v>1247</v>
      </c>
      <c r="M61" t="s">
        <v>4558</v>
      </c>
      <c r="N61" t="s">
        <v>166</v>
      </c>
      <c r="O61" t="s">
        <v>167</v>
      </c>
      <c r="P61" t="s">
        <v>200</v>
      </c>
      <c r="Q61" t="s">
        <v>168</v>
      </c>
      <c r="R61" t="s">
        <v>165</v>
      </c>
      <c r="S61" t="s">
        <v>119</v>
      </c>
      <c r="T61" t="s">
        <v>164</v>
      </c>
      <c r="U61" t="s">
        <v>118</v>
      </c>
      <c r="V61" t="s">
        <v>1180</v>
      </c>
      <c r="W61" t="s">
        <v>1181</v>
      </c>
      <c r="X61" s="51" t="str">
        <f t="shared" si="0"/>
        <v>3</v>
      </c>
      <c r="Y61" s="51" t="str">
        <f>IF(T61="","",IF(AND(T61&lt;&gt;'Tabelas auxiliares'!$B$236,T61&lt;&gt;'Tabelas auxiliares'!$B$237),"FOLHA DE PESSOAL",IF(X61='Tabelas auxiliares'!$A$237,"CUSTEIO",IF(X61='Tabelas auxiliares'!$A$236,"INVESTIMENTO","ERRO - VERIFICAR"))))</f>
        <v>CUSTEIO</v>
      </c>
      <c r="Z61" s="44">
        <v>583.66</v>
      </c>
    </row>
    <row r="62" spans="1:29" x14ac:dyDescent="0.25">
      <c r="A62" t="s">
        <v>771</v>
      </c>
      <c r="B62" s="72" t="s">
        <v>274</v>
      </c>
      <c r="C62" s="72" t="s">
        <v>1036</v>
      </c>
      <c r="D62" t="s">
        <v>53</v>
      </c>
      <c r="E62" t="s">
        <v>117</v>
      </c>
      <c r="F62" s="51" t="str">
        <f>IFERROR(VLOOKUP(D62,'Tabelas auxiliares'!$A$3:$B$61,2,FALSE),"")</f>
        <v>PROGRAD - PRÓ-REITORIA DE GRADUAÇÃO</v>
      </c>
      <c r="G62" s="51" t="str">
        <f>IFERROR(VLOOKUP($B62,'Tabelas auxiliares'!$A$65:$C$102,2,FALSE),"")</f>
        <v>Assistência - Graduação</v>
      </c>
      <c r="H62" s="51" t="str">
        <f>IFERROR(VLOOKUP($B62,'Tabelas auxiliares'!$A$65:$C$102,3,FALSE),"")</f>
        <v>MONITORIA ACADEMICA DA GRADUACAO / MONITORIA SEMIPRESENCIAL / AUXILIO ACESSIBILIDADE / MONITORIA INCLUSIVA</v>
      </c>
      <c r="I62" t="s">
        <v>4537</v>
      </c>
      <c r="J62" t="s">
        <v>4559</v>
      </c>
      <c r="K62" t="s">
        <v>4560</v>
      </c>
      <c r="L62" t="s">
        <v>1227</v>
      </c>
      <c r="M62" t="s">
        <v>4561</v>
      </c>
      <c r="N62" t="s">
        <v>166</v>
      </c>
      <c r="O62" t="s">
        <v>167</v>
      </c>
      <c r="P62" t="s">
        <v>200</v>
      </c>
      <c r="Q62" t="s">
        <v>168</v>
      </c>
      <c r="R62" t="s">
        <v>165</v>
      </c>
      <c r="S62" t="s">
        <v>119</v>
      </c>
      <c r="T62" t="s">
        <v>164</v>
      </c>
      <c r="U62" t="s">
        <v>118</v>
      </c>
      <c r="V62" t="s">
        <v>1180</v>
      </c>
      <c r="W62" t="s">
        <v>1181</v>
      </c>
      <c r="X62" s="51" t="str">
        <f t="shared" si="0"/>
        <v>3</v>
      </c>
      <c r="Y62" s="51" t="str">
        <f>IF(T62="","",IF(AND(T62&lt;&gt;'Tabelas auxiliares'!$B$236,T62&lt;&gt;'Tabelas auxiliares'!$B$237),"FOLHA DE PESSOAL",IF(X62='Tabelas auxiliares'!$A$237,"CUSTEIO",IF(X62='Tabelas auxiliares'!$A$236,"INVESTIMENTO","ERRO - VERIFICAR"))))</f>
        <v>CUSTEIO</v>
      </c>
      <c r="Z62" s="44">
        <v>228.17</v>
      </c>
    </row>
    <row r="63" spans="1:29" x14ac:dyDescent="0.25">
      <c r="A63" t="s">
        <v>771</v>
      </c>
      <c r="B63" s="72" t="s">
        <v>274</v>
      </c>
      <c r="C63" s="72" t="s">
        <v>1037</v>
      </c>
      <c r="D63" t="s">
        <v>53</v>
      </c>
      <c r="E63" t="s">
        <v>117</v>
      </c>
      <c r="F63" s="51" t="str">
        <f>IFERROR(VLOOKUP(D63,'Tabelas auxiliares'!$A$3:$B$61,2,FALSE),"")</f>
        <v>PROGRAD - PRÓ-REITORIA DE GRADUAÇÃO</v>
      </c>
      <c r="G63" s="51" t="str">
        <f>IFERROR(VLOOKUP($B63,'Tabelas auxiliares'!$A$65:$C$102,2,FALSE),"")</f>
        <v>Assistência - Graduação</v>
      </c>
      <c r="H63" s="51" t="str">
        <f>IFERROR(VLOOKUP($B63,'Tabelas auxiliares'!$A$65:$C$102,3,FALSE),"")</f>
        <v>MONITORIA ACADEMICA DA GRADUACAO / MONITORIA SEMIPRESENCIAL / AUXILIO ACESSIBILIDADE / MONITORIA INCLUSIVA</v>
      </c>
      <c r="I63" t="s">
        <v>4562</v>
      </c>
      <c r="J63" t="s">
        <v>4563</v>
      </c>
      <c r="K63" t="s">
        <v>4564</v>
      </c>
      <c r="L63" t="s">
        <v>4565</v>
      </c>
      <c r="M63" t="s">
        <v>165</v>
      </c>
      <c r="N63" t="s">
        <v>166</v>
      </c>
      <c r="O63" t="s">
        <v>167</v>
      </c>
      <c r="P63" t="s">
        <v>200</v>
      </c>
      <c r="Q63" t="s">
        <v>168</v>
      </c>
      <c r="R63" t="s">
        <v>165</v>
      </c>
      <c r="S63" t="s">
        <v>119</v>
      </c>
      <c r="T63" t="s">
        <v>164</v>
      </c>
      <c r="U63" t="s">
        <v>118</v>
      </c>
      <c r="V63" t="s">
        <v>1050</v>
      </c>
      <c r="W63" t="s">
        <v>1051</v>
      </c>
      <c r="X63" s="51" t="str">
        <f t="shared" si="0"/>
        <v>3</v>
      </c>
      <c r="Y63" s="51" t="str">
        <f>IF(T63="","",IF(AND(T63&lt;&gt;'Tabelas auxiliares'!$B$236,T63&lt;&gt;'Tabelas auxiliares'!$B$237),"FOLHA DE PESSOAL",IF(X63='Tabelas auxiliares'!$A$237,"CUSTEIO",IF(X63='Tabelas auxiliares'!$A$236,"INVESTIMENTO","ERRO - VERIFICAR"))))</f>
        <v>CUSTEIO</v>
      </c>
      <c r="Z63" s="44">
        <v>400</v>
      </c>
      <c r="AA63" s="44">
        <v>400</v>
      </c>
    </row>
    <row r="64" spans="1:29" x14ac:dyDescent="0.25">
      <c r="A64" t="s">
        <v>771</v>
      </c>
      <c r="B64" s="72" t="s">
        <v>274</v>
      </c>
      <c r="C64" s="72" t="s">
        <v>1037</v>
      </c>
      <c r="D64" t="s">
        <v>53</v>
      </c>
      <c r="E64" t="s">
        <v>117</v>
      </c>
      <c r="F64" s="51" t="str">
        <f>IFERROR(VLOOKUP(D64,'Tabelas auxiliares'!$A$3:$B$61,2,FALSE),"")</f>
        <v>PROGRAD - PRÓ-REITORIA DE GRADUAÇÃO</v>
      </c>
      <c r="G64" s="51" t="str">
        <f>IFERROR(VLOOKUP($B64,'Tabelas auxiliares'!$A$65:$C$102,2,FALSE),"")</f>
        <v>Assistência - Graduação</v>
      </c>
      <c r="H64" s="51" t="str">
        <f>IFERROR(VLOOKUP($B64,'Tabelas auxiliares'!$A$65:$C$102,3,FALSE),"")</f>
        <v>MONITORIA ACADEMICA DA GRADUACAO / MONITORIA SEMIPRESENCIAL / AUXILIO ACESSIBILIDADE / MONITORIA INCLUSIVA</v>
      </c>
      <c r="I64" t="s">
        <v>4566</v>
      </c>
      <c r="J64" t="s">
        <v>4563</v>
      </c>
      <c r="K64" t="s">
        <v>4567</v>
      </c>
      <c r="L64" t="s">
        <v>4565</v>
      </c>
      <c r="M64" t="s">
        <v>165</v>
      </c>
      <c r="N64" t="s">
        <v>169</v>
      </c>
      <c r="O64" t="s">
        <v>1122</v>
      </c>
      <c r="P64" t="s">
        <v>1123</v>
      </c>
      <c r="Q64" t="s">
        <v>168</v>
      </c>
      <c r="R64" t="s">
        <v>165</v>
      </c>
      <c r="S64" t="s">
        <v>119</v>
      </c>
      <c r="T64" t="s">
        <v>164</v>
      </c>
      <c r="U64" t="s">
        <v>1124</v>
      </c>
      <c r="V64" t="s">
        <v>1050</v>
      </c>
      <c r="W64" t="s">
        <v>1051</v>
      </c>
      <c r="X64" s="51" t="str">
        <f t="shared" si="0"/>
        <v>3</v>
      </c>
      <c r="Y64" s="51" t="str">
        <f>IF(T64="","",IF(AND(T64&lt;&gt;'Tabelas auxiliares'!$B$236,T64&lt;&gt;'Tabelas auxiliares'!$B$237),"FOLHA DE PESSOAL",IF(X64='Tabelas auxiliares'!$A$237,"CUSTEIO",IF(X64='Tabelas auxiliares'!$A$236,"INVESTIMENTO","ERRO - VERIFICAR"))))</f>
        <v>CUSTEIO</v>
      </c>
      <c r="Z64" s="44">
        <v>1200</v>
      </c>
      <c r="AA64" s="44">
        <v>1200</v>
      </c>
    </row>
    <row r="65" spans="1:29" x14ac:dyDescent="0.25">
      <c r="A65" t="s">
        <v>771</v>
      </c>
      <c r="B65" s="72" t="s">
        <v>274</v>
      </c>
      <c r="C65" s="72" t="s">
        <v>1037</v>
      </c>
      <c r="D65" t="s">
        <v>53</v>
      </c>
      <c r="E65" t="s">
        <v>117</v>
      </c>
      <c r="F65" s="51" t="str">
        <f>IFERROR(VLOOKUP(D65,'Tabelas auxiliares'!$A$3:$B$61,2,FALSE),"")</f>
        <v>PROGRAD - PRÓ-REITORIA DE GRADUAÇÃO</v>
      </c>
      <c r="G65" s="51" t="str">
        <f>IFERROR(VLOOKUP($B65,'Tabelas auxiliares'!$A$65:$C$102,2,FALSE),"")</f>
        <v>Assistência - Graduação</v>
      </c>
      <c r="H65" s="51" t="str">
        <f>IFERROR(VLOOKUP($B65,'Tabelas auxiliares'!$A$65:$C$102,3,FALSE),"")</f>
        <v>MONITORIA ACADEMICA DA GRADUACAO / MONITORIA SEMIPRESENCIAL / AUXILIO ACESSIBILIDADE / MONITORIA INCLUSIVA</v>
      </c>
      <c r="I65" t="s">
        <v>4568</v>
      </c>
      <c r="J65" t="s">
        <v>4563</v>
      </c>
      <c r="K65" t="s">
        <v>4569</v>
      </c>
      <c r="L65" t="s">
        <v>4570</v>
      </c>
      <c r="M65" t="s">
        <v>165</v>
      </c>
      <c r="N65" t="s">
        <v>169</v>
      </c>
      <c r="O65" t="s">
        <v>1122</v>
      </c>
      <c r="P65" t="s">
        <v>1123</v>
      </c>
      <c r="Q65" t="s">
        <v>168</v>
      </c>
      <c r="R65" t="s">
        <v>165</v>
      </c>
      <c r="S65" t="s">
        <v>119</v>
      </c>
      <c r="T65" t="s">
        <v>164</v>
      </c>
      <c r="U65" t="s">
        <v>1124</v>
      </c>
      <c r="V65" t="s">
        <v>1050</v>
      </c>
      <c r="W65" t="s">
        <v>1051</v>
      </c>
      <c r="X65" s="51" t="str">
        <f t="shared" si="0"/>
        <v>3</v>
      </c>
      <c r="Y65" s="51" t="str">
        <f>IF(T65="","",IF(AND(T65&lt;&gt;'Tabelas auxiliares'!$B$236,T65&lt;&gt;'Tabelas auxiliares'!$B$237),"FOLHA DE PESSOAL",IF(X65='Tabelas auxiliares'!$A$237,"CUSTEIO",IF(X65='Tabelas auxiliares'!$A$236,"INVESTIMENTO","ERRO - VERIFICAR"))))</f>
        <v>CUSTEIO</v>
      </c>
      <c r="Z65" s="44">
        <v>400</v>
      </c>
      <c r="AA65" s="44">
        <v>400</v>
      </c>
    </row>
    <row r="66" spans="1:29" x14ac:dyDescent="0.25">
      <c r="A66" t="s">
        <v>771</v>
      </c>
      <c r="B66" s="72" t="s">
        <v>274</v>
      </c>
      <c r="C66" s="72" t="s">
        <v>1037</v>
      </c>
      <c r="D66" t="s">
        <v>53</v>
      </c>
      <c r="E66" t="s">
        <v>117</v>
      </c>
      <c r="F66" s="51" t="str">
        <f>IFERROR(VLOOKUP(D66,'Tabelas auxiliares'!$A$3:$B$61,2,FALSE),"")</f>
        <v>PROGRAD - PRÓ-REITORIA DE GRADUAÇÃO</v>
      </c>
      <c r="G66" s="51" t="str">
        <f>IFERROR(VLOOKUP($B66,'Tabelas auxiliares'!$A$65:$C$102,2,FALSE),"")</f>
        <v>Assistência - Graduação</v>
      </c>
      <c r="H66" s="51" t="str">
        <f>IFERROR(VLOOKUP($B66,'Tabelas auxiliares'!$A$65:$C$102,3,FALSE),"")</f>
        <v>MONITORIA ACADEMICA DA GRADUACAO / MONITORIA SEMIPRESENCIAL / AUXILIO ACESSIBILIDADE / MONITORIA INCLUSIVA</v>
      </c>
      <c r="I66" t="s">
        <v>4571</v>
      </c>
      <c r="J66" t="s">
        <v>4563</v>
      </c>
      <c r="K66" t="s">
        <v>4572</v>
      </c>
      <c r="L66" t="s">
        <v>4573</v>
      </c>
      <c r="M66" t="s">
        <v>165</v>
      </c>
      <c r="N66" t="s">
        <v>166</v>
      </c>
      <c r="O66" t="s">
        <v>167</v>
      </c>
      <c r="P66" t="s">
        <v>200</v>
      </c>
      <c r="Q66" t="s">
        <v>168</v>
      </c>
      <c r="R66" t="s">
        <v>165</v>
      </c>
      <c r="S66" t="s">
        <v>119</v>
      </c>
      <c r="T66" t="s">
        <v>164</v>
      </c>
      <c r="U66" t="s">
        <v>118</v>
      </c>
      <c r="V66" t="s">
        <v>1050</v>
      </c>
      <c r="W66" t="s">
        <v>1051</v>
      </c>
      <c r="X66" s="51" t="str">
        <f t="shared" si="0"/>
        <v>3</v>
      </c>
      <c r="Y66" s="51" t="str">
        <f>IF(T66="","",IF(AND(T66&lt;&gt;'Tabelas auxiliares'!$B$236,T66&lt;&gt;'Tabelas auxiliares'!$B$237),"FOLHA DE PESSOAL",IF(X66='Tabelas auxiliares'!$A$237,"CUSTEIO",IF(X66='Tabelas auxiliares'!$A$236,"INVESTIMENTO","ERRO - VERIFICAR"))))</f>
        <v>CUSTEIO</v>
      </c>
      <c r="Z66" s="44">
        <v>5600</v>
      </c>
      <c r="AA66" s="44">
        <v>5600</v>
      </c>
    </row>
    <row r="67" spans="1:29" x14ac:dyDescent="0.25">
      <c r="A67" t="s">
        <v>771</v>
      </c>
      <c r="B67" s="72" t="s">
        <v>274</v>
      </c>
      <c r="C67" s="72" t="s">
        <v>1037</v>
      </c>
      <c r="D67" t="s">
        <v>53</v>
      </c>
      <c r="E67" t="s">
        <v>117</v>
      </c>
      <c r="F67" s="51" t="str">
        <f>IFERROR(VLOOKUP(D67,'Tabelas auxiliares'!$A$3:$B$61,2,FALSE),"")</f>
        <v>PROGRAD - PRÓ-REITORIA DE GRADUAÇÃO</v>
      </c>
      <c r="G67" s="51" t="str">
        <f>IFERROR(VLOOKUP($B67,'Tabelas auxiliares'!$A$65:$C$102,2,FALSE),"")</f>
        <v>Assistência - Graduação</v>
      </c>
      <c r="H67" s="51" t="str">
        <f>IFERROR(VLOOKUP($B67,'Tabelas auxiliares'!$A$65:$C$102,3,FALSE),"")</f>
        <v>MONITORIA ACADEMICA DA GRADUACAO / MONITORIA SEMIPRESENCIAL / AUXILIO ACESSIBILIDADE / MONITORIA INCLUSIVA</v>
      </c>
      <c r="I67" t="s">
        <v>4571</v>
      </c>
      <c r="J67" t="s">
        <v>4574</v>
      </c>
      <c r="K67" t="s">
        <v>4575</v>
      </c>
      <c r="L67" t="s">
        <v>4576</v>
      </c>
      <c r="M67" t="s">
        <v>165</v>
      </c>
      <c r="N67" t="s">
        <v>166</v>
      </c>
      <c r="O67" t="s">
        <v>167</v>
      </c>
      <c r="P67" t="s">
        <v>200</v>
      </c>
      <c r="Q67" t="s">
        <v>168</v>
      </c>
      <c r="R67" t="s">
        <v>165</v>
      </c>
      <c r="S67" t="s">
        <v>119</v>
      </c>
      <c r="T67" t="s">
        <v>164</v>
      </c>
      <c r="U67" t="s">
        <v>118</v>
      </c>
      <c r="V67" t="s">
        <v>1050</v>
      </c>
      <c r="W67" t="s">
        <v>1051</v>
      </c>
      <c r="X67" s="51" t="str">
        <f t="shared" si="0"/>
        <v>3</v>
      </c>
      <c r="Y67" s="51" t="str">
        <f>IF(T67="","",IF(AND(T67&lt;&gt;'Tabelas auxiliares'!$B$236,T67&lt;&gt;'Tabelas auxiliares'!$B$237),"FOLHA DE PESSOAL",IF(X67='Tabelas auxiliares'!$A$237,"CUSTEIO",IF(X67='Tabelas auxiliares'!$A$236,"INVESTIMENTO","ERRO - VERIFICAR"))))</f>
        <v>CUSTEIO</v>
      </c>
      <c r="Z67" s="44">
        <v>2000</v>
      </c>
      <c r="AA67" s="44">
        <v>2000</v>
      </c>
    </row>
    <row r="68" spans="1:29" x14ac:dyDescent="0.25">
      <c r="A68" t="s">
        <v>771</v>
      </c>
      <c r="B68" s="72" t="s">
        <v>274</v>
      </c>
      <c r="C68" s="72" t="s">
        <v>1037</v>
      </c>
      <c r="D68" t="s">
        <v>53</v>
      </c>
      <c r="E68" t="s">
        <v>117</v>
      </c>
      <c r="F68" s="51" t="str">
        <f>IFERROR(VLOOKUP(D68,'Tabelas auxiliares'!$A$3:$B$61,2,FALSE),"")</f>
        <v>PROGRAD - PRÓ-REITORIA DE GRADUAÇÃO</v>
      </c>
      <c r="G68" s="51" t="str">
        <f>IFERROR(VLOOKUP($B68,'Tabelas auxiliares'!$A$65:$C$102,2,FALSE),"")</f>
        <v>Assistência - Graduação</v>
      </c>
      <c r="H68" s="51" t="str">
        <f>IFERROR(VLOOKUP($B68,'Tabelas auxiliares'!$A$65:$C$102,3,FALSE),"")</f>
        <v>MONITORIA ACADEMICA DA GRADUACAO / MONITORIA SEMIPRESENCIAL / AUXILIO ACESSIBILIDADE / MONITORIA INCLUSIVA</v>
      </c>
      <c r="I68" t="s">
        <v>4577</v>
      </c>
      <c r="J68" t="s">
        <v>4563</v>
      </c>
      <c r="K68" t="s">
        <v>4578</v>
      </c>
      <c r="L68" t="s">
        <v>4573</v>
      </c>
      <c r="M68" t="s">
        <v>165</v>
      </c>
      <c r="N68" t="s">
        <v>166</v>
      </c>
      <c r="O68" t="s">
        <v>167</v>
      </c>
      <c r="P68" t="s">
        <v>200</v>
      </c>
      <c r="Q68" t="s">
        <v>168</v>
      </c>
      <c r="R68" t="s">
        <v>165</v>
      </c>
      <c r="S68" t="s">
        <v>119</v>
      </c>
      <c r="T68" t="s">
        <v>164</v>
      </c>
      <c r="U68" t="s">
        <v>118</v>
      </c>
      <c r="V68" t="s">
        <v>1050</v>
      </c>
      <c r="W68" t="s">
        <v>1051</v>
      </c>
      <c r="X68" s="51" t="str">
        <f t="shared" ref="X68:X131" si="1">LEFT(V68,1)</f>
        <v>3</v>
      </c>
      <c r="Y68" s="51" t="str">
        <f>IF(T68="","",IF(AND(T68&lt;&gt;'Tabelas auxiliares'!$B$236,T68&lt;&gt;'Tabelas auxiliares'!$B$237),"FOLHA DE PESSOAL",IF(X68='Tabelas auxiliares'!$A$237,"CUSTEIO",IF(X68='Tabelas auxiliares'!$A$236,"INVESTIMENTO","ERRO - VERIFICAR"))))</f>
        <v>CUSTEIO</v>
      </c>
      <c r="Z68" s="44">
        <v>3200</v>
      </c>
      <c r="AA68" s="44">
        <v>3200</v>
      </c>
    </row>
    <row r="69" spans="1:29" x14ac:dyDescent="0.25">
      <c r="A69" t="s">
        <v>771</v>
      </c>
      <c r="B69" s="72" t="s">
        <v>274</v>
      </c>
      <c r="C69" s="72" t="s">
        <v>1037</v>
      </c>
      <c r="D69" t="s">
        <v>53</v>
      </c>
      <c r="E69" t="s">
        <v>117</v>
      </c>
      <c r="F69" s="51" t="str">
        <f>IFERROR(VLOOKUP(D69,'Tabelas auxiliares'!$A$3:$B$61,2,FALSE),"")</f>
        <v>PROGRAD - PRÓ-REITORIA DE GRADUAÇÃO</v>
      </c>
      <c r="G69" s="51" t="str">
        <f>IFERROR(VLOOKUP($B69,'Tabelas auxiliares'!$A$65:$C$102,2,FALSE),"")</f>
        <v>Assistência - Graduação</v>
      </c>
      <c r="H69" s="51" t="str">
        <f>IFERROR(VLOOKUP($B69,'Tabelas auxiliares'!$A$65:$C$102,3,FALSE),"")</f>
        <v>MONITORIA ACADEMICA DA GRADUACAO / MONITORIA SEMIPRESENCIAL / AUXILIO ACESSIBILIDADE / MONITORIA INCLUSIVA</v>
      </c>
      <c r="I69" t="s">
        <v>4577</v>
      </c>
      <c r="J69" t="s">
        <v>4579</v>
      </c>
      <c r="K69" t="s">
        <v>4580</v>
      </c>
      <c r="L69" t="s">
        <v>4581</v>
      </c>
      <c r="M69" t="s">
        <v>165</v>
      </c>
      <c r="N69" t="s">
        <v>166</v>
      </c>
      <c r="O69" t="s">
        <v>167</v>
      </c>
      <c r="P69" t="s">
        <v>200</v>
      </c>
      <c r="Q69" t="s">
        <v>168</v>
      </c>
      <c r="R69" t="s">
        <v>165</v>
      </c>
      <c r="S69" t="s">
        <v>119</v>
      </c>
      <c r="T69" t="s">
        <v>164</v>
      </c>
      <c r="U69" t="s">
        <v>118</v>
      </c>
      <c r="V69" t="s">
        <v>1050</v>
      </c>
      <c r="W69" t="s">
        <v>1051</v>
      </c>
      <c r="X69" s="51" t="str">
        <f t="shared" si="1"/>
        <v>3</v>
      </c>
      <c r="Y69" s="51" t="str">
        <f>IF(T69="","",IF(AND(T69&lt;&gt;'Tabelas auxiliares'!$B$236,T69&lt;&gt;'Tabelas auxiliares'!$B$237),"FOLHA DE PESSOAL",IF(X69='Tabelas auxiliares'!$A$237,"CUSTEIO",IF(X69='Tabelas auxiliares'!$A$236,"INVESTIMENTO","ERRO - VERIFICAR"))))</f>
        <v>CUSTEIO</v>
      </c>
      <c r="Z69" s="44">
        <v>2400</v>
      </c>
      <c r="AA69" s="44">
        <v>2400</v>
      </c>
    </row>
    <row r="70" spans="1:29" x14ac:dyDescent="0.25">
      <c r="A70" t="s">
        <v>771</v>
      </c>
      <c r="B70" s="72" t="s">
        <v>274</v>
      </c>
      <c r="C70" s="72" t="s">
        <v>1037</v>
      </c>
      <c r="D70" t="s">
        <v>53</v>
      </c>
      <c r="E70" t="s">
        <v>117</v>
      </c>
      <c r="F70" s="51" t="str">
        <f>IFERROR(VLOOKUP(D70,'Tabelas auxiliares'!$A$3:$B$61,2,FALSE),"")</f>
        <v>PROGRAD - PRÓ-REITORIA DE GRADUAÇÃO</v>
      </c>
      <c r="G70" s="51" t="str">
        <f>IFERROR(VLOOKUP($B70,'Tabelas auxiliares'!$A$65:$C$102,2,FALSE),"")</f>
        <v>Assistência - Graduação</v>
      </c>
      <c r="H70" s="51" t="str">
        <f>IFERROR(VLOOKUP($B70,'Tabelas auxiliares'!$A$65:$C$102,3,FALSE),"")</f>
        <v>MONITORIA ACADEMICA DA GRADUACAO / MONITORIA SEMIPRESENCIAL / AUXILIO ACESSIBILIDADE / MONITORIA INCLUSIVA</v>
      </c>
      <c r="I70" t="s">
        <v>4582</v>
      </c>
      <c r="J70" t="s">
        <v>4397</v>
      </c>
      <c r="K70" t="s">
        <v>4583</v>
      </c>
      <c r="L70" t="s">
        <v>4399</v>
      </c>
      <c r="M70" t="s">
        <v>165</v>
      </c>
      <c r="N70" t="s">
        <v>166</v>
      </c>
      <c r="O70" t="s">
        <v>167</v>
      </c>
      <c r="P70" t="s">
        <v>200</v>
      </c>
      <c r="Q70" t="s">
        <v>168</v>
      </c>
      <c r="R70" t="s">
        <v>165</v>
      </c>
      <c r="S70" t="s">
        <v>119</v>
      </c>
      <c r="T70" t="s">
        <v>164</v>
      </c>
      <c r="U70" t="s">
        <v>118</v>
      </c>
      <c r="V70" t="s">
        <v>1050</v>
      </c>
      <c r="W70" t="s">
        <v>1051</v>
      </c>
      <c r="X70" s="51" t="str">
        <f t="shared" si="1"/>
        <v>3</v>
      </c>
      <c r="Y70" s="51" t="str">
        <f>IF(T70="","",IF(AND(T70&lt;&gt;'Tabelas auxiliares'!$B$236,T70&lt;&gt;'Tabelas auxiliares'!$B$237),"FOLHA DE PESSOAL",IF(X70='Tabelas auxiliares'!$A$237,"CUSTEIO",IF(X70='Tabelas auxiliares'!$A$236,"INVESTIMENTO","ERRO - VERIFICAR"))))</f>
        <v>CUSTEIO</v>
      </c>
      <c r="Z70" s="44">
        <v>1200</v>
      </c>
      <c r="AA70" s="44">
        <v>1200</v>
      </c>
    </row>
    <row r="71" spans="1:29" x14ac:dyDescent="0.25">
      <c r="A71" t="s">
        <v>771</v>
      </c>
      <c r="B71" s="72" t="s">
        <v>274</v>
      </c>
      <c r="C71" s="72" t="s">
        <v>1037</v>
      </c>
      <c r="D71" t="s">
        <v>53</v>
      </c>
      <c r="E71" t="s">
        <v>117</v>
      </c>
      <c r="F71" s="51" t="str">
        <f>IFERROR(VLOOKUP(D71,'Tabelas auxiliares'!$A$3:$B$61,2,FALSE),"")</f>
        <v>PROGRAD - PRÓ-REITORIA DE GRADUAÇÃO</v>
      </c>
      <c r="G71" s="51" t="str">
        <f>IFERROR(VLOOKUP($B71,'Tabelas auxiliares'!$A$65:$C$102,2,FALSE),"")</f>
        <v>Assistência - Graduação</v>
      </c>
      <c r="H71" s="51" t="str">
        <f>IFERROR(VLOOKUP($B71,'Tabelas auxiliares'!$A$65:$C$102,3,FALSE),"")</f>
        <v>MONITORIA ACADEMICA DA GRADUACAO / MONITORIA SEMIPRESENCIAL / AUXILIO ACESSIBILIDADE / MONITORIA INCLUSIVA</v>
      </c>
      <c r="I71" t="s">
        <v>4584</v>
      </c>
      <c r="J71" t="s">
        <v>4397</v>
      </c>
      <c r="K71" t="s">
        <v>4585</v>
      </c>
      <c r="L71" t="s">
        <v>4399</v>
      </c>
      <c r="M71" t="s">
        <v>165</v>
      </c>
      <c r="N71" t="s">
        <v>166</v>
      </c>
      <c r="O71" t="s">
        <v>167</v>
      </c>
      <c r="P71" t="s">
        <v>200</v>
      </c>
      <c r="Q71" t="s">
        <v>168</v>
      </c>
      <c r="R71" t="s">
        <v>165</v>
      </c>
      <c r="S71" t="s">
        <v>119</v>
      </c>
      <c r="T71" t="s">
        <v>164</v>
      </c>
      <c r="U71" t="s">
        <v>118</v>
      </c>
      <c r="V71" t="s">
        <v>1050</v>
      </c>
      <c r="W71" t="s">
        <v>1051</v>
      </c>
      <c r="X71" s="51" t="str">
        <f t="shared" si="1"/>
        <v>3</v>
      </c>
      <c r="Y71" s="51" t="str">
        <f>IF(T71="","",IF(AND(T71&lt;&gt;'Tabelas auxiliares'!$B$236,T71&lt;&gt;'Tabelas auxiliares'!$B$237),"FOLHA DE PESSOAL",IF(X71='Tabelas auxiliares'!$A$237,"CUSTEIO",IF(X71='Tabelas auxiliares'!$A$236,"INVESTIMENTO","ERRO - VERIFICAR"))))</f>
        <v>CUSTEIO</v>
      </c>
      <c r="Z71" s="44">
        <v>3600</v>
      </c>
      <c r="AA71" s="44">
        <v>3600</v>
      </c>
    </row>
    <row r="72" spans="1:29" x14ac:dyDescent="0.25">
      <c r="A72" t="s">
        <v>771</v>
      </c>
      <c r="B72" s="72" t="s">
        <v>276</v>
      </c>
      <c r="C72" s="72" t="s">
        <v>1039</v>
      </c>
      <c r="D72" t="s">
        <v>73</v>
      </c>
      <c r="E72" t="s">
        <v>117</v>
      </c>
      <c r="F72" s="51" t="str">
        <f>IFERROR(VLOOKUP(D72,'Tabelas auxiliares'!$A$3:$B$61,2,FALSE),"")</f>
        <v>PROPG - PRÓ-REITORIA DE PÓS-GRADUAÇÃO</v>
      </c>
      <c r="G72" s="51" t="str">
        <f>IFERROR(VLOOKUP($B72,'Tabelas auxiliares'!$A$65:$C$102,2,FALSE),"")</f>
        <v>Assistência - Pós-graduação</v>
      </c>
      <c r="H72" s="51" t="str">
        <f>IFERROR(VLOOKUP($B72,'Tabelas auxiliares'!$A$65:$C$102,3,FALSE),"")</f>
        <v>BOLSAS DE MESTRADO E DOUTORADO</v>
      </c>
      <c r="I72" t="s">
        <v>4586</v>
      </c>
      <c r="J72" t="s">
        <v>4587</v>
      </c>
      <c r="K72" t="s">
        <v>4588</v>
      </c>
      <c r="L72" t="s">
        <v>4589</v>
      </c>
      <c r="M72" t="s">
        <v>165</v>
      </c>
      <c r="N72" t="s">
        <v>166</v>
      </c>
      <c r="O72" t="s">
        <v>167</v>
      </c>
      <c r="P72" t="s">
        <v>200</v>
      </c>
      <c r="Q72" t="s">
        <v>168</v>
      </c>
      <c r="R72" t="s">
        <v>165</v>
      </c>
      <c r="S72" t="s">
        <v>119</v>
      </c>
      <c r="T72" t="s">
        <v>164</v>
      </c>
      <c r="U72" t="s">
        <v>118</v>
      </c>
      <c r="V72" t="s">
        <v>1050</v>
      </c>
      <c r="W72" t="s">
        <v>1051</v>
      </c>
      <c r="X72" s="51" t="str">
        <f t="shared" si="1"/>
        <v>3</v>
      </c>
      <c r="Y72" s="51" t="str">
        <f>IF(T72="","",IF(AND(T72&lt;&gt;'Tabelas auxiliares'!$B$236,T72&lt;&gt;'Tabelas auxiliares'!$B$237),"FOLHA DE PESSOAL",IF(X72='Tabelas auxiliares'!$A$237,"CUSTEIO",IF(X72='Tabelas auxiliares'!$A$236,"INVESTIMENTO","ERRO - VERIFICAR"))))</f>
        <v>CUSTEIO</v>
      </c>
      <c r="Z72" s="44">
        <v>1425</v>
      </c>
      <c r="AA72" s="44">
        <v>1425</v>
      </c>
    </row>
    <row r="73" spans="1:29" x14ac:dyDescent="0.25">
      <c r="A73" t="s">
        <v>771</v>
      </c>
      <c r="B73" s="72" t="s">
        <v>276</v>
      </c>
      <c r="C73" s="72" t="s">
        <v>1039</v>
      </c>
      <c r="D73" t="s">
        <v>73</v>
      </c>
      <c r="E73" t="s">
        <v>117</v>
      </c>
      <c r="F73" s="51" t="str">
        <f>IFERROR(VLOOKUP(D73,'Tabelas auxiliares'!$A$3:$B$61,2,FALSE),"")</f>
        <v>PROPG - PRÓ-REITORIA DE PÓS-GRADUAÇÃO</v>
      </c>
      <c r="G73" s="51" t="str">
        <f>IFERROR(VLOOKUP($B73,'Tabelas auxiliares'!$A$65:$C$102,2,FALSE),"")</f>
        <v>Assistência - Pós-graduação</v>
      </c>
      <c r="H73" s="51" t="str">
        <f>IFERROR(VLOOKUP($B73,'Tabelas auxiliares'!$A$65:$C$102,3,FALSE),"")</f>
        <v>BOLSAS DE MESTRADO E DOUTORADO</v>
      </c>
      <c r="I73" t="s">
        <v>4590</v>
      </c>
      <c r="J73" t="s">
        <v>1297</v>
      </c>
      <c r="K73" t="s">
        <v>4591</v>
      </c>
      <c r="L73" t="s">
        <v>4592</v>
      </c>
      <c r="M73" t="s">
        <v>165</v>
      </c>
      <c r="N73" t="s">
        <v>166</v>
      </c>
      <c r="O73" t="s">
        <v>167</v>
      </c>
      <c r="P73" t="s">
        <v>200</v>
      </c>
      <c r="Q73" t="s">
        <v>168</v>
      </c>
      <c r="R73" t="s">
        <v>165</v>
      </c>
      <c r="S73" t="s">
        <v>119</v>
      </c>
      <c r="T73" t="s">
        <v>164</v>
      </c>
      <c r="U73" t="s">
        <v>118</v>
      </c>
      <c r="V73" t="s">
        <v>1050</v>
      </c>
      <c r="W73" t="s">
        <v>1051</v>
      </c>
      <c r="X73" s="51" t="str">
        <f t="shared" si="1"/>
        <v>3</v>
      </c>
      <c r="Y73" s="51" t="str">
        <f>IF(T73="","",IF(AND(T73&lt;&gt;'Tabelas auxiliares'!$B$236,T73&lt;&gt;'Tabelas auxiliares'!$B$237),"FOLHA DE PESSOAL",IF(X73='Tabelas auxiliares'!$A$237,"CUSTEIO",IF(X73='Tabelas auxiliares'!$A$236,"INVESTIMENTO","ERRO - VERIFICAR"))))</f>
        <v>CUSTEIO</v>
      </c>
      <c r="Z73" s="44">
        <v>420375</v>
      </c>
      <c r="AA73" s="44">
        <v>1825</v>
      </c>
      <c r="AC73" s="44">
        <v>418550</v>
      </c>
    </row>
    <row r="74" spans="1:29" x14ac:dyDescent="0.25">
      <c r="A74" t="s">
        <v>771</v>
      </c>
      <c r="B74" s="72" t="s">
        <v>276</v>
      </c>
      <c r="C74" s="72" t="s">
        <v>1040</v>
      </c>
      <c r="D74" t="s">
        <v>73</v>
      </c>
      <c r="E74" t="s">
        <v>117</v>
      </c>
      <c r="F74" s="51" t="str">
        <f>IFERROR(VLOOKUP(D74,'Tabelas auxiliares'!$A$3:$B$61,2,FALSE),"")</f>
        <v>PROPG - PRÓ-REITORIA DE PÓS-GRADUAÇÃO</v>
      </c>
      <c r="G74" s="51" t="str">
        <f>IFERROR(VLOOKUP($B74,'Tabelas auxiliares'!$A$65:$C$102,2,FALSE),"")</f>
        <v>Assistência - Pós-graduação</v>
      </c>
      <c r="H74" s="51" t="str">
        <f>IFERROR(VLOOKUP($B74,'Tabelas auxiliares'!$A$65:$C$102,3,FALSE),"")</f>
        <v>BOLSAS DE MESTRADO E DOUTORADO</v>
      </c>
      <c r="I74" t="s">
        <v>4586</v>
      </c>
      <c r="J74" t="s">
        <v>4587</v>
      </c>
      <c r="K74" t="s">
        <v>4593</v>
      </c>
      <c r="L74" t="s">
        <v>4594</v>
      </c>
      <c r="M74" t="s">
        <v>165</v>
      </c>
      <c r="N74" t="s">
        <v>169</v>
      </c>
      <c r="O74" t="s">
        <v>167</v>
      </c>
      <c r="P74" t="s">
        <v>640</v>
      </c>
      <c r="Q74" t="s">
        <v>168</v>
      </c>
      <c r="R74" t="s">
        <v>165</v>
      </c>
      <c r="S74" t="s">
        <v>119</v>
      </c>
      <c r="T74" t="s">
        <v>164</v>
      </c>
      <c r="U74" t="s">
        <v>4478</v>
      </c>
      <c r="V74" t="s">
        <v>1050</v>
      </c>
      <c r="W74" t="s">
        <v>1051</v>
      </c>
      <c r="X74" s="51" t="str">
        <f t="shared" si="1"/>
        <v>3</v>
      </c>
      <c r="Y74" s="51" t="str">
        <f>IF(T74="","",IF(AND(T74&lt;&gt;'Tabelas auxiliares'!$B$236,T74&lt;&gt;'Tabelas auxiliares'!$B$237),"FOLHA DE PESSOAL",IF(X74='Tabelas auxiliares'!$A$237,"CUSTEIO",IF(X74='Tabelas auxiliares'!$A$236,"INVESTIMENTO","ERRO - VERIFICAR"))))</f>
        <v>CUSTEIO</v>
      </c>
      <c r="Z74" s="44">
        <v>4180</v>
      </c>
      <c r="AA74" s="44">
        <v>4180</v>
      </c>
    </row>
    <row r="75" spans="1:29" x14ac:dyDescent="0.25">
      <c r="A75" t="s">
        <v>771</v>
      </c>
      <c r="B75" s="72" t="s">
        <v>276</v>
      </c>
      <c r="C75" s="72" t="s">
        <v>1040</v>
      </c>
      <c r="D75" t="s">
        <v>73</v>
      </c>
      <c r="E75" t="s">
        <v>117</v>
      </c>
      <c r="F75" s="51" t="str">
        <f>IFERROR(VLOOKUP(D75,'Tabelas auxiliares'!$A$3:$B$61,2,FALSE),"")</f>
        <v>PROPG - PRÓ-REITORIA DE PÓS-GRADUAÇÃO</v>
      </c>
      <c r="G75" s="51" t="str">
        <f>IFERROR(VLOOKUP($B75,'Tabelas auxiliares'!$A$65:$C$102,2,FALSE),"")</f>
        <v>Assistência - Pós-graduação</v>
      </c>
      <c r="H75" s="51" t="str">
        <f>IFERROR(VLOOKUP($B75,'Tabelas auxiliares'!$A$65:$C$102,3,FALSE),"")</f>
        <v>BOLSAS DE MESTRADO E DOUTORADO</v>
      </c>
      <c r="I75" t="s">
        <v>4590</v>
      </c>
      <c r="J75" t="s">
        <v>1297</v>
      </c>
      <c r="K75" t="s">
        <v>4595</v>
      </c>
      <c r="L75" t="s">
        <v>4592</v>
      </c>
      <c r="M75" t="s">
        <v>165</v>
      </c>
      <c r="N75" t="s">
        <v>169</v>
      </c>
      <c r="O75" t="s">
        <v>167</v>
      </c>
      <c r="P75" t="s">
        <v>640</v>
      </c>
      <c r="Q75" t="s">
        <v>168</v>
      </c>
      <c r="R75" t="s">
        <v>165</v>
      </c>
      <c r="S75" t="s">
        <v>119</v>
      </c>
      <c r="T75" t="s">
        <v>164</v>
      </c>
      <c r="U75" t="s">
        <v>4478</v>
      </c>
      <c r="V75" t="s">
        <v>1050</v>
      </c>
      <c r="W75" t="s">
        <v>1051</v>
      </c>
      <c r="X75" s="51" t="str">
        <f t="shared" si="1"/>
        <v>3</v>
      </c>
      <c r="Y75" s="51" t="str">
        <f>IF(T75="","",IF(AND(T75&lt;&gt;'Tabelas auxiliares'!$B$236,T75&lt;&gt;'Tabelas auxiliares'!$B$237),"FOLHA DE PESSOAL",IF(X75='Tabelas auxiliares'!$A$237,"CUSTEIO",IF(X75='Tabelas auxiliares'!$A$236,"INVESTIMENTO","ERRO - VERIFICAR"))))</f>
        <v>CUSTEIO</v>
      </c>
      <c r="Z75" s="44">
        <v>54340</v>
      </c>
      <c r="AC75" s="44">
        <v>54340</v>
      </c>
    </row>
    <row r="76" spans="1:29" x14ac:dyDescent="0.25">
      <c r="A76" t="s">
        <v>771</v>
      </c>
      <c r="B76" s="72" t="s">
        <v>276</v>
      </c>
      <c r="C76" s="72" t="s">
        <v>1040</v>
      </c>
      <c r="D76" t="s">
        <v>73</v>
      </c>
      <c r="E76" t="s">
        <v>117</v>
      </c>
      <c r="F76" s="51" t="str">
        <f>IFERROR(VLOOKUP(D76,'Tabelas auxiliares'!$A$3:$B$61,2,FALSE),"")</f>
        <v>PROPG - PRÓ-REITORIA DE PÓS-GRADUAÇÃO</v>
      </c>
      <c r="G76" s="51" t="str">
        <f>IFERROR(VLOOKUP($B76,'Tabelas auxiliares'!$A$65:$C$102,2,FALSE),"")</f>
        <v>Assistência - Pós-graduação</v>
      </c>
      <c r="H76" s="51" t="str">
        <f>IFERROR(VLOOKUP($B76,'Tabelas auxiliares'!$A$65:$C$102,3,FALSE),"")</f>
        <v>BOLSAS DE MESTRADO E DOUTORADO</v>
      </c>
      <c r="I76" t="s">
        <v>4590</v>
      </c>
      <c r="J76" t="s">
        <v>1297</v>
      </c>
      <c r="K76" t="s">
        <v>4596</v>
      </c>
      <c r="L76" t="s">
        <v>4592</v>
      </c>
      <c r="M76" t="s">
        <v>165</v>
      </c>
      <c r="N76" t="s">
        <v>166</v>
      </c>
      <c r="O76" t="s">
        <v>167</v>
      </c>
      <c r="P76" t="s">
        <v>200</v>
      </c>
      <c r="Q76" t="s">
        <v>168</v>
      </c>
      <c r="R76" t="s">
        <v>165</v>
      </c>
      <c r="S76" t="s">
        <v>119</v>
      </c>
      <c r="T76" t="s">
        <v>164</v>
      </c>
      <c r="U76" t="s">
        <v>118</v>
      </c>
      <c r="V76" t="s">
        <v>1050</v>
      </c>
      <c r="W76" t="s">
        <v>1051</v>
      </c>
      <c r="X76" s="51" t="str">
        <f t="shared" si="1"/>
        <v>3</v>
      </c>
      <c r="Y76" s="51" t="str">
        <f>IF(T76="","",IF(AND(T76&lt;&gt;'Tabelas auxiliares'!$B$236,T76&lt;&gt;'Tabelas auxiliares'!$B$237),"FOLHA DE PESSOAL",IF(X76='Tabelas auxiliares'!$A$237,"CUSTEIO",IF(X76='Tabelas auxiliares'!$A$236,"INVESTIMENTO","ERRO - VERIFICAR"))))</f>
        <v>CUSTEIO</v>
      </c>
      <c r="Z76" s="44">
        <v>528770</v>
      </c>
      <c r="AA76" s="44">
        <v>2410</v>
      </c>
      <c r="AC76" s="44">
        <v>526360</v>
      </c>
    </row>
    <row r="77" spans="1:29" x14ac:dyDescent="0.25">
      <c r="A77" t="s">
        <v>771</v>
      </c>
      <c r="B77" s="72" t="s">
        <v>278</v>
      </c>
      <c r="C77" s="72" t="s">
        <v>787</v>
      </c>
      <c r="D77" t="s">
        <v>69</v>
      </c>
      <c r="E77" t="s">
        <v>117</v>
      </c>
      <c r="F77" s="51" t="str">
        <f>IFERROR(VLOOKUP(D77,'Tabelas auxiliares'!$A$3:$B$61,2,FALSE),"")</f>
        <v>PROAP - PNAES</v>
      </c>
      <c r="G77" s="51" t="str">
        <f>IFERROR(VLOOKUP($B77,'Tabelas auxiliares'!$A$65:$C$102,2,FALSE),"")</f>
        <v>Assistência - Restaurante universitário</v>
      </c>
      <c r="H77" s="51" t="str">
        <f>IFERROR(VLOOKUP($B77,'Tabelas auxiliares'!$A$65:$C$102,3,FALSE),"")</f>
        <v>SUBSIDIO PARA PAGAMENTO DE REFEICOES NO RESTAURANTE UNIVERSITARIO PARA ALUNOS DA GRADUACAO /  SUBSIDIO DE ALIMENTACAO NO RU PÓS / SUBSIDIO DE ALIMENTACAO NO RU ESPECIALIZAÇÃO</v>
      </c>
      <c r="I77" t="s">
        <v>4597</v>
      </c>
      <c r="J77" t="s">
        <v>1306</v>
      </c>
      <c r="K77" t="s">
        <v>4598</v>
      </c>
      <c r="L77" t="s">
        <v>4599</v>
      </c>
      <c r="M77" t="s">
        <v>1081</v>
      </c>
      <c r="N77" t="s">
        <v>1056</v>
      </c>
      <c r="O77" t="s">
        <v>167</v>
      </c>
      <c r="P77" t="s">
        <v>1076</v>
      </c>
      <c r="Q77" t="s">
        <v>168</v>
      </c>
      <c r="R77" t="s">
        <v>165</v>
      </c>
      <c r="S77" t="s">
        <v>119</v>
      </c>
      <c r="T77" t="s">
        <v>164</v>
      </c>
      <c r="U77" t="s">
        <v>1077</v>
      </c>
      <c r="V77" t="s">
        <v>1082</v>
      </c>
      <c r="W77" t="s">
        <v>1083</v>
      </c>
      <c r="X77" s="51" t="str">
        <f t="shared" si="1"/>
        <v>3</v>
      </c>
      <c r="Y77" s="51" t="str">
        <f>IF(T77="","",IF(AND(T77&lt;&gt;'Tabelas auxiliares'!$B$236,T77&lt;&gt;'Tabelas auxiliares'!$B$237),"FOLHA DE PESSOAL",IF(X77='Tabelas auxiliares'!$A$237,"CUSTEIO",IF(X77='Tabelas auxiliares'!$A$236,"INVESTIMENTO","ERRO - VERIFICAR"))))</f>
        <v>CUSTEIO</v>
      </c>
      <c r="Z77" s="44">
        <v>686095.44</v>
      </c>
      <c r="AC77" s="44">
        <v>686095.44</v>
      </c>
    </row>
    <row r="78" spans="1:29" x14ac:dyDescent="0.25">
      <c r="A78" t="s">
        <v>771</v>
      </c>
      <c r="B78" s="72" t="s">
        <v>278</v>
      </c>
      <c r="C78" s="72" t="s">
        <v>1041</v>
      </c>
      <c r="D78" t="s">
        <v>73</v>
      </c>
      <c r="E78" t="s">
        <v>117</v>
      </c>
      <c r="F78" s="51" t="str">
        <f>IFERROR(VLOOKUP(D78,'Tabelas auxiliares'!$A$3:$B$61,2,FALSE),"")</f>
        <v>PROPG - PRÓ-REITORIA DE PÓS-GRADUAÇÃO</v>
      </c>
      <c r="G78" s="51" t="str">
        <f>IFERROR(VLOOKUP($B78,'Tabelas auxiliares'!$A$65:$C$102,2,FALSE),"")</f>
        <v>Assistência - Restaurante universitário</v>
      </c>
      <c r="H78" s="51" t="str">
        <f>IFERROR(VLOOKUP($B78,'Tabelas auxiliares'!$A$65:$C$102,3,FALSE),"")</f>
        <v>SUBSIDIO PARA PAGAMENTO DE REFEICOES NO RESTAURANTE UNIVERSITARIO PARA ALUNOS DA GRADUACAO /  SUBSIDIO DE ALIMENTACAO NO RU PÓS / SUBSIDIO DE ALIMENTACAO NO RU ESPECIALIZAÇÃO</v>
      </c>
      <c r="I78" t="s">
        <v>4600</v>
      </c>
      <c r="J78" t="s">
        <v>575</v>
      </c>
      <c r="K78" t="s">
        <v>4601</v>
      </c>
      <c r="L78" t="s">
        <v>4602</v>
      </c>
      <c r="M78" t="s">
        <v>1081</v>
      </c>
      <c r="N78" t="s">
        <v>166</v>
      </c>
      <c r="O78" t="s">
        <v>167</v>
      </c>
      <c r="P78" t="s">
        <v>200</v>
      </c>
      <c r="Q78" t="s">
        <v>168</v>
      </c>
      <c r="R78" t="s">
        <v>165</v>
      </c>
      <c r="S78" t="s">
        <v>1118</v>
      </c>
      <c r="T78" t="s">
        <v>164</v>
      </c>
      <c r="U78" t="s">
        <v>118</v>
      </c>
      <c r="V78" t="s">
        <v>1082</v>
      </c>
      <c r="W78" t="s">
        <v>1083</v>
      </c>
      <c r="X78" s="51" t="str">
        <f t="shared" si="1"/>
        <v>3</v>
      </c>
      <c r="Y78" s="51" t="str">
        <f>IF(T78="","",IF(AND(T78&lt;&gt;'Tabelas auxiliares'!$B$236,T78&lt;&gt;'Tabelas auxiliares'!$B$237),"FOLHA DE PESSOAL",IF(X78='Tabelas auxiliares'!$A$237,"CUSTEIO",IF(X78='Tabelas auxiliares'!$A$236,"INVESTIMENTO","ERRO - VERIFICAR"))))</f>
        <v>CUSTEIO</v>
      </c>
      <c r="Z78" s="44">
        <v>105829.43</v>
      </c>
      <c r="AC78" s="44">
        <v>105829.43</v>
      </c>
    </row>
    <row r="79" spans="1:29" x14ac:dyDescent="0.25">
      <c r="A79" t="s">
        <v>771</v>
      </c>
      <c r="B79" s="72" t="s">
        <v>356</v>
      </c>
      <c r="C79" s="72" t="s">
        <v>1038</v>
      </c>
      <c r="D79" t="s">
        <v>206</v>
      </c>
      <c r="E79" t="s">
        <v>117</v>
      </c>
      <c r="F79" s="51" t="str">
        <f>IFERROR(VLOOKUP(D79,'Tabelas auxiliares'!$A$3:$B$61,2,FALSE),"")</f>
        <v>CECS - CONVÊNIOS/PARCERIAS</v>
      </c>
      <c r="G79" s="51" t="str">
        <f>IFERROR(VLOOKUP($B79,'Tabelas auxiliares'!$A$65:$C$102,2,FALSE),"")</f>
        <v>Convênios</v>
      </c>
      <c r="H79" s="51" t="str">
        <f>IFERROR(VLOOKUP($B79,'Tabelas auxiliares'!$A$65:$C$102,3,FALSE),"")</f>
        <v>BOLSA CONVENIOS / PARCERIAS ACIC / FUNDAÇÃO DE APOIO</v>
      </c>
      <c r="I79" t="s">
        <v>4603</v>
      </c>
      <c r="J79" t="s">
        <v>4604</v>
      </c>
      <c r="K79" t="s">
        <v>4605</v>
      </c>
      <c r="L79" t="s">
        <v>4606</v>
      </c>
      <c r="M79" t="s">
        <v>165</v>
      </c>
      <c r="N79" t="s">
        <v>166</v>
      </c>
      <c r="O79" t="s">
        <v>167</v>
      </c>
      <c r="P79" t="s">
        <v>200</v>
      </c>
      <c r="Q79" t="s">
        <v>168</v>
      </c>
      <c r="R79" t="s">
        <v>165</v>
      </c>
      <c r="S79" t="s">
        <v>1118</v>
      </c>
      <c r="T79" t="s">
        <v>164</v>
      </c>
      <c r="U79" t="s">
        <v>118</v>
      </c>
      <c r="V79" t="s">
        <v>1050</v>
      </c>
      <c r="W79" t="s">
        <v>1051</v>
      </c>
      <c r="X79" s="51" t="str">
        <f t="shared" si="1"/>
        <v>3</v>
      </c>
      <c r="Y79" s="51" t="str">
        <f>IF(T79="","",IF(AND(T79&lt;&gt;'Tabelas auxiliares'!$B$236,T79&lt;&gt;'Tabelas auxiliares'!$B$237),"FOLHA DE PESSOAL",IF(X79='Tabelas auxiliares'!$A$237,"CUSTEIO",IF(X79='Tabelas auxiliares'!$A$236,"INVESTIMENTO","ERRO - VERIFICAR"))))</f>
        <v>CUSTEIO</v>
      </c>
      <c r="Z79" s="44">
        <v>100800</v>
      </c>
      <c r="AA79" s="44">
        <v>100800</v>
      </c>
    </row>
    <row r="80" spans="1:29" x14ac:dyDescent="0.25">
      <c r="A80" t="s">
        <v>771</v>
      </c>
      <c r="B80" s="72" t="s">
        <v>307</v>
      </c>
      <c r="C80" s="72" t="s">
        <v>780</v>
      </c>
      <c r="D80" t="s">
        <v>83</v>
      </c>
      <c r="E80" t="s">
        <v>117</v>
      </c>
      <c r="F80" s="51" t="str">
        <f>IFERROR(VLOOKUP(D80,'Tabelas auxiliares'!$A$3:$B$61,2,FALSE),"")</f>
        <v>NETEL - NÚCLEO EDUCACIONAL DE TECNOLOGIAS E LÍNGUAS</v>
      </c>
      <c r="G80" s="51" t="str">
        <f>IFERROR(VLOOKUP($B80,'Tabelas auxiliares'!$A$65:$C$102,2,FALSE),"")</f>
        <v>Internacionalização</v>
      </c>
      <c r="H80" s="51" t="str">
        <f>IFERROR(VLOOKUP($B80,'Tabelas auxiliares'!$A$65:$C$102,3,FALSE),"")</f>
        <v>DIÁRIAS INTERNACIONAIS / PASSAGENS AÉREAS INTERNACIONAIS / AUXÍLIO PARA EVENTOS INTERNACIONAIS / INSCRIÇÃO PARA  EVENTOS INTERNACIONAIS / ANUIDADES ARI / ENCARGO DE CURSOS E CONCURSOS ARI</v>
      </c>
      <c r="I80" t="s">
        <v>4417</v>
      </c>
      <c r="J80" t="s">
        <v>4607</v>
      </c>
      <c r="K80" t="s">
        <v>4608</v>
      </c>
      <c r="L80" t="s">
        <v>4609</v>
      </c>
      <c r="M80" t="s">
        <v>165</v>
      </c>
      <c r="N80" t="s">
        <v>169</v>
      </c>
      <c r="O80" t="s">
        <v>1122</v>
      </c>
      <c r="P80" t="s">
        <v>1123</v>
      </c>
      <c r="Q80" t="s">
        <v>168</v>
      </c>
      <c r="R80" t="s">
        <v>165</v>
      </c>
      <c r="S80" t="s">
        <v>119</v>
      </c>
      <c r="T80" t="s">
        <v>164</v>
      </c>
      <c r="U80" t="s">
        <v>1124</v>
      </c>
      <c r="V80" t="s">
        <v>1050</v>
      </c>
      <c r="W80" t="s">
        <v>1051</v>
      </c>
      <c r="X80" s="51" t="str">
        <f t="shared" si="1"/>
        <v>3</v>
      </c>
      <c r="Y80" s="51" t="str">
        <f>IF(T80="","",IF(AND(T80&lt;&gt;'Tabelas auxiliares'!$B$236,T80&lt;&gt;'Tabelas auxiliares'!$B$237),"FOLHA DE PESSOAL",IF(X80='Tabelas auxiliares'!$A$237,"CUSTEIO",IF(X80='Tabelas auxiliares'!$A$236,"INVESTIMENTO","ERRO - VERIFICAR"))))</f>
        <v>CUSTEIO</v>
      </c>
      <c r="Z80" s="44">
        <v>800</v>
      </c>
      <c r="AA80" s="44">
        <v>800</v>
      </c>
    </row>
    <row r="81" spans="1:29" x14ac:dyDescent="0.25">
      <c r="A81" t="s">
        <v>771</v>
      </c>
      <c r="B81" s="72" t="s">
        <v>307</v>
      </c>
      <c r="C81" s="72" t="s">
        <v>780</v>
      </c>
      <c r="D81" t="s">
        <v>83</v>
      </c>
      <c r="E81" t="s">
        <v>117</v>
      </c>
      <c r="F81" s="51" t="str">
        <f>IFERROR(VLOOKUP(D81,'Tabelas auxiliares'!$A$3:$B$61,2,FALSE),"")</f>
        <v>NETEL - NÚCLEO EDUCACIONAL DE TECNOLOGIAS E LÍNGUAS</v>
      </c>
      <c r="G81" s="51" t="str">
        <f>IFERROR(VLOOKUP($B81,'Tabelas auxiliares'!$A$65:$C$102,2,FALSE),"")</f>
        <v>Internacionalização</v>
      </c>
      <c r="H81" s="51" t="str">
        <f>IFERROR(VLOOKUP($B81,'Tabelas auxiliares'!$A$65:$C$102,3,FALSE),"")</f>
        <v>DIÁRIAS INTERNACIONAIS / PASSAGENS AÉREAS INTERNACIONAIS / AUXÍLIO PARA EVENTOS INTERNACIONAIS / INSCRIÇÃO PARA  EVENTOS INTERNACIONAIS / ANUIDADES ARI / ENCARGO DE CURSOS E CONCURSOS ARI</v>
      </c>
      <c r="I81" t="s">
        <v>4520</v>
      </c>
      <c r="J81" t="s">
        <v>1511</v>
      </c>
      <c r="K81" t="s">
        <v>4610</v>
      </c>
      <c r="L81" t="s">
        <v>1513</v>
      </c>
      <c r="M81" t="s">
        <v>165</v>
      </c>
      <c r="N81" t="s">
        <v>169</v>
      </c>
      <c r="O81" t="s">
        <v>1122</v>
      </c>
      <c r="P81" t="s">
        <v>1123</v>
      </c>
      <c r="Q81" t="s">
        <v>168</v>
      </c>
      <c r="R81" t="s">
        <v>165</v>
      </c>
      <c r="S81" t="s">
        <v>119</v>
      </c>
      <c r="T81" t="s">
        <v>164</v>
      </c>
      <c r="U81" t="s">
        <v>1124</v>
      </c>
      <c r="V81" t="s">
        <v>1050</v>
      </c>
      <c r="W81" t="s">
        <v>1051</v>
      </c>
      <c r="X81" s="51" t="str">
        <f t="shared" si="1"/>
        <v>3</v>
      </c>
      <c r="Y81" s="51" t="str">
        <f>IF(T81="","",IF(AND(T81&lt;&gt;'Tabelas auxiliares'!$B$236,T81&lt;&gt;'Tabelas auxiliares'!$B$237),"FOLHA DE PESSOAL",IF(X81='Tabelas auxiliares'!$A$237,"CUSTEIO",IF(X81='Tabelas auxiliares'!$A$236,"INVESTIMENTO","ERRO - VERIFICAR"))))</f>
        <v>CUSTEIO</v>
      </c>
      <c r="Z81" s="44">
        <v>4000</v>
      </c>
      <c r="AC81" s="44">
        <v>4000</v>
      </c>
    </row>
    <row r="82" spans="1:29" x14ac:dyDescent="0.25">
      <c r="A82" t="s">
        <v>771</v>
      </c>
      <c r="B82" s="72" t="s">
        <v>307</v>
      </c>
      <c r="C82" s="72" t="s">
        <v>1038</v>
      </c>
      <c r="D82" t="s">
        <v>71</v>
      </c>
      <c r="E82" t="s">
        <v>117</v>
      </c>
      <c r="F82" s="51" t="str">
        <f>IFERROR(VLOOKUP(D82,'Tabelas auxiliares'!$A$3:$B$61,2,FALSE),"")</f>
        <v>ARI - ASSESSORIA DE RELAÇÕES INTERNACIONAIS</v>
      </c>
      <c r="G82" s="51" t="str">
        <f>IFERROR(VLOOKUP($B82,'Tabelas auxiliares'!$A$65:$C$102,2,FALSE),"")</f>
        <v>Internacionalização</v>
      </c>
      <c r="H82" s="51" t="str">
        <f>IFERROR(VLOOKUP($B82,'Tabelas auxiliares'!$A$65:$C$102,3,FALSE),"")</f>
        <v>DIÁRIAS INTERNACIONAIS / PASSAGENS AÉREAS INTERNACIONAIS / AUXÍLIO PARA EVENTOS INTERNACIONAIS / INSCRIÇÃO PARA  EVENTOS INTERNACIONAIS / ANUIDADES ARI / ENCARGO DE CURSOS E CONCURSOS ARI</v>
      </c>
      <c r="I82" t="s">
        <v>4458</v>
      </c>
      <c r="J82" t="s">
        <v>4611</v>
      </c>
      <c r="K82" t="s">
        <v>4612</v>
      </c>
      <c r="L82" t="s">
        <v>4613</v>
      </c>
      <c r="M82" t="s">
        <v>4614</v>
      </c>
      <c r="N82" t="s">
        <v>166</v>
      </c>
      <c r="O82" t="s">
        <v>167</v>
      </c>
      <c r="P82" t="s">
        <v>200</v>
      </c>
      <c r="Q82" t="s">
        <v>168</v>
      </c>
      <c r="R82" t="s">
        <v>165</v>
      </c>
      <c r="S82" t="s">
        <v>119</v>
      </c>
      <c r="T82" t="s">
        <v>164</v>
      </c>
      <c r="U82" t="s">
        <v>118</v>
      </c>
      <c r="V82" t="s">
        <v>1180</v>
      </c>
      <c r="W82" t="s">
        <v>1181</v>
      </c>
      <c r="X82" s="51" t="str">
        <f t="shared" si="1"/>
        <v>3</v>
      </c>
      <c r="Y82" s="51" t="str">
        <f>IF(T82="","",IF(AND(T82&lt;&gt;'Tabelas auxiliares'!$B$236,T82&lt;&gt;'Tabelas auxiliares'!$B$237),"FOLHA DE PESSOAL",IF(X82='Tabelas auxiliares'!$A$237,"CUSTEIO",IF(X82='Tabelas auxiliares'!$A$236,"INVESTIMENTO","ERRO - VERIFICAR"))))</f>
        <v>CUSTEIO</v>
      </c>
      <c r="Z82" s="44">
        <v>2000</v>
      </c>
      <c r="AC82" s="44">
        <v>2000</v>
      </c>
    </row>
    <row r="83" spans="1:29" x14ac:dyDescent="0.25">
      <c r="A83" t="s">
        <v>594</v>
      </c>
      <c r="B83" s="72" t="s">
        <v>166</v>
      </c>
      <c r="C83" s="72" t="s">
        <v>595</v>
      </c>
      <c r="D83" t="s">
        <v>90</v>
      </c>
      <c r="E83" t="s">
        <v>117</v>
      </c>
      <c r="F83" s="51" t="str">
        <f>IFERROR(VLOOKUP(D83,'Tabelas auxiliares'!$A$3:$B$61,2,FALSE),"")</f>
        <v>SUGEPE-FOLHA - PASEP + AUX. MORADIA</v>
      </c>
      <c r="G83" s="51" t="str">
        <f>IFERROR(VLOOKUP($B83,'Tabelas auxiliares'!$A$65:$C$102,2,FALSE),"")</f>
        <v/>
      </c>
      <c r="H83" s="51" t="str">
        <f>IFERROR(VLOOKUP($B83,'Tabelas auxiliares'!$A$65:$C$102,3,FALSE),"")</f>
        <v/>
      </c>
      <c r="I83" t="s">
        <v>4615</v>
      </c>
      <c r="J83" t="s">
        <v>4616</v>
      </c>
      <c r="K83" t="s">
        <v>4617</v>
      </c>
      <c r="L83" t="s">
        <v>4618</v>
      </c>
      <c r="M83" t="s">
        <v>4619</v>
      </c>
      <c r="N83" t="s">
        <v>166</v>
      </c>
      <c r="O83" t="s">
        <v>167</v>
      </c>
      <c r="P83" t="s">
        <v>200</v>
      </c>
      <c r="Q83" t="s">
        <v>4620</v>
      </c>
      <c r="R83" t="s">
        <v>4619</v>
      </c>
      <c r="S83" t="s">
        <v>119</v>
      </c>
      <c r="T83" t="s">
        <v>164</v>
      </c>
      <c r="U83" t="s">
        <v>118</v>
      </c>
      <c r="V83" t="s">
        <v>1967</v>
      </c>
      <c r="W83" t="s">
        <v>1968</v>
      </c>
      <c r="X83" s="51" t="str">
        <f t="shared" si="1"/>
        <v>3</v>
      </c>
      <c r="Y83" s="51" t="str">
        <f>IF(T83="","",IF(AND(T83&lt;&gt;'Tabelas auxiliares'!$B$236,T83&lt;&gt;'Tabelas auxiliares'!$B$237),"FOLHA DE PESSOAL",IF(X83='Tabelas auxiliares'!$A$237,"CUSTEIO",IF(X83='Tabelas auxiliares'!$A$236,"INVESTIMENTO","ERRO - VERIFICAR"))))</f>
        <v>CUSTEIO</v>
      </c>
      <c r="Z83" s="44">
        <v>911.61</v>
      </c>
      <c r="AC83" s="44">
        <v>911.61</v>
      </c>
    </row>
    <row r="84" spans="1:29" x14ac:dyDescent="0.25">
      <c r="A84" t="s">
        <v>594</v>
      </c>
      <c r="B84" s="72" t="s">
        <v>262</v>
      </c>
      <c r="C84" s="72" t="s">
        <v>595</v>
      </c>
      <c r="D84" t="s">
        <v>15</v>
      </c>
      <c r="E84" t="s">
        <v>117</v>
      </c>
      <c r="F84" s="51" t="str">
        <f>IFERROR(VLOOKUP(D84,'Tabelas auxiliares'!$A$3:$B$61,2,FALSE),"")</f>
        <v>PROPES - PRÓ-REITORIA DE PESQUISA / CEM</v>
      </c>
      <c r="G84" s="51" t="str">
        <f>IFERROR(VLOOKUP($B84,'Tabelas auxiliares'!$A$65:$C$102,2,FALSE),"")</f>
        <v>Administração geral</v>
      </c>
      <c r="H84" s="51" t="str">
        <f>IFERROR(VLOOKUP($B84,'Tabelas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4" t="s">
        <v>4621</v>
      </c>
      <c r="J84" t="s">
        <v>4622</v>
      </c>
      <c r="K84" t="s">
        <v>4623</v>
      </c>
      <c r="L84" t="s">
        <v>4624</v>
      </c>
      <c r="M84" t="s">
        <v>4625</v>
      </c>
      <c r="N84" t="s">
        <v>166</v>
      </c>
      <c r="O84" t="s">
        <v>167</v>
      </c>
      <c r="P84" t="s">
        <v>200</v>
      </c>
      <c r="Q84" t="s">
        <v>168</v>
      </c>
      <c r="R84" t="s">
        <v>165</v>
      </c>
      <c r="S84" t="s">
        <v>119</v>
      </c>
      <c r="T84" t="s">
        <v>164</v>
      </c>
      <c r="U84" t="s">
        <v>118</v>
      </c>
      <c r="V84" t="s">
        <v>2932</v>
      </c>
      <c r="W84" t="s">
        <v>2933</v>
      </c>
      <c r="X84" s="51" t="str">
        <f t="shared" si="1"/>
        <v>3</v>
      </c>
      <c r="Y84" s="51" t="str">
        <f>IF(T84="","",IF(AND(T84&lt;&gt;'Tabelas auxiliares'!$B$236,T84&lt;&gt;'Tabelas auxiliares'!$B$237),"FOLHA DE PESSOAL",IF(X84='Tabelas auxiliares'!$A$237,"CUSTEIO",IF(X84='Tabelas auxiliares'!$A$236,"INVESTIMENTO","ERRO - VERIFICAR"))))</f>
        <v>CUSTEIO</v>
      </c>
      <c r="Z84" s="44">
        <v>212.19</v>
      </c>
      <c r="AA84" s="44">
        <v>212.19</v>
      </c>
    </row>
    <row r="85" spans="1:29" x14ac:dyDescent="0.25">
      <c r="A85" t="s">
        <v>594</v>
      </c>
      <c r="B85" s="72" t="s">
        <v>262</v>
      </c>
      <c r="C85" s="72" t="s">
        <v>595</v>
      </c>
      <c r="D85" t="s">
        <v>17</v>
      </c>
      <c r="E85" t="s">
        <v>117</v>
      </c>
      <c r="F85" s="51" t="str">
        <f>IFERROR(VLOOKUP(D85,'Tabelas auxiliares'!$A$3:$B$61,2,FALSE),"")</f>
        <v>GABINETE REITORIA</v>
      </c>
      <c r="G85" s="51" t="str">
        <f>IFERROR(VLOOKUP($B85,'Tabelas auxiliares'!$A$65:$C$102,2,FALSE),"")</f>
        <v>Administração geral</v>
      </c>
      <c r="H85" s="51" t="str">
        <f>IFERROR(VLOOKUP($B85,'Tabelas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5" t="s">
        <v>4626</v>
      </c>
      <c r="J85" t="s">
        <v>4627</v>
      </c>
      <c r="K85" t="s">
        <v>4628</v>
      </c>
      <c r="L85" t="s">
        <v>4629</v>
      </c>
      <c r="M85" t="s">
        <v>1556</v>
      </c>
      <c r="N85" t="s">
        <v>1546</v>
      </c>
      <c r="O85" t="s">
        <v>1557</v>
      </c>
      <c r="P85" t="s">
        <v>1558</v>
      </c>
      <c r="Q85" t="s">
        <v>168</v>
      </c>
      <c r="R85" t="s">
        <v>165</v>
      </c>
      <c r="S85" t="s">
        <v>119</v>
      </c>
      <c r="T85" t="s">
        <v>164</v>
      </c>
      <c r="U85" t="s">
        <v>1559</v>
      </c>
      <c r="V85" t="s">
        <v>1550</v>
      </c>
      <c r="W85" t="s">
        <v>1551</v>
      </c>
      <c r="X85" s="51" t="str">
        <f t="shared" si="1"/>
        <v>3</v>
      </c>
      <c r="Y85" s="51" t="str">
        <f>IF(T85="","",IF(AND(T85&lt;&gt;'Tabelas auxiliares'!$B$236,T85&lt;&gt;'Tabelas auxiliares'!$B$237),"FOLHA DE PESSOAL",IF(X85='Tabelas auxiliares'!$A$237,"CUSTEIO",IF(X85='Tabelas auxiliares'!$A$236,"INVESTIMENTO","ERRO - VERIFICAR"))))</f>
        <v>CUSTEIO</v>
      </c>
      <c r="Z85" s="44">
        <v>0.01</v>
      </c>
      <c r="AA85" s="44">
        <v>0.01</v>
      </c>
    </row>
    <row r="86" spans="1:29" x14ac:dyDescent="0.25">
      <c r="A86" t="s">
        <v>594</v>
      </c>
      <c r="B86" s="72" t="s">
        <v>262</v>
      </c>
      <c r="C86" s="72" t="s">
        <v>595</v>
      </c>
      <c r="D86" t="s">
        <v>27</v>
      </c>
      <c r="E86" t="s">
        <v>117</v>
      </c>
      <c r="F86" s="51" t="str">
        <f>IFERROR(VLOOKUP(D86,'Tabelas auxiliares'!$A$3:$B$61,2,FALSE),"")</f>
        <v>ACI - ASSESSORIA DE COMUNICAÇÃO E IMPRENSA</v>
      </c>
      <c r="G86" s="51" t="str">
        <f>IFERROR(VLOOKUP($B86,'Tabelas auxiliares'!$A$65:$C$102,2,FALSE),"")</f>
        <v>Administração geral</v>
      </c>
      <c r="H86" s="51" t="str">
        <f>IFERROR(VLOOKUP($B86,'Tabelas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6" t="s">
        <v>4630</v>
      </c>
      <c r="J86" t="s">
        <v>4631</v>
      </c>
      <c r="K86" t="s">
        <v>4632</v>
      </c>
      <c r="L86" t="s">
        <v>4633</v>
      </c>
      <c r="M86" t="s">
        <v>4634</v>
      </c>
      <c r="N86" t="s">
        <v>166</v>
      </c>
      <c r="O86" t="s">
        <v>167</v>
      </c>
      <c r="P86" t="s">
        <v>200</v>
      </c>
      <c r="Q86" t="s">
        <v>168</v>
      </c>
      <c r="R86" t="s">
        <v>165</v>
      </c>
      <c r="S86" t="s">
        <v>119</v>
      </c>
      <c r="T86" t="s">
        <v>164</v>
      </c>
      <c r="U86" t="s">
        <v>118</v>
      </c>
      <c r="V86" t="s">
        <v>1711</v>
      </c>
      <c r="W86" t="s">
        <v>1706</v>
      </c>
      <c r="X86" s="51" t="str">
        <f t="shared" si="1"/>
        <v>3</v>
      </c>
      <c r="Y86" s="51" t="str">
        <f>IF(T86="","",IF(AND(T86&lt;&gt;'Tabelas auxiliares'!$B$236,T86&lt;&gt;'Tabelas auxiliares'!$B$237),"FOLHA DE PESSOAL",IF(X86='Tabelas auxiliares'!$A$237,"CUSTEIO",IF(X86='Tabelas auxiliares'!$A$236,"INVESTIMENTO","ERRO - VERIFICAR"))))</f>
        <v>CUSTEIO</v>
      </c>
      <c r="Z86" s="44">
        <v>1765</v>
      </c>
      <c r="AC86" s="44">
        <v>1765</v>
      </c>
    </row>
    <row r="87" spans="1:29" x14ac:dyDescent="0.25">
      <c r="A87" t="s">
        <v>594</v>
      </c>
      <c r="B87" s="72" t="s">
        <v>262</v>
      </c>
      <c r="C87" s="72" t="s">
        <v>595</v>
      </c>
      <c r="D87" t="s">
        <v>27</v>
      </c>
      <c r="E87" t="s">
        <v>117</v>
      </c>
      <c r="F87" s="51" t="str">
        <f>IFERROR(VLOOKUP(D87,'Tabelas auxiliares'!$A$3:$B$61,2,FALSE),"")</f>
        <v>ACI - ASSESSORIA DE COMUNICAÇÃO E IMPRENSA</v>
      </c>
      <c r="G87" s="51" t="str">
        <f>IFERROR(VLOOKUP($B87,'Tabelas auxiliares'!$A$65:$C$102,2,FALSE),"")</f>
        <v>Administração geral</v>
      </c>
      <c r="H87" s="51" t="str">
        <f>IFERROR(VLOOKUP($B87,'Tabelas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7" t="s">
        <v>4635</v>
      </c>
      <c r="J87" t="s">
        <v>4636</v>
      </c>
      <c r="K87" t="s">
        <v>4637</v>
      </c>
      <c r="L87" t="s">
        <v>4638</v>
      </c>
      <c r="M87" t="s">
        <v>1570</v>
      </c>
      <c r="N87" t="s">
        <v>166</v>
      </c>
      <c r="O87" t="s">
        <v>167</v>
      </c>
      <c r="P87" t="s">
        <v>200</v>
      </c>
      <c r="Q87" t="s">
        <v>168</v>
      </c>
      <c r="R87" t="s">
        <v>165</v>
      </c>
      <c r="S87" t="s">
        <v>119</v>
      </c>
      <c r="T87" t="s">
        <v>164</v>
      </c>
      <c r="U87" t="s">
        <v>118</v>
      </c>
      <c r="V87" t="s">
        <v>1711</v>
      </c>
      <c r="W87" t="s">
        <v>1706</v>
      </c>
      <c r="X87" s="51" t="str">
        <f t="shared" si="1"/>
        <v>3</v>
      </c>
      <c r="Y87" s="51" t="str">
        <f>IF(T87="","",IF(AND(T87&lt;&gt;'Tabelas auxiliares'!$B$236,T87&lt;&gt;'Tabelas auxiliares'!$B$237),"FOLHA DE PESSOAL",IF(X87='Tabelas auxiliares'!$A$237,"CUSTEIO",IF(X87='Tabelas auxiliares'!$A$236,"INVESTIMENTO","ERRO - VERIFICAR"))))</f>
        <v>CUSTEIO</v>
      </c>
      <c r="Z87" s="44">
        <v>18948</v>
      </c>
      <c r="AA87" s="44">
        <v>1947.44</v>
      </c>
      <c r="AC87" s="44">
        <v>17000.560000000001</v>
      </c>
    </row>
    <row r="88" spans="1:29" x14ac:dyDescent="0.25">
      <c r="A88" t="s">
        <v>594</v>
      </c>
      <c r="B88" s="72" t="s">
        <v>262</v>
      </c>
      <c r="C88" s="72" t="s">
        <v>595</v>
      </c>
      <c r="D88" t="s">
        <v>27</v>
      </c>
      <c r="E88" t="s">
        <v>117</v>
      </c>
      <c r="F88" s="51" t="str">
        <f>IFERROR(VLOOKUP(D88,'Tabelas auxiliares'!$A$3:$B$61,2,FALSE),"")</f>
        <v>ACI - ASSESSORIA DE COMUNICAÇÃO E IMPRENSA</v>
      </c>
      <c r="G88" s="51" t="str">
        <f>IFERROR(VLOOKUP($B88,'Tabelas auxiliares'!$A$65:$C$102,2,FALSE),"")</f>
        <v>Administração geral</v>
      </c>
      <c r="H88" s="51" t="str">
        <f>IFERROR(VLOOKUP($B88,'Tabelas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8" t="s">
        <v>4446</v>
      </c>
      <c r="J88" t="s">
        <v>4639</v>
      </c>
      <c r="K88" t="s">
        <v>4640</v>
      </c>
      <c r="L88" t="s">
        <v>4641</v>
      </c>
      <c r="M88" t="s">
        <v>4642</v>
      </c>
      <c r="N88" t="s">
        <v>166</v>
      </c>
      <c r="O88" t="s">
        <v>167</v>
      </c>
      <c r="P88" t="s">
        <v>200</v>
      </c>
      <c r="Q88" t="s">
        <v>168</v>
      </c>
      <c r="R88" t="s">
        <v>165</v>
      </c>
      <c r="S88" t="s">
        <v>119</v>
      </c>
      <c r="T88" t="s">
        <v>164</v>
      </c>
      <c r="U88" t="s">
        <v>118</v>
      </c>
      <c r="V88" t="s">
        <v>3092</v>
      </c>
      <c r="W88" t="s">
        <v>3093</v>
      </c>
      <c r="X88" s="51" t="str">
        <f t="shared" si="1"/>
        <v>3</v>
      </c>
      <c r="Y88" s="51" t="str">
        <f>IF(T88="","",IF(AND(T88&lt;&gt;'Tabelas auxiliares'!$B$236,T88&lt;&gt;'Tabelas auxiliares'!$B$237),"FOLHA DE PESSOAL",IF(X88='Tabelas auxiliares'!$A$237,"CUSTEIO",IF(X88='Tabelas auxiliares'!$A$236,"INVESTIMENTO","ERRO - VERIFICAR"))))</f>
        <v>CUSTEIO</v>
      </c>
      <c r="Z88" s="44">
        <v>6399.96</v>
      </c>
      <c r="AA88" s="44">
        <v>533.33000000000004</v>
      </c>
      <c r="AC88" s="44">
        <v>5866.63</v>
      </c>
    </row>
    <row r="89" spans="1:29" x14ac:dyDescent="0.25">
      <c r="A89" t="s">
        <v>594</v>
      </c>
      <c r="B89" s="72" t="s">
        <v>262</v>
      </c>
      <c r="C89" s="72" t="s">
        <v>595</v>
      </c>
      <c r="D89" t="s">
        <v>35</v>
      </c>
      <c r="E89" t="s">
        <v>117</v>
      </c>
      <c r="F89" s="51" t="str">
        <f>IFERROR(VLOOKUP(D89,'Tabelas auxiliares'!$A$3:$B$61,2,FALSE),"")</f>
        <v>PU - PREFEITURA UNIVERSITÁRIA</v>
      </c>
      <c r="G89" s="51" t="str">
        <f>IFERROR(VLOOKUP($B89,'Tabelas auxiliares'!$A$65:$C$102,2,FALSE),"")</f>
        <v>Administração geral</v>
      </c>
      <c r="H89" s="51" t="str">
        <f>IFERROR(VLOOKUP($B89,'Tabelas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89" t="s">
        <v>4643</v>
      </c>
      <c r="J89" t="s">
        <v>4644</v>
      </c>
      <c r="K89" t="s">
        <v>4645</v>
      </c>
      <c r="L89" t="s">
        <v>4646</v>
      </c>
      <c r="M89" t="s">
        <v>4647</v>
      </c>
      <c r="N89" t="s">
        <v>166</v>
      </c>
      <c r="O89" t="s">
        <v>167</v>
      </c>
      <c r="P89" t="s">
        <v>200</v>
      </c>
      <c r="Q89" t="s">
        <v>168</v>
      </c>
      <c r="R89" t="s">
        <v>165</v>
      </c>
      <c r="S89" t="s">
        <v>119</v>
      </c>
      <c r="T89" t="s">
        <v>164</v>
      </c>
      <c r="U89" t="s">
        <v>118</v>
      </c>
      <c r="V89" t="s">
        <v>3092</v>
      </c>
      <c r="W89" t="s">
        <v>3093</v>
      </c>
      <c r="X89" s="51" t="str">
        <f t="shared" si="1"/>
        <v>3</v>
      </c>
      <c r="Y89" s="51" t="str">
        <f>IF(T89="","",IF(AND(T89&lt;&gt;'Tabelas auxiliares'!$B$236,T89&lt;&gt;'Tabelas auxiliares'!$B$237),"FOLHA DE PESSOAL",IF(X89='Tabelas auxiliares'!$A$237,"CUSTEIO",IF(X89='Tabelas auxiliares'!$A$236,"INVESTIMENTO","ERRO - VERIFICAR"))))</f>
        <v>CUSTEIO</v>
      </c>
      <c r="Z89" s="44">
        <v>1946.05</v>
      </c>
      <c r="AA89" s="44">
        <v>1946.05</v>
      </c>
    </row>
    <row r="90" spans="1:29" x14ac:dyDescent="0.25">
      <c r="A90" t="s">
        <v>594</v>
      </c>
      <c r="B90" s="72" t="s">
        <v>262</v>
      </c>
      <c r="C90" s="72" t="s">
        <v>595</v>
      </c>
      <c r="D90" t="s">
        <v>35</v>
      </c>
      <c r="E90" t="s">
        <v>117</v>
      </c>
      <c r="F90" s="51" t="str">
        <f>IFERROR(VLOOKUP(D90,'Tabelas auxiliares'!$A$3:$B$61,2,FALSE),"")</f>
        <v>PU - PREFEITURA UNIVERSITÁRIA</v>
      </c>
      <c r="G90" s="51" t="str">
        <f>IFERROR(VLOOKUP($B90,'Tabelas auxiliares'!$A$65:$C$102,2,FALSE),"")</f>
        <v>Administração geral</v>
      </c>
      <c r="H90" s="51" t="str">
        <f>IFERROR(VLOOKUP($B90,'Tabelas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0" t="s">
        <v>4643</v>
      </c>
      <c r="J90" t="s">
        <v>4644</v>
      </c>
      <c r="K90" t="s">
        <v>4648</v>
      </c>
      <c r="L90" t="s">
        <v>4649</v>
      </c>
      <c r="M90" t="s">
        <v>4647</v>
      </c>
      <c r="N90" t="s">
        <v>166</v>
      </c>
      <c r="O90" t="s">
        <v>167</v>
      </c>
      <c r="P90" t="s">
        <v>200</v>
      </c>
      <c r="Q90" t="s">
        <v>168</v>
      </c>
      <c r="R90" t="s">
        <v>165</v>
      </c>
      <c r="S90" t="s">
        <v>119</v>
      </c>
      <c r="T90" t="s">
        <v>164</v>
      </c>
      <c r="U90" t="s">
        <v>118</v>
      </c>
      <c r="V90" t="s">
        <v>3092</v>
      </c>
      <c r="W90" t="s">
        <v>3093</v>
      </c>
      <c r="X90" s="51" t="str">
        <f t="shared" si="1"/>
        <v>3</v>
      </c>
      <c r="Y90" s="51" t="str">
        <f>IF(T90="","",IF(AND(T90&lt;&gt;'Tabelas auxiliares'!$B$236,T90&lt;&gt;'Tabelas auxiliares'!$B$237),"FOLHA DE PESSOAL",IF(X90='Tabelas auxiliares'!$A$237,"CUSTEIO",IF(X90='Tabelas auxiliares'!$A$236,"INVESTIMENTO","ERRO - VERIFICAR"))))</f>
        <v>CUSTEIO</v>
      </c>
      <c r="Z90" s="44">
        <v>591.82000000000005</v>
      </c>
      <c r="AA90" s="44">
        <v>591.82000000000005</v>
      </c>
    </row>
    <row r="91" spans="1:29" x14ac:dyDescent="0.25">
      <c r="A91" t="s">
        <v>594</v>
      </c>
      <c r="B91" s="72" t="s">
        <v>262</v>
      </c>
      <c r="C91" s="72" t="s">
        <v>595</v>
      </c>
      <c r="D91" t="s">
        <v>35</v>
      </c>
      <c r="E91" t="s">
        <v>117</v>
      </c>
      <c r="F91" s="51" t="str">
        <f>IFERROR(VLOOKUP(D91,'Tabelas auxiliares'!$A$3:$B$61,2,FALSE),"")</f>
        <v>PU - PREFEITURA UNIVERSITÁRIA</v>
      </c>
      <c r="G91" s="51" t="str">
        <f>IFERROR(VLOOKUP($B91,'Tabelas auxiliares'!$A$65:$C$102,2,FALSE),"")</f>
        <v>Administração geral</v>
      </c>
      <c r="H91" s="51" t="str">
        <f>IFERROR(VLOOKUP($B91,'Tabelas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1" t="s">
        <v>4584</v>
      </c>
      <c r="J91" t="s">
        <v>4650</v>
      </c>
      <c r="K91" t="s">
        <v>4651</v>
      </c>
      <c r="L91" t="s">
        <v>4652</v>
      </c>
      <c r="M91" t="s">
        <v>4647</v>
      </c>
      <c r="N91" t="s">
        <v>166</v>
      </c>
      <c r="O91" t="s">
        <v>167</v>
      </c>
      <c r="P91" t="s">
        <v>200</v>
      </c>
      <c r="Q91" t="s">
        <v>168</v>
      </c>
      <c r="R91" t="s">
        <v>165</v>
      </c>
      <c r="S91" t="s">
        <v>119</v>
      </c>
      <c r="T91" t="s">
        <v>164</v>
      </c>
      <c r="U91" t="s">
        <v>118</v>
      </c>
      <c r="V91" t="s">
        <v>3092</v>
      </c>
      <c r="W91" t="s">
        <v>3093</v>
      </c>
      <c r="X91" s="51" t="str">
        <f t="shared" si="1"/>
        <v>3</v>
      </c>
      <c r="Y91" s="51" t="str">
        <f>IF(T91="","",IF(AND(T91&lt;&gt;'Tabelas auxiliares'!$B$236,T91&lt;&gt;'Tabelas auxiliares'!$B$237),"FOLHA DE PESSOAL",IF(X91='Tabelas auxiliares'!$A$237,"CUSTEIO",IF(X91='Tabelas auxiliares'!$A$236,"INVESTIMENTO","ERRO - VERIFICAR"))))</f>
        <v>CUSTEIO</v>
      </c>
      <c r="Z91" s="44">
        <v>31188.78</v>
      </c>
      <c r="AA91" s="44">
        <v>7515.95</v>
      </c>
      <c r="AC91" s="44">
        <v>23672.83</v>
      </c>
    </row>
    <row r="92" spans="1:29" x14ac:dyDescent="0.25">
      <c r="A92" t="s">
        <v>594</v>
      </c>
      <c r="B92" s="72" t="s">
        <v>262</v>
      </c>
      <c r="C92" s="72" t="s">
        <v>595</v>
      </c>
      <c r="D92" t="s">
        <v>53</v>
      </c>
      <c r="E92" t="s">
        <v>117</v>
      </c>
      <c r="F92" s="51" t="str">
        <f>IFERROR(VLOOKUP(D92,'Tabelas auxiliares'!$A$3:$B$61,2,FALSE),"")</f>
        <v>PROGRAD - PRÓ-REITORIA DE GRADUAÇÃO</v>
      </c>
      <c r="G92" s="51" t="str">
        <f>IFERROR(VLOOKUP($B92,'Tabelas auxiliares'!$A$65:$C$102,2,FALSE),"")</f>
        <v>Administração geral</v>
      </c>
      <c r="H92" s="51" t="str">
        <f>IFERROR(VLOOKUP($B92,'Tabelas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2" t="s">
        <v>4653</v>
      </c>
      <c r="J92" t="s">
        <v>4654</v>
      </c>
      <c r="K92" t="s">
        <v>4655</v>
      </c>
      <c r="L92" t="s">
        <v>1590</v>
      </c>
      <c r="M92" t="s">
        <v>1607</v>
      </c>
      <c r="N92" t="s">
        <v>166</v>
      </c>
      <c r="O92" t="s">
        <v>167</v>
      </c>
      <c r="P92" t="s">
        <v>200</v>
      </c>
      <c r="Q92" t="s">
        <v>168</v>
      </c>
      <c r="R92" t="s">
        <v>165</v>
      </c>
      <c r="S92" t="s">
        <v>119</v>
      </c>
      <c r="T92" t="s">
        <v>164</v>
      </c>
      <c r="U92" t="s">
        <v>118</v>
      </c>
      <c r="V92" t="s">
        <v>1597</v>
      </c>
      <c r="W92" t="s">
        <v>1598</v>
      </c>
      <c r="X92" s="51" t="str">
        <f t="shared" si="1"/>
        <v>3</v>
      </c>
      <c r="Y92" s="51" t="str">
        <f>IF(T92="","",IF(AND(T92&lt;&gt;'Tabelas auxiliares'!$B$236,T92&lt;&gt;'Tabelas auxiliares'!$B$237),"FOLHA DE PESSOAL",IF(X92='Tabelas auxiliares'!$A$237,"CUSTEIO",IF(X92='Tabelas auxiliares'!$A$236,"INVESTIMENTO","ERRO - VERIFICAR"))))</f>
        <v>CUSTEIO</v>
      </c>
      <c r="Z92" s="44">
        <v>547.15</v>
      </c>
      <c r="AA92" s="44">
        <v>547.15</v>
      </c>
    </row>
    <row r="93" spans="1:29" x14ac:dyDescent="0.25">
      <c r="A93" t="s">
        <v>594</v>
      </c>
      <c r="B93" s="72" t="s">
        <v>262</v>
      </c>
      <c r="C93" s="72" t="s">
        <v>595</v>
      </c>
      <c r="D93" t="s">
        <v>61</v>
      </c>
      <c r="E93" t="s">
        <v>117</v>
      </c>
      <c r="F93" s="51" t="str">
        <f>IFERROR(VLOOKUP(D93,'Tabelas auxiliares'!$A$3:$B$61,2,FALSE),"")</f>
        <v>PROAD - PRÓ-REITORIA DE ADMINISTRAÇÃO</v>
      </c>
      <c r="G93" s="51" t="str">
        <f>IFERROR(VLOOKUP($B93,'Tabelas auxiliares'!$A$65:$C$102,2,FALSE),"")</f>
        <v>Administração geral</v>
      </c>
      <c r="H93" s="51" t="str">
        <f>IFERROR(VLOOKUP($B93,'Tabelas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3" t="s">
        <v>4656</v>
      </c>
      <c r="J93" t="s">
        <v>1636</v>
      </c>
      <c r="K93" t="s">
        <v>4657</v>
      </c>
      <c r="L93" t="s">
        <v>4658</v>
      </c>
      <c r="M93" t="s">
        <v>1639</v>
      </c>
      <c r="N93" t="s">
        <v>166</v>
      </c>
      <c r="O93" t="s">
        <v>167</v>
      </c>
      <c r="P93" t="s">
        <v>200</v>
      </c>
      <c r="Q93" t="s">
        <v>168</v>
      </c>
      <c r="R93" t="s">
        <v>165</v>
      </c>
      <c r="S93" t="s">
        <v>119</v>
      </c>
      <c r="T93" t="s">
        <v>164</v>
      </c>
      <c r="U93" t="s">
        <v>118</v>
      </c>
      <c r="V93" t="s">
        <v>1640</v>
      </c>
      <c r="W93" t="s">
        <v>1641</v>
      </c>
      <c r="X93" s="51" t="str">
        <f t="shared" si="1"/>
        <v>3</v>
      </c>
      <c r="Y93" s="51" t="str">
        <f>IF(T93="","",IF(AND(T93&lt;&gt;'Tabelas auxiliares'!$B$236,T93&lt;&gt;'Tabelas auxiliares'!$B$237),"FOLHA DE PESSOAL",IF(X93='Tabelas auxiliares'!$A$237,"CUSTEIO",IF(X93='Tabelas auxiliares'!$A$236,"INVESTIMENTO","ERRO - VERIFICAR"))))</f>
        <v>CUSTEIO</v>
      </c>
      <c r="Z93" s="44">
        <v>2008</v>
      </c>
      <c r="AA93" s="44">
        <v>2008</v>
      </c>
    </row>
    <row r="94" spans="1:29" x14ac:dyDescent="0.25">
      <c r="A94" t="s">
        <v>594</v>
      </c>
      <c r="B94" s="72" t="s">
        <v>262</v>
      </c>
      <c r="C94" s="72" t="s">
        <v>595</v>
      </c>
      <c r="D94" t="s">
        <v>61</v>
      </c>
      <c r="E94" t="s">
        <v>117</v>
      </c>
      <c r="F94" s="51" t="str">
        <f>IFERROR(VLOOKUP(D94,'Tabelas auxiliares'!$A$3:$B$61,2,FALSE),"")</f>
        <v>PROAD - PRÓ-REITORIA DE ADMINISTRAÇÃO</v>
      </c>
      <c r="G94" s="51" t="str">
        <f>IFERROR(VLOOKUP($B94,'Tabelas auxiliares'!$A$65:$C$102,2,FALSE),"")</f>
        <v>Administração geral</v>
      </c>
      <c r="H94" s="51" t="str">
        <f>IFERROR(VLOOKUP($B94,'Tabelas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4" t="s">
        <v>4659</v>
      </c>
      <c r="J94" t="s">
        <v>1619</v>
      </c>
      <c r="K94" t="s">
        <v>4660</v>
      </c>
      <c r="L94" t="s">
        <v>4661</v>
      </c>
      <c r="M94" t="s">
        <v>1622</v>
      </c>
      <c r="N94" t="s">
        <v>166</v>
      </c>
      <c r="O94" t="s">
        <v>167</v>
      </c>
      <c r="P94" t="s">
        <v>200</v>
      </c>
      <c r="Q94" t="s">
        <v>168</v>
      </c>
      <c r="R94" t="s">
        <v>165</v>
      </c>
      <c r="S94" t="s">
        <v>119</v>
      </c>
      <c r="T94" t="s">
        <v>164</v>
      </c>
      <c r="U94" t="s">
        <v>118</v>
      </c>
      <c r="V94" t="s">
        <v>1623</v>
      </c>
      <c r="W94" t="s">
        <v>1624</v>
      </c>
      <c r="X94" s="51" t="str">
        <f t="shared" si="1"/>
        <v>3</v>
      </c>
      <c r="Y94" s="51" t="str">
        <f>IF(T94="","",IF(AND(T94&lt;&gt;'Tabelas auxiliares'!$B$236,T94&lt;&gt;'Tabelas auxiliares'!$B$237),"FOLHA DE PESSOAL",IF(X94='Tabelas auxiliares'!$A$237,"CUSTEIO",IF(X94='Tabelas auxiliares'!$A$236,"INVESTIMENTO","ERRO - VERIFICAR"))))</f>
        <v>CUSTEIO</v>
      </c>
      <c r="Z94" s="44">
        <v>27747.24</v>
      </c>
      <c r="AC94" s="44">
        <v>27747.24</v>
      </c>
    </row>
    <row r="95" spans="1:29" x14ac:dyDescent="0.25">
      <c r="A95" t="s">
        <v>594</v>
      </c>
      <c r="B95" s="72" t="s">
        <v>262</v>
      </c>
      <c r="C95" s="72" t="s">
        <v>595</v>
      </c>
      <c r="D95" t="s">
        <v>61</v>
      </c>
      <c r="E95" t="s">
        <v>117</v>
      </c>
      <c r="F95" s="51" t="str">
        <f>IFERROR(VLOOKUP(D95,'Tabelas auxiliares'!$A$3:$B$61,2,FALSE),"")</f>
        <v>PROAD - PRÓ-REITORIA DE ADMINISTRAÇÃO</v>
      </c>
      <c r="G95" s="51" t="str">
        <f>IFERROR(VLOOKUP($B95,'Tabelas auxiliares'!$A$65:$C$102,2,FALSE),"")</f>
        <v>Administração geral</v>
      </c>
      <c r="H95" s="51" t="str">
        <f>IFERROR(VLOOKUP($B95,'Tabelas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5" t="s">
        <v>4523</v>
      </c>
      <c r="J95" t="s">
        <v>1630</v>
      </c>
      <c r="K95" t="s">
        <v>4662</v>
      </c>
      <c r="L95" t="s">
        <v>1632</v>
      </c>
      <c r="M95" t="s">
        <v>1633</v>
      </c>
      <c r="N95" t="s">
        <v>166</v>
      </c>
      <c r="O95" t="s">
        <v>167</v>
      </c>
      <c r="P95" t="s">
        <v>200</v>
      </c>
      <c r="Q95" t="s">
        <v>168</v>
      </c>
      <c r="R95" t="s">
        <v>165</v>
      </c>
      <c r="S95" t="s">
        <v>119</v>
      </c>
      <c r="T95" t="s">
        <v>164</v>
      </c>
      <c r="U95" t="s">
        <v>118</v>
      </c>
      <c r="V95" t="s">
        <v>1634</v>
      </c>
      <c r="W95" t="s">
        <v>1635</v>
      </c>
      <c r="X95" s="51" t="str">
        <f t="shared" si="1"/>
        <v>3</v>
      </c>
      <c r="Y95" s="51" t="str">
        <f>IF(T95="","",IF(AND(T95&lt;&gt;'Tabelas auxiliares'!$B$236,T95&lt;&gt;'Tabelas auxiliares'!$B$237),"FOLHA DE PESSOAL",IF(X95='Tabelas auxiliares'!$A$237,"CUSTEIO",IF(X95='Tabelas auxiliares'!$A$236,"INVESTIMENTO","ERRO - VERIFICAR"))))</f>
        <v>CUSTEIO</v>
      </c>
      <c r="Z95" s="44">
        <v>16393.689999999999</v>
      </c>
      <c r="AC95" s="44">
        <v>16393.689999999999</v>
      </c>
    </row>
    <row r="96" spans="1:29" x14ac:dyDescent="0.25">
      <c r="A96" t="s">
        <v>594</v>
      </c>
      <c r="B96" s="72" t="s">
        <v>262</v>
      </c>
      <c r="C96" s="72" t="s">
        <v>595</v>
      </c>
      <c r="D96" t="s">
        <v>61</v>
      </c>
      <c r="E96" t="s">
        <v>117</v>
      </c>
      <c r="F96" s="51" t="str">
        <f>IFERROR(VLOOKUP(D96,'Tabelas auxiliares'!$A$3:$B$61,2,FALSE),"")</f>
        <v>PROAD - PRÓ-REITORIA DE ADMINISTRAÇÃO</v>
      </c>
      <c r="G96" s="51" t="str">
        <f>IFERROR(VLOOKUP($B96,'Tabelas auxiliares'!$A$65:$C$102,2,FALSE),"")</f>
        <v>Administração geral</v>
      </c>
      <c r="H96" s="51" t="str">
        <f>IFERROR(VLOOKUP($B96,'Tabelas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6" t="s">
        <v>4663</v>
      </c>
      <c r="J96" t="s">
        <v>1636</v>
      </c>
      <c r="K96" t="s">
        <v>4664</v>
      </c>
      <c r="L96" t="s">
        <v>1638</v>
      </c>
      <c r="M96" t="s">
        <v>1639</v>
      </c>
      <c r="N96" t="s">
        <v>166</v>
      </c>
      <c r="O96" t="s">
        <v>167</v>
      </c>
      <c r="P96" t="s">
        <v>200</v>
      </c>
      <c r="Q96" t="s">
        <v>168</v>
      </c>
      <c r="R96" t="s">
        <v>165</v>
      </c>
      <c r="S96" t="s">
        <v>119</v>
      </c>
      <c r="T96" t="s">
        <v>164</v>
      </c>
      <c r="U96" t="s">
        <v>118</v>
      </c>
      <c r="V96" t="s">
        <v>1640</v>
      </c>
      <c r="W96" t="s">
        <v>1641</v>
      </c>
      <c r="X96" s="51" t="str">
        <f t="shared" si="1"/>
        <v>3</v>
      </c>
      <c r="Y96" s="51" t="str">
        <f>IF(T96="","",IF(AND(T96&lt;&gt;'Tabelas auxiliares'!$B$236,T96&lt;&gt;'Tabelas auxiliares'!$B$237),"FOLHA DE PESSOAL",IF(X96='Tabelas auxiliares'!$A$237,"CUSTEIO",IF(X96='Tabelas auxiliares'!$A$236,"INVESTIMENTO","ERRO - VERIFICAR"))))</f>
        <v>CUSTEIO</v>
      </c>
      <c r="Z96" s="44">
        <v>15000</v>
      </c>
      <c r="AA96" s="44">
        <v>15000</v>
      </c>
    </row>
    <row r="97" spans="1:29" x14ac:dyDescent="0.25">
      <c r="A97" t="s">
        <v>594</v>
      </c>
      <c r="B97" s="72" t="s">
        <v>262</v>
      </c>
      <c r="C97" s="72" t="s">
        <v>595</v>
      </c>
      <c r="D97" t="s">
        <v>71</v>
      </c>
      <c r="E97" t="s">
        <v>117</v>
      </c>
      <c r="F97" s="51" t="str">
        <f>IFERROR(VLOOKUP(D97,'Tabelas auxiliares'!$A$3:$B$61,2,FALSE),"")</f>
        <v>ARI - ASSESSORIA DE RELAÇÕES INTERNACIONAIS</v>
      </c>
      <c r="G97" s="51" t="str">
        <f>IFERROR(VLOOKUP($B97,'Tabelas auxiliares'!$A$65:$C$102,2,FALSE),"")</f>
        <v>Administração geral</v>
      </c>
      <c r="H97" s="51" t="str">
        <f>IFERROR(VLOOKUP($B97,'Tabelas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7" t="s">
        <v>4665</v>
      </c>
      <c r="J97" t="s">
        <v>4666</v>
      </c>
      <c r="K97" t="s">
        <v>4667</v>
      </c>
      <c r="L97" t="s">
        <v>4668</v>
      </c>
      <c r="M97" t="s">
        <v>4669</v>
      </c>
      <c r="N97" t="s">
        <v>2710</v>
      </c>
      <c r="O97" t="s">
        <v>4670</v>
      </c>
      <c r="P97" t="s">
        <v>4671</v>
      </c>
      <c r="Q97" t="s">
        <v>168</v>
      </c>
      <c r="R97" t="s">
        <v>165</v>
      </c>
      <c r="S97" t="s">
        <v>119</v>
      </c>
      <c r="T97" t="s">
        <v>164</v>
      </c>
      <c r="U97" t="s">
        <v>4672</v>
      </c>
      <c r="V97" t="s">
        <v>1550</v>
      </c>
      <c r="W97" t="s">
        <v>1551</v>
      </c>
      <c r="X97" s="51" t="str">
        <f t="shared" si="1"/>
        <v>3</v>
      </c>
      <c r="Y97" s="51" t="str">
        <f>IF(T97="","",IF(AND(T97&lt;&gt;'Tabelas auxiliares'!$B$236,T97&lt;&gt;'Tabelas auxiliares'!$B$237),"FOLHA DE PESSOAL",IF(X97='Tabelas auxiliares'!$A$237,"CUSTEIO",IF(X97='Tabelas auxiliares'!$A$236,"INVESTIMENTO","ERRO - VERIFICAR"))))</f>
        <v>CUSTEIO</v>
      </c>
      <c r="Z97" s="44">
        <v>844.63</v>
      </c>
      <c r="AA97" s="44">
        <v>844.63</v>
      </c>
    </row>
    <row r="98" spans="1:29" x14ac:dyDescent="0.25">
      <c r="A98" t="s">
        <v>594</v>
      </c>
      <c r="B98" s="72" t="s">
        <v>262</v>
      </c>
      <c r="C98" s="72" t="s">
        <v>595</v>
      </c>
      <c r="D98" t="s">
        <v>71</v>
      </c>
      <c r="E98" t="s">
        <v>117</v>
      </c>
      <c r="F98" s="51" t="str">
        <f>IFERROR(VLOOKUP(D98,'Tabelas auxiliares'!$A$3:$B$61,2,FALSE),"")</f>
        <v>ARI - ASSESSORIA DE RELAÇÕES INTERNACIONAIS</v>
      </c>
      <c r="G98" s="51" t="str">
        <f>IFERROR(VLOOKUP($B98,'Tabelas auxiliares'!$A$65:$C$102,2,FALSE),"")</f>
        <v>Administração geral</v>
      </c>
      <c r="H98" s="51" t="str">
        <f>IFERROR(VLOOKUP($B98,'Tabelas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8" t="s">
        <v>4673</v>
      </c>
      <c r="J98" t="s">
        <v>4674</v>
      </c>
      <c r="K98" t="s">
        <v>4675</v>
      </c>
      <c r="L98" t="s">
        <v>4676</v>
      </c>
      <c r="M98" t="s">
        <v>1672</v>
      </c>
      <c r="N98" t="s">
        <v>1546</v>
      </c>
      <c r="O98" t="s">
        <v>1673</v>
      </c>
      <c r="P98" t="s">
        <v>1674</v>
      </c>
      <c r="Q98" t="s">
        <v>168</v>
      </c>
      <c r="R98" t="s">
        <v>165</v>
      </c>
      <c r="S98" t="s">
        <v>119</v>
      </c>
      <c r="T98" t="s">
        <v>164</v>
      </c>
      <c r="U98" t="s">
        <v>1675</v>
      </c>
      <c r="V98" t="s">
        <v>1550</v>
      </c>
      <c r="W98" t="s">
        <v>1551</v>
      </c>
      <c r="X98" s="51" t="str">
        <f t="shared" si="1"/>
        <v>3</v>
      </c>
      <c r="Y98" s="51" t="str">
        <f>IF(T98="","",IF(AND(T98&lt;&gt;'Tabelas auxiliares'!$B$236,T98&lt;&gt;'Tabelas auxiliares'!$B$237),"FOLHA DE PESSOAL",IF(X98='Tabelas auxiliares'!$A$237,"CUSTEIO",IF(X98='Tabelas auxiliares'!$A$236,"INVESTIMENTO","ERRO - VERIFICAR"))))</f>
        <v>CUSTEIO</v>
      </c>
      <c r="Z98" s="44">
        <v>2396</v>
      </c>
      <c r="AC98" s="44">
        <v>2396</v>
      </c>
    </row>
    <row r="99" spans="1:29" x14ac:dyDescent="0.25">
      <c r="A99" t="s">
        <v>594</v>
      </c>
      <c r="B99" s="72" t="s">
        <v>262</v>
      </c>
      <c r="C99" s="72" t="s">
        <v>595</v>
      </c>
      <c r="D99" t="s">
        <v>84</v>
      </c>
      <c r="E99" t="s">
        <v>117</v>
      </c>
      <c r="F99" s="51" t="str">
        <f>IFERROR(VLOOKUP(D99,'Tabelas auxiliares'!$A$3:$B$61,2,FALSE),"")</f>
        <v>AGÊNCIA DE INOVAÇÃO</v>
      </c>
      <c r="G99" s="51" t="str">
        <f>IFERROR(VLOOKUP($B99,'Tabelas auxiliares'!$A$65:$C$102,2,FALSE),"")</f>
        <v>Administração geral</v>
      </c>
      <c r="H99" s="51" t="str">
        <f>IFERROR(VLOOKUP($B99,'Tabelas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99" t="s">
        <v>4677</v>
      </c>
      <c r="J99" t="s">
        <v>4678</v>
      </c>
      <c r="K99" t="s">
        <v>4679</v>
      </c>
      <c r="L99" t="s">
        <v>4680</v>
      </c>
      <c r="M99" t="s">
        <v>1704</v>
      </c>
      <c r="N99" t="s">
        <v>166</v>
      </c>
      <c r="O99" t="s">
        <v>167</v>
      </c>
      <c r="P99" t="s">
        <v>200</v>
      </c>
      <c r="Q99" t="s">
        <v>168</v>
      </c>
      <c r="R99" t="s">
        <v>165</v>
      </c>
      <c r="S99" t="s">
        <v>119</v>
      </c>
      <c r="T99" t="s">
        <v>164</v>
      </c>
      <c r="U99" t="s">
        <v>118</v>
      </c>
      <c r="V99" t="s">
        <v>1705</v>
      </c>
      <c r="W99" t="s">
        <v>1706</v>
      </c>
      <c r="X99" s="51" t="str">
        <f t="shared" si="1"/>
        <v>3</v>
      </c>
      <c r="Y99" s="51" t="str">
        <f>IF(T99="","",IF(AND(T99&lt;&gt;'Tabelas auxiliares'!$B$236,T99&lt;&gt;'Tabelas auxiliares'!$B$237),"FOLHA DE PESSOAL",IF(X99='Tabelas auxiliares'!$A$237,"CUSTEIO",IF(X99='Tabelas auxiliares'!$A$236,"INVESTIMENTO","ERRO - VERIFICAR"))))</f>
        <v>CUSTEIO</v>
      </c>
      <c r="Z99" s="44">
        <v>7</v>
      </c>
      <c r="AA99" s="44">
        <v>7</v>
      </c>
    </row>
    <row r="100" spans="1:29" x14ac:dyDescent="0.25">
      <c r="A100" t="s">
        <v>594</v>
      </c>
      <c r="B100" s="72" t="s">
        <v>262</v>
      </c>
      <c r="C100" s="72" t="s">
        <v>595</v>
      </c>
      <c r="D100" t="s">
        <v>84</v>
      </c>
      <c r="E100" t="s">
        <v>117</v>
      </c>
      <c r="F100" s="51" t="str">
        <f>IFERROR(VLOOKUP(D100,'Tabelas auxiliares'!$A$3:$B$61,2,FALSE),"")</f>
        <v>AGÊNCIA DE INOVAÇÃO</v>
      </c>
      <c r="G100" s="51" t="str">
        <f>IFERROR(VLOOKUP($B100,'Tabelas auxiliares'!$A$65:$C$102,2,FALSE),"")</f>
        <v>Administração geral</v>
      </c>
      <c r="H100" s="51" t="str">
        <f>IFERROR(VLOOKUP($B100,'Tabelas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00" t="s">
        <v>4681</v>
      </c>
      <c r="J100" t="s">
        <v>1707</v>
      </c>
      <c r="K100" t="s">
        <v>4682</v>
      </c>
      <c r="L100" t="s">
        <v>1709</v>
      </c>
      <c r="M100" t="s">
        <v>1710</v>
      </c>
      <c r="N100" t="s">
        <v>166</v>
      </c>
      <c r="O100" t="s">
        <v>167</v>
      </c>
      <c r="P100" t="s">
        <v>200</v>
      </c>
      <c r="Q100" t="s">
        <v>168</v>
      </c>
      <c r="R100" t="s">
        <v>165</v>
      </c>
      <c r="S100" t="s">
        <v>119</v>
      </c>
      <c r="T100" t="s">
        <v>164</v>
      </c>
      <c r="U100" t="s">
        <v>118</v>
      </c>
      <c r="V100" t="s">
        <v>1711</v>
      </c>
      <c r="W100" t="s">
        <v>1706</v>
      </c>
      <c r="X100" s="51" t="str">
        <f t="shared" si="1"/>
        <v>3</v>
      </c>
      <c r="Y100" s="51" t="str">
        <f>IF(T100="","",IF(AND(T100&lt;&gt;'Tabelas auxiliares'!$B$236,T100&lt;&gt;'Tabelas auxiliares'!$B$237),"FOLHA DE PESSOAL",IF(X100='Tabelas auxiliares'!$A$237,"CUSTEIO",IF(X100='Tabelas auxiliares'!$A$236,"INVESTIMENTO","ERRO - VERIFICAR"))))</f>
        <v>CUSTEIO</v>
      </c>
      <c r="Z100" s="44">
        <v>82199.850000000006</v>
      </c>
      <c r="AA100" s="44">
        <v>50999.85</v>
      </c>
      <c r="AC100" s="44">
        <v>31200</v>
      </c>
    </row>
    <row r="101" spans="1:29" x14ac:dyDescent="0.25">
      <c r="A101" t="s">
        <v>594</v>
      </c>
      <c r="B101" s="72" t="s">
        <v>262</v>
      </c>
      <c r="C101" s="72" t="s">
        <v>595</v>
      </c>
      <c r="D101" t="s">
        <v>84</v>
      </c>
      <c r="E101" t="s">
        <v>117</v>
      </c>
      <c r="F101" s="51" t="str">
        <f>IFERROR(VLOOKUP(D101,'Tabelas auxiliares'!$A$3:$B$61,2,FALSE),"")</f>
        <v>AGÊNCIA DE INOVAÇÃO</v>
      </c>
      <c r="G101" s="51" t="str">
        <f>IFERROR(VLOOKUP($B101,'Tabelas auxiliares'!$A$65:$C$102,2,FALSE),"")</f>
        <v>Administração geral</v>
      </c>
      <c r="H101" s="51" t="str">
        <f>IFERROR(VLOOKUP($B101,'Tabelas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01" t="s">
        <v>4683</v>
      </c>
      <c r="J101" t="s">
        <v>4684</v>
      </c>
      <c r="K101" t="s">
        <v>4685</v>
      </c>
      <c r="L101" t="s">
        <v>4686</v>
      </c>
      <c r="M101" t="s">
        <v>1704</v>
      </c>
      <c r="N101" t="s">
        <v>166</v>
      </c>
      <c r="O101" t="s">
        <v>167</v>
      </c>
      <c r="P101" t="s">
        <v>200</v>
      </c>
      <c r="Q101" t="s">
        <v>168</v>
      </c>
      <c r="R101" t="s">
        <v>165</v>
      </c>
      <c r="S101" t="s">
        <v>119</v>
      </c>
      <c r="T101" t="s">
        <v>164</v>
      </c>
      <c r="U101" t="s">
        <v>118</v>
      </c>
      <c r="V101" t="s">
        <v>4687</v>
      </c>
      <c r="W101" t="s">
        <v>4688</v>
      </c>
      <c r="X101" s="51" t="str">
        <f t="shared" si="1"/>
        <v>3</v>
      </c>
      <c r="Y101" s="51" t="str">
        <f>IF(T101="","",IF(AND(T101&lt;&gt;'Tabelas auxiliares'!$B$236,T101&lt;&gt;'Tabelas auxiliares'!$B$237),"FOLHA DE PESSOAL",IF(X101='Tabelas auxiliares'!$A$237,"CUSTEIO",IF(X101='Tabelas auxiliares'!$A$236,"INVESTIMENTO","ERRO - VERIFICAR"))))</f>
        <v>CUSTEIO</v>
      </c>
      <c r="Z101" s="44">
        <v>7941</v>
      </c>
      <c r="AA101" s="44">
        <v>25</v>
      </c>
      <c r="AC101" s="44">
        <v>7916</v>
      </c>
    </row>
    <row r="102" spans="1:29" x14ac:dyDescent="0.25">
      <c r="A102" t="s">
        <v>594</v>
      </c>
      <c r="B102" s="72" t="s">
        <v>262</v>
      </c>
      <c r="C102" s="72" t="s">
        <v>595</v>
      </c>
      <c r="D102" t="s">
        <v>88</v>
      </c>
      <c r="E102" t="s">
        <v>117</v>
      </c>
      <c r="F102" s="51" t="str">
        <f>IFERROR(VLOOKUP(D102,'Tabelas auxiliares'!$A$3:$B$61,2,FALSE),"")</f>
        <v>SUGEPE - SUPERINTENDÊNCIA DE GESTÃO DE PESSOAS</v>
      </c>
      <c r="G102" s="51" t="str">
        <f>IFERROR(VLOOKUP($B102,'Tabelas auxiliares'!$A$65:$C$102,2,FALSE),"")</f>
        <v>Administração geral</v>
      </c>
      <c r="H102" s="51" t="str">
        <f>IFERROR(VLOOKUP($B102,'Tabelas auxiliares'!$A$65:$C$102,3,FALSE),"")</f>
        <v>SUPRIMENTOS DE FUNDOS / PUBLICAÇÕES LEGAIS / ANUIDADES /ANOTAÇÃO DE RESPONSABILIDADE TÉCNICA/CLIPPING, MAILING, MONITORAMENTO DE REDES SOCIAIS / PROPRIEDADE INTELECTUAL  / CORREIOS / EXAMES PERIODICOS / AGENCIAMENTO DE TRANSPORTE INTERNACIONAL DE CARGAS/ DESEMBARAÇO ADUANEIRO / LAUDOS INSALUBRIDADE / CONSULTORIA</v>
      </c>
      <c r="I102" t="s">
        <v>4689</v>
      </c>
      <c r="J102" t="s">
        <v>4690</v>
      </c>
      <c r="K102" t="s">
        <v>4691</v>
      </c>
      <c r="L102" t="s">
        <v>4692</v>
      </c>
      <c r="M102" t="s">
        <v>4693</v>
      </c>
      <c r="N102" t="s">
        <v>166</v>
      </c>
      <c r="O102" t="s">
        <v>167</v>
      </c>
      <c r="P102" t="s">
        <v>200</v>
      </c>
      <c r="Q102" t="s">
        <v>168</v>
      </c>
      <c r="R102" t="s">
        <v>165</v>
      </c>
      <c r="S102" t="s">
        <v>119</v>
      </c>
      <c r="T102" t="s">
        <v>164</v>
      </c>
      <c r="U102" t="s">
        <v>118</v>
      </c>
      <c r="V102" t="s">
        <v>1711</v>
      </c>
      <c r="W102" t="s">
        <v>1706</v>
      </c>
      <c r="X102" s="51" t="str">
        <f t="shared" si="1"/>
        <v>3</v>
      </c>
      <c r="Y102" s="51" t="str">
        <f>IF(T102="","",IF(AND(T102&lt;&gt;'Tabelas auxiliares'!$B$236,T102&lt;&gt;'Tabelas auxiliares'!$B$237),"FOLHA DE PESSOAL",IF(X102='Tabelas auxiliares'!$A$237,"CUSTEIO",IF(X102='Tabelas auxiliares'!$A$236,"INVESTIMENTO","ERRO - VERIFICAR"))))</f>
        <v>CUSTEIO</v>
      </c>
      <c r="Z102" s="44">
        <v>477.34</v>
      </c>
      <c r="AA102" s="44">
        <v>317.08</v>
      </c>
      <c r="AC102" s="44">
        <v>160.26</v>
      </c>
    </row>
    <row r="103" spans="1:29" x14ac:dyDescent="0.25">
      <c r="A103" t="s">
        <v>594</v>
      </c>
      <c r="B103" s="72" t="s">
        <v>264</v>
      </c>
      <c r="C103" s="72" t="s">
        <v>595</v>
      </c>
      <c r="D103" t="s">
        <v>35</v>
      </c>
      <c r="E103" t="s">
        <v>117</v>
      </c>
      <c r="F103" s="51" t="str">
        <f>IFERROR(VLOOKUP(D103,'Tabelas auxiliares'!$A$3:$B$61,2,FALSE),"")</f>
        <v>PU - PREFEITURA UNIVERSITÁRIA</v>
      </c>
      <c r="G103" s="51" t="str">
        <f>IFERROR(VLOOKUP($B103,'Tabelas auxiliares'!$A$65:$C$102,2,FALSE),"")</f>
        <v>Água / luz / gás (concessionárias)</v>
      </c>
      <c r="H103" s="51" t="str">
        <f>IFERROR(VLOOKUP($B103,'Tabelas auxiliares'!$A$65:$C$102,3,FALSE),"")</f>
        <v>ÁGUA E ESGOTO / ENERGIA ELÉTRICA / GÁS</v>
      </c>
      <c r="I103" t="s">
        <v>4694</v>
      </c>
      <c r="J103" t="s">
        <v>1755</v>
      </c>
      <c r="K103" t="s">
        <v>4695</v>
      </c>
      <c r="L103" t="s">
        <v>1757</v>
      </c>
      <c r="M103" t="s">
        <v>1749</v>
      </c>
      <c r="N103" t="s">
        <v>166</v>
      </c>
      <c r="O103" t="s">
        <v>167</v>
      </c>
      <c r="P103" t="s">
        <v>200</v>
      </c>
      <c r="Q103" t="s">
        <v>168</v>
      </c>
      <c r="R103" t="s">
        <v>165</v>
      </c>
      <c r="S103" t="s">
        <v>119</v>
      </c>
      <c r="T103" t="s">
        <v>164</v>
      </c>
      <c r="U103" t="s">
        <v>118</v>
      </c>
      <c r="V103" t="s">
        <v>1753</v>
      </c>
      <c r="W103" t="s">
        <v>1754</v>
      </c>
      <c r="X103" s="51" t="str">
        <f t="shared" si="1"/>
        <v>3</v>
      </c>
      <c r="Y103" s="51" t="str">
        <f>IF(T103="","",IF(AND(T103&lt;&gt;'Tabelas auxiliares'!$B$236,T103&lt;&gt;'Tabelas auxiliares'!$B$237),"FOLHA DE PESSOAL",IF(X103='Tabelas auxiliares'!$A$237,"CUSTEIO",IF(X103='Tabelas auxiliares'!$A$236,"INVESTIMENTO","ERRO - VERIFICAR"))))</f>
        <v>CUSTEIO</v>
      </c>
      <c r="Z103" s="44">
        <v>625.41999999999996</v>
      </c>
      <c r="AC103" s="44">
        <v>625.41999999999996</v>
      </c>
    </row>
    <row r="104" spans="1:29" x14ac:dyDescent="0.25">
      <c r="A104" t="s">
        <v>594</v>
      </c>
      <c r="B104" s="72" t="s">
        <v>264</v>
      </c>
      <c r="C104" s="72" t="s">
        <v>595</v>
      </c>
      <c r="D104" t="s">
        <v>35</v>
      </c>
      <c r="E104" t="s">
        <v>117</v>
      </c>
      <c r="F104" s="51" t="str">
        <f>IFERROR(VLOOKUP(D104,'Tabelas auxiliares'!$A$3:$B$61,2,FALSE),"")</f>
        <v>PU - PREFEITURA UNIVERSITÁRIA</v>
      </c>
      <c r="G104" s="51" t="str">
        <f>IFERROR(VLOOKUP($B104,'Tabelas auxiliares'!$A$65:$C$102,2,FALSE),"")</f>
        <v>Água / luz / gás (concessionárias)</v>
      </c>
      <c r="H104" s="51" t="str">
        <f>IFERROR(VLOOKUP($B104,'Tabelas auxiliares'!$A$65:$C$102,3,FALSE),"")</f>
        <v>ÁGUA E ESGOTO / ENERGIA ELÉTRICA / GÁS</v>
      </c>
      <c r="I104" t="s">
        <v>4696</v>
      </c>
      <c r="J104" t="s">
        <v>1755</v>
      </c>
      <c r="K104" t="s">
        <v>4697</v>
      </c>
      <c r="L104" t="s">
        <v>1757</v>
      </c>
      <c r="M104" t="s">
        <v>1749</v>
      </c>
      <c r="N104" t="s">
        <v>166</v>
      </c>
      <c r="O104" t="s">
        <v>167</v>
      </c>
      <c r="P104" t="s">
        <v>200</v>
      </c>
      <c r="Q104" t="s">
        <v>168</v>
      </c>
      <c r="R104" t="s">
        <v>165</v>
      </c>
      <c r="S104" t="s">
        <v>119</v>
      </c>
      <c r="T104" t="s">
        <v>164</v>
      </c>
      <c r="U104" t="s">
        <v>118</v>
      </c>
      <c r="V104" t="s">
        <v>1750</v>
      </c>
      <c r="W104" t="s">
        <v>1751</v>
      </c>
      <c r="X104" s="51" t="str">
        <f t="shared" si="1"/>
        <v>3</v>
      </c>
      <c r="Y104" s="51" t="str">
        <f>IF(T104="","",IF(AND(T104&lt;&gt;'Tabelas auxiliares'!$B$236,T104&lt;&gt;'Tabelas auxiliares'!$B$237),"FOLHA DE PESSOAL",IF(X104='Tabelas auxiliares'!$A$237,"CUSTEIO",IF(X104='Tabelas auxiliares'!$A$236,"INVESTIMENTO","ERRO - VERIFICAR"))))</f>
        <v>CUSTEIO</v>
      </c>
      <c r="Z104" s="44">
        <v>757346.87</v>
      </c>
      <c r="AA104" s="44">
        <v>26439.91</v>
      </c>
      <c r="AC104" s="44">
        <v>730906.96</v>
      </c>
    </row>
    <row r="105" spans="1:29" x14ac:dyDescent="0.25">
      <c r="A105" t="s">
        <v>594</v>
      </c>
      <c r="B105" s="72" t="s">
        <v>264</v>
      </c>
      <c r="C105" s="72" t="s">
        <v>595</v>
      </c>
      <c r="D105" t="s">
        <v>35</v>
      </c>
      <c r="E105" t="s">
        <v>117</v>
      </c>
      <c r="F105" s="51" t="str">
        <f>IFERROR(VLOOKUP(D105,'Tabelas auxiliares'!$A$3:$B$61,2,FALSE),"")</f>
        <v>PU - PREFEITURA UNIVERSITÁRIA</v>
      </c>
      <c r="G105" s="51" t="str">
        <f>IFERROR(VLOOKUP($B105,'Tabelas auxiliares'!$A$65:$C$102,2,FALSE),"")</f>
        <v>Água / luz / gás (concessionárias)</v>
      </c>
      <c r="H105" s="51" t="str">
        <f>IFERROR(VLOOKUP($B105,'Tabelas auxiliares'!$A$65:$C$102,3,FALSE),"")</f>
        <v>ÁGUA E ESGOTO / ENERGIA ELÉTRICA / GÁS</v>
      </c>
      <c r="I105" t="s">
        <v>4698</v>
      </c>
      <c r="J105" t="s">
        <v>1746</v>
      </c>
      <c r="K105" t="s">
        <v>4699</v>
      </c>
      <c r="L105" t="s">
        <v>1757</v>
      </c>
      <c r="M105" t="s">
        <v>1749</v>
      </c>
      <c r="N105" t="s">
        <v>166</v>
      </c>
      <c r="O105" t="s">
        <v>167</v>
      </c>
      <c r="P105" t="s">
        <v>200</v>
      </c>
      <c r="Q105" t="s">
        <v>168</v>
      </c>
      <c r="R105" t="s">
        <v>165</v>
      </c>
      <c r="S105" t="s">
        <v>119</v>
      </c>
      <c r="T105" t="s">
        <v>164</v>
      </c>
      <c r="U105" t="s">
        <v>118</v>
      </c>
      <c r="V105" t="s">
        <v>1753</v>
      </c>
      <c r="W105" t="s">
        <v>1754</v>
      </c>
      <c r="X105" s="51" t="str">
        <f t="shared" si="1"/>
        <v>3</v>
      </c>
      <c r="Y105" s="51" t="str">
        <f>IF(T105="","",IF(AND(T105&lt;&gt;'Tabelas auxiliares'!$B$236,T105&lt;&gt;'Tabelas auxiliares'!$B$237),"FOLHA DE PESSOAL",IF(X105='Tabelas auxiliares'!$A$237,"CUSTEIO",IF(X105='Tabelas auxiliares'!$A$236,"INVESTIMENTO","ERRO - VERIFICAR"))))</f>
        <v>CUSTEIO</v>
      </c>
      <c r="Z105" s="44">
        <v>177.73</v>
      </c>
      <c r="AC105" s="44">
        <v>177.73</v>
      </c>
    </row>
    <row r="106" spans="1:29" x14ac:dyDescent="0.25">
      <c r="A106" t="s">
        <v>594</v>
      </c>
      <c r="B106" s="72" t="s">
        <v>264</v>
      </c>
      <c r="C106" s="72" t="s">
        <v>595</v>
      </c>
      <c r="D106" t="s">
        <v>35</v>
      </c>
      <c r="E106" t="s">
        <v>117</v>
      </c>
      <c r="F106" s="51" t="str">
        <f>IFERROR(VLOOKUP(D106,'Tabelas auxiliares'!$A$3:$B$61,2,FALSE),"")</f>
        <v>PU - PREFEITURA UNIVERSITÁRIA</v>
      </c>
      <c r="G106" s="51" t="str">
        <f>IFERROR(VLOOKUP($B106,'Tabelas auxiliares'!$A$65:$C$102,2,FALSE),"")</f>
        <v>Água / luz / gás (concessionárias)</v>
      </c>
      <c r="H106" s="51" t="str">
        <f>IFERROR(VLOOKUP($B106,'Tabelas auxiliares'!$A$65:$C$102,3,FALSE),"")</f>
        <v>ÁGUA E ESGOTO / ENERGIA ELÉTRICA / GÁS</v>
      </c>
      <c r="I106" t="s">
        <v>4700</v>
      </c>
      <c r="J106" t="s">
        <v>1740</v>
      </c>
      <c r="K106" t="s">
        <v>4701</v>
      </c>
      <c r="L106" t="s">
        <v>1742</v>
      </c>
      <c r="M106" t="s">
        <v>1743</v>
      </c>
      <c r="N106" t="s">
        <v>166</v>
      </c>
      <c r="O106" t="s">
        <v>167</v>
      </c>
      <c r="P106" t="s">
        <v>200</v>
      </c>
      <c r="Q106" t="s">
        <v>168</v>
      </c>
      <c r="R106" t="s">
        <v>165</v>
      </c>
      <c r="S106" t="s">
        <v>119</v>
      </c>
      <c r="T106" t="s">
        <v>164</v>
      </c>
      <c r="U106" t="s">
        <v>118</v>
      </c>
      <c r="V106" t="s">
        <v>1744</v>
      </c>
      <c r="W106" t="s">
        <v>1745</v>
      </c>
      <c r="X106" s="51" t="str">
        <f t="shared" si="1"/>
        <v>3</v>
      </c>
      <c r="Y106" s="51" t="str">
        <f>IF(T106="","",IF(AND(T106&lt;&gt;'Tabelas auxiliares'!$B$236,T106&lt;&gt;'Tabelas auxiliares'!$B$237),"FOLHA DE PESSOAL",IF(X106='Tabelas auxiliares'!$A$237,"CUSTEIO",IF(X106='Tabelas auxiliares'!$A$236,"INVESTIMENTO","ERRO - VERIFICAR"))))</f>
        <v>CUSTEIO</v>
      </c>
      <c r="Z106" s="44">
        <v>426732.08</v>
      </c>
      <c r="AC106" s="44">
        <v>426732.08</v>
      </c>
    </row>
    <row r="107" spans="1:29" x14ac:dyDescent="0.25">
      <c r="A107" t="s">
        <v>594</v>
      </c>
      <c r="B107" s="72" t="s">
        <v>264</v>
      </c>
      <c r="C107" s="72" t="s">
        <v>595</v>
      </c>
      <c r="D107" t="s">
        <v>35</v>
      </c>
      <c r="E107" t="s">
        <v>117</v>
      </c>
      <c r="F107" s="51" t="str">
        <f>IFERROR(VLOOKUP(D107,'Tabelas auxiliares'!$A$3:$B$61,2,FALSE),"")</f>
        <v>PU - PREFEITURA UNIVERSITÁRIA</v>
      </c>
      <c r="G107" s="51" t="str">
        <f>IFERROR(VLOOKUP($B107,'Tabelas auxiliares'!$A$65:$C$102,2,FALSE),"")</f>
        <v>Água / luz / gás (concessionárias)</v>
      </c>
      <c r="H107" s="51" t="str">
        <f>IFERROR(VLOOKUP($B107,'Tabelas auxiliares'!$A$65:$C$102,3,FALSE),"")</f>
        <v>ÁGUA E ESGOTO / ENERGIA ELÉTRICA / GÁS</v>
      </c>
      <c r="I107" t="s">
        <v>4702</v>
      </c>
      <c r="J107" t="s">
        <v>1762</v>
      </c>
      <c r="K107" t="s">
        <v>4703</v>
      </c>
      <c r="L107" t="s">
        <v>4704</v>
      </c>
      <c r="M107" t="s">
        <v>1743</v>
      </c>
      <c r="N107" t="s">
        <v>166</v>
      </c>
      <c r="O107" t="s">
        <v>167</v>
      </c>
      <c r="P107" t="s">
        <v>200</v>
      </c>
      <c r="Q107" t="s">
        <v>168</v>
      </c>
      <c r="R107" t="s">
        <v>165</v>
      </c>
      <c r="S107" t="s">
        <v>119</v>
      </c>
      <c r="T107" t="s">
        <v>164</v>
      </c>
      <c r="U107" t="s">
        <v>118</v>
      </c>
      <c r="V107" t="s">
        <v>1744</v>
      </c>
      <c r="W107" t="s">
        <v>1745</v>
      </c>
      <c r="X107" s="51" t="str">
        <f t="shared" si="1"/>
        <v>3</v>
      </c>
      <c r="Y107" s="51" t="str">
        <f>IF(T107="","",IF(AND(T107&lt;&gt;'Tabelas auxiliares'!$B$236,T107&lt;&gt;'Tabelas auxiliares'!$B$237),"FOLHA DE PESSOAL",IF(X107='Tabelas auxiliares'!$A$237,"CUSTEIO",IF(X107='Tabelas auxiliares'!$A$236,"INVESTIMENTO","ERRO - VERIFICAR"))))</f>
        <v>CUSTEIO</v>
      </c>
      <c r="Z107" s="44">
        <v>475842.55</v>
      </c>
      <c r="AC107" s="44">
        <v>475842.55</v>
      </c>
    </row>
    <row r="108" spans="1:29" x14ac:dyDescent="0.25">
      <c r="A108" t="s">
        <v>594</v>
      </c>
      <c r="B108" s="72" t="s">
        <v>264</v>
      </c>
      <c r="C108" s="72" t="s">
        <v>595</v>
      </c>
      <c r="D108" t="s">
        <v>35</v>
      </c>
      <c r="E108" t="s">
        <v>117</v>
      </c>
      <c r="F108" s="51" t="str">
        <f>IFERROR(VLOOKUP(D108,'Tabelas auxiliares'!$A$3:$B$61,2,FALSE),"")</f>
        <v>PU - PREFEITURA UNIVERSITÁRIA</v>
      </c>
      <c r="G108" s="51" t="str">
        <f>IFERROR(VLOOKUP($B108,'Tabelas auxiliares'!$A$65:$C$102,2,FALSE),"")</f>
        <v>Água / luz / gás (concessionárias)</v>
      </c>
      <c r="H108" s="51" t="str">
        <f>IFERROR(VLOOKUP($B108,'Tabelas auxiliares'!$A$65:$C$102,3,FALSE),"")</f>
        <v>ÁGUA E ESGOTO / ENERGIA ELÉTRICA / GÁS</v>
      </c>
      <c r="I108" t="s">
        <v>4705</v>
      </c>
      <c r="J108" t="s">
        <v>1746</v>
      </c>
      <c r="K108" t="s">
        <v>4706</v>
      </c>
      <c r="L108" t="s">
        <v>1748</v>
      </c>
      <c r="M108" t="s">
        <v>1749</v>
      </c>
      <c r="N108" t="s">
        <v>166</v>
      </c>
      <c r="O108" t="s">
        <v>167</v>
      </c>
      <c r="P108" t="s">
        <v>200</v>
      </c>
      <c r="Q108" t="s">
        <v>168</v>
      </c>
      <c r="R108" t="s">
        <v>165</v>
      </c>
      <c r="S108" t="s">
        <v>119</v>
      </c>
      <c r="T108" t="s">
        <v>164</v>
      </c>
      <c r="U108" t="s">
        <v>118</v>
      </c>
      <c r="V108" t="s">
        <v>1750</v>
      </c>
      <c r="W108" t="s">
        <v>1751</v>
      </c>
      <c r="X108" s="51" t="str">
        <f t="shared" si="1"/>
        <v>3</v>
      </c>
      <c r="Y108" s="51" t="str">
        <f>IF(T108="","",IF(AND(T108&lt;&gt;'Tabelas auxiliares'!$B$236,T108&lt;&gt;'Tabelas auxiliares'!$B$237),"FOLHA DE PESSOAL",IF(X108='Tabelas auxiliares'!$A$237,"CUSTEIO",IF(X108='Tabelas auxiliares'!$A$236,"INVESTIMENTO","ERRO - VERIFICAR"))))</f>
        <v>CUSTEIO</v>
      </c>
      <c r="Z108" s="44">
        <v>318927.34999999998</v>
      </c>
      <c r="AA108" s="44">
        <v>28616.16</v>
      </c>
      <c r="AC108" s="44">
        <v>290311.19</v>
      </c>
    </row>
    <row r="109" spans="1:29" x14ac:dyDescent="0.25">
      <c r="A109" t="s">
        <v>594</v>
      </c>
      <c r="B109" s="72" t="s">
        <v>269</v>
      </c>
      <c r="C109" s="72" t="s">
        <v>1035</v>
      </c>
      <c r="D109" t="s">
        <v>15</v>
      </c>
      <c r="E109" t="s">
        <v>117</v>
      </c>
      <c r="F109" s="51" t="str">
        <f>IFERROR(VLOOKUP(D109,'Tabelas auxiliares'!$A$3:$B$61,2,FALSE),"")</f>
        <v>PROPES - PRÓ-REITORIA DE PESQUISA / CEM</v>
      </c>
      <c r="G109" s="51" t="str">
        <f>IFERROR(VLOOKUP($B109,'Tabelas auxiliares'!$A$65:$C$102,2,FALSE),"")</f>
        <v>Assistência - Pesquisa</v>
      </c>
      <c r="H109" s="51" t="str">
        <f>IFERROR(VLOOKUP($B109,'Tabelas auxiliares'!$A$65:$C$102,3,FALSE),"")</f>
        <v>BOLSAS DE INICIACAO CIENTIFICA / BOLSAS PROJETOS DE PESQUISA E/OU EDITAIS LIGADOS A PESQUISA</v>
      </c>
      <c r="I109" t="s">
        <v>4673</v>
      </c>
      <c r="J109" t="s">
        <v>4707</v>
      </c>
      <c r="K109" t="s">
        <v>4708</v>
      </c>
      <c r="L109" t="s">
        <v>4709</v>
      </c>
      <c r="M109" t="s">
        <v>165</v>
      </c>
      <c r="N109" t="s">
        <v>166</v>
      </c>
      <c r="O109" t="s">
        <v>167</v>
      </c>
      <c r="P109" t="s">
        <v>200</v>
      </c>
      <c r="Q109" t="s">
        <v>168</v>
      </c>
      <c r="R109" t="s">
        <v>165</v>
      </c>
      <c r="S109" t="s">
        <v>119</v>
      </c>
      <c r="T109" t="s">
        <v>164</v>
      </c>
      <c r="U109" t="s">
        <v>118</v>
      </c>
      <c r="V109" t="s">
        <v>1050</v>
      </c>
      <c r="W109" t="s">
        <v>1051</v>
      </c>
      <c r="X109" s="51" t="str">
        <f t="shared" si="1"/>
        <v>3</v>
      </c>
      <c r="Y109" s="51" t="str">
        <f>IF(T109="","",IF(AND(T109&lt;&gt;'Tabelas auxiliares'!$B$236,T109&lt;&gt;'Tabelas auxiliares'!$B$237),"FOLHA DE PESSOAL",IF(X109='Tabelas auxiliares'!$A$237,"CUSTEIO",IF(X109='Tabelas auxiliares'!$A$236,"INVESTIMENTO","ERRO - VERIFICAR"))))</f>
        <v>CUSTEIO</v>
      </c>
      <c r="Z109" s="44">
        <v>5475</v>
      </c>
      <c r="AA109" s="44">
        <v>5475</v>
      </c>
    </row>
    <row r="110" spans="1:29" x14ac:dyDescent="0.25">
      <c r="A110" t="s">
        <v>594</v>
      </c>
      <c r="B110" s="72" t="s">
        <v>269</v>
      </c>
      <c r="C110" s="72" t="s">
        <v>1035</v>
      </c>
      <c r="D110" t="s">
        <v>21</v>
      </c>
      <c r="E110" t="s">
        <v>117</v>
      </c>
      <c r="F110" s="51" t="str">
        <f>IFERROR(VLOOKUP(D110,'Tabelas auxiliares'!$A$3:$B$61,2,FALSE),"")</f>
        <v>NÚCLEOS ESTRATÉGICOS</v>
      </c>
      <c r="G110" s="51" t="str">
        <f>IFERROR(VLOOKUP($B110,'Tabelas auxiliares'!$A$65:$C$102,2,FALSE),"")</f>
        <v>Assistência - Pesquisa</v>
      </c>
      <c r="H110" s="51" t="str">
        <f>IFERROR(VLOOKUP($B110,'Tabelas auxiliares'!$A$65:$C$102,3,FALSE),"")</f>
        <v>BOLSAS DE INICIACAO CIENTIFICA / BOLSAS PROJETOS DE PESQUISA E/OU EDITAIS LIGADOS A PESQUISA</v>
      </c>
      <c r="I110" t="s">
        <v>4458</v>
      </c>
      <c r="J110" t="s">
        <v>4710</v>
      </c>
      <c r="K110" t="s">
        <v>4711</v>
      </c>
      <c r="L110" t="s">
        <v>1789</v>
      </c>
      <c r="M110" t="s">
        <v>165</v>
      </c>
      <c r="N110" t="s">
        <v>169</v>
      </c>
      <c r="O110" t="s">
        <v>1122</v>
      </c>
      <c r="P110" t="s">
        <v>1123</v>
      </c>
      <c r="Q110" t="s">
        <v>168</v>
      </c>
      <c r="R110" t="s">
        <v>165</v>
      </c>
      <c r="S110" t="s">
        <v>119</v>
      </c>
      <c r="T110" t="s">
        <v>164</v>
      </c>
      <c r="U110" t="s">
        <v>1124</v>
      </c>
      <c r="V110" t="s">
        <v>1050</v>
      </c>
      <c r="W110" t="s">
        <v>1051</v>
      </c>
      <c r="X110" s="51" t="str">
        <f t="shared" si="1"/>
        <v>3</v>
      </c>
      <c r="Y110" s="51" t="str">
        <f>IF(T110="","",IF(AND(T110&lt;&gt;'Tabelas auxiliares'!$B$236,T110&lt;&gt;'Tabelas auxiliares'!$B$237),"FOLHA DE PESSOAL",IF(X110='Tabelas auxiliares'!$A$237,"CUSTEIO",IF(X110='Tabelas auxiliares'!$A$236,"INVESTIMENTO","ERRO - VERIFICAR"))))</f>
        <v>CUSTEIO</v>
      </c>
      <c r="Z110" s="44">
        <v>15000</v>
      </c>
      <c r="AC110" s="44">
        <v>15000</v>
      </c>
    </row>
    <row r="111" spans="1:29" x14ac:dyDescent="0.25">
      <c r="A111" t="s">
        <v>594</v>
      </c>
      <c r="B111" s="72" t="s">
        <v>271</v>
      </c>
      <c r="C111" s="72" t="s">
        <v>595</v>
      </c>
      <c r="D111" t="s">
        <v>57</v>
      </c>
      <c r="E111" t="s">
        <v>117</v>
      </c>
      <c r="F111" s="51" t="str">
        <f>IFERROR(VLOOKUP(D111,'Tabelas auxiliares'!$A$3:$B$61,2,FALSE),"")</f>
        <v>EDITORA DA UFABC</v>
      </c>
      <c r="G111" s="51" t="str">
        <f>IFERROR(VLOOKUP($B111,'Tabelas auxiliares'!$A$65:$C$102,2,FALSE),"")</f>
        <v>Assistência - Extensão</v>
      </c>
      <c r="H111" s="51" t="str">
        <f>IFERROR(VLOOKUP($B111,'Tabelas auxiliares'!$A$65:$C$102,3,FALSE),"")</f>
        <v>BOLSAS DE EXTENSAO / PROJETOS EXTENSIONISTAS</v>
      </c>
      <c r="I111" t="s">
        <v>4712</v>
      </c>
      <c r="J111" t="s">
        <v>4713</v>
      </c>
      <c r="K111" t="s">
        <v>4714</v>
      </c>
      <c r="L111" t="s">
        <v>4715</v>
      </c>
      <c r="M111" t="s">
        <v>4716</v>
      </c>
      <c r="N111" t="s">
        <v>166</v>
      </c>
      <c r="O111" t="s">
        <v>167</v>
      </c>
      <c r="P111" t="s">
        <v>200</v>
      </c>
      <c r="Q111" t="s">
        <v>168</v>
      </c>
      <c r="R111" t="s">
        <v>165</v>
      </c>
      <c r="S111" t="s">
        <v>119</v>
      </c>
      <c r="T111" t="s">
        <v>164</v>
      </c>
      <c r="U111" t="s">
        <v>118</v>
      </c>
      <c r="V111" t="s">
        <v>1846</v>
      </c>
      <c r="W111" t="s">
        <v>1847</v>
      </c>
      <c r="X111" s="51" t="str">
        <f t="shared" si="1"/>
        <v>3</v>
      </c>
      <c r="Y111" s="51" t="str">
        <f>IF(T111="","",IF(AND(T111&lt;&gt;'Tabelas auxiliares'!$B$236,T111&lt;&gt;'Tabelas auxiliares'!$B$237),"FOLHA DE PESSOAL",IF(X111='Tabelas auxiliares'!$A$237,"CUSTEIO",IF(X111='Tabelas auxiliares'!$A$236,"INVESTIMENTO","ERRO - VERIFICAR"))))</f>
        <v>CUSTEIO</v>
      </c>
      <c r="Z111" s="44">
        <v>180</v>
      </c>
      <c r="AA111" s="44">
        <v>180</v>
      </c>
    </row>
    <row r="112" spans="1:29" x14ac:dyDescent="0.25">
      <c r="A112" t="s">
        <v>594</v>
      </c>
      <c r="B112" s="72" t="s">
        <v>271</v>
      </c>
      <c r="C112" s="72" t="s">
        <v>4387</v>
      </c>
      <c r="D112" t="s">
        <v>55</v>
      </c>
      <c r="E112" t="s">
        <v>117</v>
      </c>
      <c r="F112" s="51" t="str">
        <f>IFERROR(VLOOKUP(D112,'Tabelas auxiliares'!$A$3:$B$61,2,FALSE),"")</f>
        <v>PROEC - PRÓ-REITORIA DE EXTENSÃO E CULTURA</v>
      </c>
      <c r="G112" s="51" t="str">
        <f>IFERROR(VLOOKUP($B112,'Tabelas auxiliares'!$A$65:$C$102,2,FALSE),"")</f>
        <v>Assistência - Extensão</v>
      </c>
      <c r="H112" s="51" t="str">
        <f>IFERROR(VLOOKUP($B112,'Tabelas auxiliares'!$A$65:$C$102,3,FALSE),"")</f>
        <v>BOLSAS DE EXTENSAO / PROJETOS EXTENSIONISTAS</v>
      </c>
      <c r="I112" t="s">
        <v>4717</v>
      </c>
      <c r="J112" t="s">
        <v>4718</v>
      </c>
      <c r="K112" t="s">
        <v>4719</v>
      </c>
      <c r="L112" t="s">
        <v>4720</v>
      </c>
      <c r="M112" t="s">
        <v>165</v>
      </c>
      <c r="N112" t="s">
        <v>166</v>
      </c>
      <c r="O112" t="s">
        <v>167</v>
      </c>
      <c r="P112" t="s">
        <v>200</v>
      </c>
      <c r="Q112" t="s">
        <v>168</v>
      </c>
      <c r="R112" t="s">
        <v>165</v>
      </c>
      <c r="S112" t="s">
        <v>119</v>
      </c>
      <c r="T112" t="s">
        <v>164</v>
      </c>
      <c r="U112" t="s">
        <v>118</v>
      </c>
      <c r="V112" t="s">
        <v>1180</v>
      </c>
      <c r="W112" t="s">
        <v>1181</v>
      </c>
      <c r="X112" s="51" t="str">
        <f t="shared" si="1"/>
        <v>3</v>
      </c>
      <c r="Y112" s="51" t="str">
        <f>IF(T112="","",IF(AND(T112&lt;&gt;'Tabelas auxiliares'!$B$236,T112&lt;&gt;'Tabelas auxiliares'!$B$237),"FOLHA DE PESSOAL",IF(X112='Tabelas auxiliares'!$A$237,"CUSTEIO",IF(X112='Tabelas auxiliares'!$A$236,"INVESTIMENTO","ERRO - VERIFICAR"))))</f>
        <v>CUSTEIO</v>
      </c>
      <c r="Z112" s="44">
        <v>330</v>
      </c>
    </row>
    <row r="113" spans="1:29" x14ac:dyDescent="0.25">
      <c r="A113" t="s">
        <v>594</v>
      </c>
      <c r="B113" s="72" t="s">
        <v>274</v>
      </c>
      <c r="C113" s="72" t="s">
        <v>1038</v>
      </c>
      <c r="D113" t="s">
        <v>53</v>
      </c>
      <c r="E113" t="s">
        <v>117</v>
      </c>
      <c r="F113" s="51" t="str">
        <f>IFERROR(VLOOKUP(D113,'Tabelas auxiliares'!$A$3:$B$61,2,FALSE),"")</f>
        <v>PROGRAD - PRÓ-REITORIA DE GRADUAÇÃO</v>
      </c>
      <c r="G113" s="51" t="str">
        <f>IFERROR(VLOOKUP($B113,'Tabelas auxiliares'!$A$65:$C$102,2,FALSE),"")</f>
        <v>Assistência - Graduação</v>
      </c>
      <c r="H113" s="51" t="str">
        <f>IFERROR(VLOOKUP($B113,'Tabelas auxiliares'!$A$65:$C$102,3,FALSE),"")</f>
        <v>MONITORIA ACADEMICA DA GRADUACAO / MONITORIA SEMIPRESENCIAL / AUXILIO ACESSIBILIDADE / MONITORIA INCLUSIVA</v>
      </c>
      <c r="I113" t="s">
        <v>4721</v>
      </c>
      <c r="J113" t="s">
        <v>4722</v>
      </c>
      <c r="K113" t="s">
        <v>4723</v>
      </c>
      <c r="L113" t="s">
        <v>1247</v>
      </c>
      <c r="M113" t="s">
        <v>165</v>
      </c>
      <c r="N113" t="s">
        <v>166</v>
      </c>
      <c r="O113" t="s">
        <v>167</v>
      </c>
      <c r="P113" t="s">
        <v>200</v>
      </c>
      <c r="Q113" t="s">
        <v>168</v>
      </c>
      <c r="R113" t="s">
        <v>165</v>
      </c>
      <c r="S113" t="s">
        <v>119</v>
      </c>
      <c r="T113" t="s">
        <v>164</v>
      </c>
      <c r="U113" t="s">
        <v>118</v>
      </c>
      <c r="V113" t="s">
        <v>1180</v>
      </c>
      <c r="W113" t="s">
        <v>1181</v>
      </c>
      <c r="X113" s="51" t="str">
        <f t="shared" si="1"/>
        <v>3</v>
      </c>
      <c r="Y113" s="51" t="str">
        <f>IF(T113="","",IF(AND(T113&lt;&gt;'Tabelas auxiliares'!$B$236,T113&lt;&gt;'Tabelas auxiliares'!$B$237),"FOLHA DE PESSOAL",IF(X113='Tabelas auxiliares'!$A$237,"CUSTEIO",IF(X113='Tabelas auxiliares'!$A$236,"INVESTIMENTO","ERRO - VERIFICAR"))))</f>
        <v>CUSTEIO</v>
      </c>
      <c r="Z113" s="44">
        <v>223.43</v>
      </c>
    </row>
    <row r="114" spans="1:29" x14ac:dyDescent="0.25">
      <c r="A114" t="s">
        <v>594</v>
      </c>
      <c r="B114" s="72" t="s">
        <v>284</v>
      </c>
      <c r="C114" s="72" t="s">
        <v>595</v>
      </c>
      <c r="D114" t="s">
        <v>75</v>
      </c>
      <c r="E114" t="s">
        <v>117</v>
      </c>
      <c r="F114" s="51" t="str">
        <f>IFERROR(VLOOKUP(D114,'Tabelas auxiliares'!$A$3:$B$61,2,FALSE),"")</f>
        <v>BIBLIOTECA</v>
      </c>
      <c r="G114" s="51" t="str">
        <f>IFERROR(VLOOKUP($B114,'Tabelas auxiliares'!$A$65:$C$102,2,FALSE),"")</f>
        <v>Acervo bibliográfico</v>
      </c>
      <c r="H114" s="51" t="str">
        <f>IFERROR(VLOOKUP($B114,'Tabelas auxiliares'!$A$65:$C$102,3,FALSE),"")</f>
        <v>LIVROS / ASSINATURA DE JORNAIS E REVISTAS / PERIÓDICOS / BASES ACADÊMICAS/ENCADERNAÇÃO E REENCADERNAÇÃO DE LIVROS DO ACERVO</v>
      </c>
      <c r="I114" t="s">
        <v>4724</v>
      </c>
      <c r="J114" t="s">
        <v>4725</v>
      </c>
      <c r="K114" t="s">
        <v>4726</v>
      </c>
      <c r="L114" t="s">
        <v>4727</v>
      </c>
      <c r="M114" t="s">
        <v>4728</v>
      </c>
      <c r="N114" t="s">
        <v>166</v>
      </c>
      <c r="O114" t="s">
        <v>4729</v>
      </c>
      <c r="P114" t="s">
        <v>4730</v>
      </c>
      <c r="Q114" t="s">
        <v>168</v>
      </c>
      <c r="R114" t="s">
        <v>165</v>
      </c>
      <c r="S114" t="s">
        <v>597</v>
      </c>
      <c r="T114" t="s">
        <v>164</v>
      </c>
      <c r="U114" t="s">
        <v>4731</v>
      </c>
      <c r="V114" t="s">
        <v>1571</v>
      </c>
      <c r="W114" t="s">
        <v>1572</v>
      </c>
      <c r="X114" s="51" t="str">
        <f t="shared" si="1"/>
        <v>3</v>
      </c>
      <c r="Y114" s="51" t="str">
        <f>IF(T114="","",IF(AND(T114&lt;&gt;'Tabelas auxiliares'!$B$236,T114&lt;&gt;'Tabelas auxiliares'!$B$237),"FOLHA DE PESSOAL",IF(X114='Tabelas auxiliares'!$A$237,"CUSTEIO",IF(X114='Tabelas auxiliares'!$A$236,"INVESTIMENTO","ERRO - VERIFICAR"))))</f>
        <v>CUSTEIO</v>
      </c>
      <c r="Z114" s="44">
        <v>68922.03</v>
      </c>
      <c r="AA114" s="44">
        <v>68922.03</v>
      </c>
    </row>
    <row r="115" spans="1:29" x14ac:dyDescent="0.25">
      <c r="A115" t="s">
        <v>594</v>
      </c>
      <c r="B115" s="72" t="s">
        <v>284</v>
      </c>
      <c r="C115" s="72" t="s">
        <v>595</v>
      </c>
      <c r="D115" t="s">
        <v>75</v>
      </c>
      <c r="E115" t="s">
        <v>117</v>
      </c>
      <c r="F115" s="51" t="str">
        <f>IFERROR(VLOOKUP(D115,'Tabelas auxiliares'!$A$3:$B$61,2,FALSE),"")</f>
        <v>BIBLIOTECA</v>
      </c>
      <c r="G115" s="51" t="str">
        <f>IFERROR(VLOOKUP($B115,'Tabelas auxiliares'!$A$65:$C$102,2,FALSE),"")</f>
        <v>Acervo bibliográfico</v>
      </c>
      <c r="H115" s="51" t="str">
        <f>IFERROR(VLOOKUP($B115,'Tabelas auxiliares'!$A$65:$C$102,3,FALSE),"")</f>
        <v>LIVROS / ASSINATURA DE JORNAIS E REVISTAS / PERIÓDICOS / BASES ACADÊMICAS/ENCADERNAÇÃO E REENCADERNAÇÃO DE LIVROS DO ACERVO</v>
      </c>
      <c r="I115" t="s">
        <v>4653</v>
      </c>
      <c r="J115" t="s">
        <v>4732</v>
      </c>
      <c r="K115" t="s">
        <v>4733</v>
      </c>
      <c r="L115" t="s">
        <v>4734</v>
      </c>
      <c r="M115" t="s">
        <v>1852</v>
      </c>
      <c r="N115" t="s">
        <v>166</v>
      </c>
      <c r="O115" t="s">
        <v>167</v>
      </c>
      <c r="P115" t="s">
        <v>200</v>
      </c>
      <c r="Q115" t="s">
        <v>168</v>
      </c>
      <c r="R115" t="s">
        <v>165</v>
      </c>
      <c r="S115" t="s">
        <v>119</v>
      </c>
      <c r="T115" t="s">
        <v>164</v>
      </c>
      <c r="U115" t="s">
        <v>118</v>
      </c>
      <c r="V115" t="s">
        <v>1711</v>
      </c>
      <c r="W115" t="s">
        <v>1706</v>
      </c>
      <c r="X115" s="51" t="str">
        <f t="shared" si="1"/>
        <v>3</v>
      </c>
      <c r="Y115" s="51" t="str">
        <f>IF(T115="","",IF(AND(T115&lt;&gt;'Tabelas auxiliares'!$B$236,T115&lt;&gt;'Tabelas auxiliares'!$B$237),"FOLHA DE PESSOAL",IF(X115='Tabelas auxiliares'!$A$237,"CUSTEIO",IF(X115='Tabelas auxiliares'!$A$236,"INVESTIMENTO","ERRO - VERIFICAR"))))</f>
        <v>CUSTEIO</v>
      </c>
      <c r="Z115" s="44">
        <v>1098.58</v>
      </c>
      <c r="AA115" s="44">
        <v>1098.58</v>
      </c>
    </row>
    <row r="116" spans="1:29" x14ac:dyDescent="0.25">
      <c r="A116" t="s">
        <v>594</v>
      </c>
      <c r="B116" s="72" t="s">
        <v>284</v>
      </c>
      <c r="C116" s="72" t="s">
        <v>595</v>
      </c>
      <c r="D116" t="s">
        <v>75</v>
      </c>
      <c r="E116" t="s">
        <v>117</v>
      </c>
      <c r="F116" s="51" t="str">
        <f>IFERROR(VLOOKUP(D116,'Tabelas auxiliares'!$A$3:$B$61,2,FALSE),"")</f>
        <v>BIBLIOTECA</v>
      </c>
      <c r="G116" s="51" t="str">
        <f>IFERROR(VLOOKUP($B116,'Tabelas auxiliares'!$A$65:$C$102,2,FALSE),"")</f>
        <v>Acervo bibliográfico</v>
      </c>
      <c r="H116" s="51" t="str">
        <f>IFERROR(VLOOKUP($B116,'Tabelas auxiliares'!$A$65:$C$102,3,FALSE),"")</f>
        <v>LIVROS / ASSINATURA DE JORNAIS E REVISTAS / PERIÓDICOS / BASES ACADÊMICAS/ENCADERNAÇÃO E REENCADERNAÇÃO DE LIVROS DO ACERVO</v>
      </c>
      <c r="I116" t="s">
        <v>4735</v>
      </c>
      <c r="J116" t="s">
        <v>4736</v>
      </c>
      <c r="K116" t="s">
        <v>4737</v>
      </c>
      <c r="L116" t="s">
        <v>4738</v>
      </c>
      <c r="M116" t="s">
        <v>1870</v>
      </c>
      <c r="N116" t="s">
        <v>166</v>
      </c>
      <c r="O116" t="s">
        <v>167</v>
      </c>
      <c r="P116" t="s">
        <v>200</v>
      </c>
      <c r="Q116" t="s">
        <v>168</v>
      </c>
      <c r="R116" t="s">
        <v>165</v>
      </c>
      <c r="S116" t="s">
        <v>119</v>
      </c>
      <c r="T116" t="s">
        <v>164</v>
      </c>
      <c r="U116" t="s">
        <v>118</v>
      </c>
      <c r="V116" t="s">
        <v>1871</v>
      </c>
      <c r="W116" t="s">
        <v>1872</v>
      </c>
      <c r="X116" s="51" t="str">
        <f t="shared" si="1"/>
        <v>3</v>
      </c>
      <c r="Y116" s="51" t="str">
        <f>IF(T116="","",IF(AND(T116&lt;&gt;'Tabelas auxiliares'!$B$236,T116&lt;&gt;'Tabelas auxiliares'!$B$237),"FOLHA DE PESSOAL",IF(X116='Tabelas auxiliares'!$A$237,"CUSTEIO",IF(X116='Tabelas auxiliares'!$A$236,"INVESTIMENTO","ERRO - VERIFICAR"))))</f>
        <v>CUSTEIO</v>
      </c>
      <c r="Z116" s="44">
        <v>52189.88</v>
      </c>
      <c r="AA116" s="44">
        <v>5786.4</v>
      </c>
      <c r="AC116" s="44">
        <v>46403.48</v>
      </c>
    </row>
    <row r="117" spans="1:29" x14ac:dyDescent="0.25">
      <c r="A117" t="s">
        <v>594</v>
      </c>
      <c r="B117" s="72" t="s">
        <v>284</v>
      </c>
      <c r="C117" s="72" t="s">
        <v>595</v>
      </c>
      <c r="D117" t="s">
        <v>75</v>
      </c>
      <c r="E117" t="s">
        <v>117</v>
      </c>
      <c r="F117" s="51" t="str">
        <f>IFERROR(VLOOKUP(D117,'Tabelas auxiliares'!$A$3:$B$61,2,FALSE),"")</f>
        <v>BIBLIOTECA</v>
      </c>
      <c r="G117" s="51" t="str">
        <f>IFERROR(VLOOKUP($B117,'Tabelas auxiliares'!$A$65:$C$102,2,FALSE),"")</f>
        <v>Acervo bibliográfico</v>
      </c>
      <c r="H117" s="51" t="str">
        <f>IFERROR(VLOOKUP($B117,'Tabelas auxiliares'!$A$65:$C$102,3,FALSE),"")</f>
        <v>LIVROS / ASSINATURA DE JORNAIS E REVISTAS / PERIÓDICOS / BASES ACADÊMICAS/ENCADERNAÇÃO E REENCADERNAÇÃO DE LIVROS DO ACERVO</v>
      </c>
      <c r="I117" t="s">
        <v>4739</v>
      </c>
      <c r="J117" t="s">
        <v>1849</v>
      </c>
      <c r="K117" t="s">
        <v>4740</v>
      </c>
      <c r="L117" t="s">
        <v>4741</v>
      </c>
      <c r="M117" t="s">
        <v>1852</v>
      </c>
      <c r="N117" t="s">
        <v>166</v>
      </c>
      <c r="O117" t="s">
        <v>167</v>
      </c>
      <c r="P117" t="s">
        <v>200</v>
      </c>
      <c r="Q117" t="s">
        <v>168</v>
      </c>
      <c r="R117" t="s">
        <v>165</v>
      </c>
      <c r="S117" t="s">
        <v>119</v>
      </c>
      <c r="T117" t="s">
        <v>164</v>
      </c>
      <c r="U117" t="s">
        <v>118</v>
      </c>
      <c r="V117" t="s">
        <v>1853</v>
      </c>
      <c r="W117" t="s">
        <v>1854</v>
      </c>
      <c r="X117" s="51" t="str">
        <f t="shared" si="1"/>
        <v>3</v>
      </c>
      <c r="Y117" s="51" t="str">
        <f>IF(T117="","",IF(AND(T117&lt;&gt;'Tabelas auxiliares'!$B$236,T117&lt;&gt;'Tabelas auxiliares'!$B$237),"FOLHA DE PESSOAL",IF(X117='Tabelas auxiliares'!$A$237,"CUSTEIO",IF(X117='Tabelas auxiliares'!$A$236,"INVESTIMENTO","ERRO - VERIFICAR"))))</f>
        <v>CUSTEIO</v>
      </c>
      <c r="Z117" s="44">
        <v>20802</v>
      </c>
      <c r="AC117" s="44">
        <v>20802</v>
      </c>
    </row>
    <row r="118" spans="1:29" x14ac:dyDescent="0.25">
      <c r="A118" t="s">
        <v>594</v>
      </c>
      <c r="B118" s="72" t="s">
        <v>284</v>
      </c>
      <c r="C118" s="72" t="s">
        <v>595</v>
      </c>
      <c r="D118" t="s">
        <v>75</v>
      </c>
      <c r="E118" t="s">
        <v>117</v>
      </c>
      <c r="F118" s="51" t="str">
        <f>IFERROR(VLOOKUP(D118,'Tabelas auxiliares'!$A$3:$B$61,2,FALSE),"")</f>
        <v>BIBLIOTECA</v>
      </c>
      <c r="G118" s="51" t="str">
        <f>IFERROR(VLOOKUP($B118,'Tabelas auxiliares'!$A$65:$C$102,2,FALSE),"")</f>
        <v>Acervo bibliográfico</v>
      </c>
      <c r="H118" s="51" t="str">
        <f>IFERROR(VLOOKUP($B118,'Tabelas auxiliares'!$A$65:$C$102,3,FALSE),"")</f>
        <v>LIVROS / ASSINATURA DE JORNAIS E REVISTAS / PERIÓDICOS / BASES ACADÊMICAS/ENCADERNAÇÃO E REENCADERNAÇÃO DE LIVROS DO ACERVO</v>
      </c>
      <c r="I118" t="s">
        <v>4600</v>
      </c>
      <c r="J118" t="s">
        <v>4742</v>
      </c>
      <c r="K118" t="s">
        <v>4743</v>
      </c>
      <c r="L118" t="s">
        <v>4744</v>
      </c>
      <c r="M118" t="s">
        <v>1894</v>
      </c>
      <c r="N118" t="s">
        <v>1506</v>
      </c>
      <c r="O118" t="s">
        <v>167</v>
      </c>
      <c r="P118" t="s">
        <v>1507</v>
      </c>
      <c r="Q118" t="s">
        <v>168</v>
      </c>
      <c r="R118" t="s">
        <v>165</v>
      </c>
      <c r="S118" t="s">
        <v>119</v>
      </c>
      <c r="T118" t="s">
        <v>164</v>
      </c>
      <c r="U118" t="s">
        <v>830</v>
      </c>
      <c r="V118" t="s">
        <v>1895</v>
      </c>
      <c r="W118" t="s">
        <v>1896</v>
      </c>
      <c r="X118" s="51" t="str">
        <f t="shared" si="1"/>
        <v>4</v>
      </c>
      <c r="Y118" s="51" t="str">
        <f>IF(T118="","",IF(AND(T118&lt;&gt;'Tabelas auxiliares'!$B$236,T118&lt;&gt;'Tabelas auxiliares'!$B$237),"FOLHA DE PESSOAL",IF(X118='Tabelas auxiliares'!$A$237,"CUSTEIO",IF(X118='Tabelas auxiliares'!$A$236,"INVESTIMENTO","ERRO - VERIFICAR"))))</f>
        <v>INVESTIMENTO</v>
      </c>
      <c r="Z118" s="44">
        <v>96985.08</v>
      </c>
      <c r="AA118" s="44">
        <v>2625.47</v>
      </c>
      <c r="AC118" s="44">
        <v>94359.61</v>
      </c>
    </row>
    <row r="119" spans="1:29" x14ac:dyDescent="0.25">
      <c r="A119" t="s">
        <v>594</v>
      </c>
      <c r="B119" s="72" t="s">
        <v>284</v>
      </c>
      <c r="C119" s="72" t="s">
        <v>595</v>
      </c>
      <c r="D119" t="s">
        <v>75</v>
      </c>
      <c r="E119" t="s">
        <v>117</v>
      </c>
      <c r="F119" s="51" t="str">
        <f>IFERROR(VLOOKUP(D119,'Tabelas auxiliares'!$A$3:$B$61,2,FALSE),"")</f>
        <v>BIBLIOTECA</v>
      </c>
      <c r="G119" s="51" t="str">
        <f>IFERROR(VLOOKUP($B119,'Tabelas auxiliares'!$A$65:$C$102,2,FALSE),"")</f>
        <v>Acervo bibliográfico</v>
      </c>
      <c r="H119" s="51" t="str">
        <f>IFERROR(VLOOKUP($B119,'Tabelas auxiliares'!$A$65:$C$102,3,FALSE),"")</f>
        <v>LIVROS / ASSINATURA DE JORNAIS E REVISTAS / PERIÓDICOS / BASES ACADÊMICAS/ENCADERNAÇÃO E REENCADERNAÇÃO DE LIVROS DO ACERVO</v>
      </c>
      <c r="I119" t="s">
        <v>4439</v>
      </c>
      <c r="J119" t="s">
        <v>4745</v>
      </c>
      <c r="K119" t="s">
        <v>4746</v>
      </c>
      <c r="L119" t="s">
        <v>1905</v>
      </c>
      <c r="M119" t="s">
        <v>1906</v>
      </c>
      <c r="N119" t="s">
        <v>166</v>
      </c>
      <c r="O119" t="s">
        <v>167</v>
      </c>
      <c r="P119" t="s">
        <v>200</v>
      </c>
      <c r="Q119" t="s">
        <v>168</v>
      </c>
      <c r="R119" t="s">
        <v>165</v>
      </c>
      <c r="S119" t="s">
        <v>119</v>
      </c>
      <c r="T119" t="s">
        <v>164</v>
      </c>
      <c r="U119" t="s">
        <v>118</v>
      </c>
      <c r="V119" t="s">
        <v>1571</v>
      </c>
      <c r="W119" t="s">
        <v>1572</v>
      </c>
      <c r="X119" s="51" t="str">
        <f t="shared" si="1"/>
        <v>3</v>
      </c>
      <c r="Y119" s="51" t="str">
        <f>IF(T119="","",IF(AND(T119&lt;&gt;'Tabelas auxiliares'!$B$236,T119&lt;&gt;'Tabelas auxiliares'!$B$237),"FOLHA DE PESSOAL",IF(X119='Tabelas auxiliares'!$A$237,"CUSTEIO",IF(X119='Tabelas auxiliares'!$A$236,"INVESTIMENTO","ERRO - VERIFICAR"))))</f>
        <v>CUSTEIO</v>
      </c>
      <c r="Z119" s="44">
        <v>12836.8</v>
      </c>
      <c r="AC119" s="44">
        <v>12836.8</v>
      </c>
    </row>
    <row r="120" spans="1:29" x14ac:dyDescent="0.25">
      <c r="A120" t="s">
        <v>594</v>
      </c>
      <c r="B120" s="72" t="s">
        <v>284</v>
      </c>
      <c r="C120" s="72" t="s">
        <v>595</v>
      </c>
      <c r="D120" t="s">
        <v>75</v>
      </c>
      <c r="E120" t="s">
        <v>117</v>
      </c>
      <c r="F120" s="51" t="str">
        <f>IFERROR(VLOOKUP(D120,'Tabelas auxiliares'!$A$3:$B$61,2,FALSE),"")</f>
        <v>BIBLIOTECA</v>
      </c>
      <c r="G120" s="51" t="str">
        <f>IFERROR(VLOOKUP($B120,'Tabelas auxiliares'!$A$65:$C$102,2,FALSE),"")</f>
        <v>Acervo bibliográfico</v>
      </c>
      <c r="H120" s="51" t="str">
        <f>IFERROR(VLOOKUP($B120,'Tabelas auxiliares'!$A$65:$C$102,3,FALSE),"")</f>
        <v>LIVROS / ASSINATURA DE JORNAIS E REVISTAS / PERIÓDICOS / BASES ACADÊMICAS/ENCADERNAÇÃO E REENCADERNAÇÃO DE LIVROS DO ACERVO</v>
      </c>
      <c r="I120" t="s">
        <v>4747</v>
      </c>
      <c r="J120" t="s">
        <v>4748</v>
      </c>
      <c r="K120" t="s">
        <v>4749</v>
      </c>
      <c r="L120" t="s">
        <v>4750</v>
      </c>
      <c r="M120" t="s">
        <v>1884</v>
      </c>
      <c r="N120" t="s">
        <v>166</v>
      </c>
      <c r="O120" t="s">
        <v>167</v>
      </c>
      <c r="P120" t="s">
        <v>200</v>
      </c>
      <c r="Q120" t="s">
        <v>168</v>
      </c>
      <c r="R120" t="s">
        <v>165</v>
      </c>
      <c r="S120" t="s">
        <v>119</v>
      </c>
      <c r="T120" t="s">
        <v>164</v>
      </c>
      <c r="U120" t="s">
        <v>118</v>
      </c>
      <c r="V120" t="s">
        <v>1571</v>
      </c>
      <c r="W120" t="s">
        <v>1572</v>
      </c>
      <c r="X120" s="51" t="str">
        <f t="shared" si="1"/>
        <v>3</v>
      </c>
      <c r="Y120" s="51" t="str">
        <f>IF(T120="","",IF(AND(T120&lt;&gt;'Tabelas auxiliares'!$B$236,T120&lt;&gt;'Tabelas auxiliares'!$B$237),"FOLHA DE PESSOAL",IF(X120='Tabelas auxiliares'!$A$237,"CUSTEIO",IF(X120='Tabelas auxiliares'!$A$236,"INVESTIMENTO","ERRO - VERIFICAR"))))</f>
        <v>CUSTEIO</v>
      </c>
      <c r="Z120" s="44">
        <v>6612.85</v>
      </c>
      <c r="AC120" s="44">
        <v>5027.6000000000004</v>
      </c>
    </row>
    <row r="121" spans="1:29" x14ac:dyDescent="0.25">
      <c r="A121" t="s">
        <v>594</v>
      </c>
      <c r="B121" s="72" t="s">
        <v>284</v>
      </c>
      <c r="C121" s="72" t="s">
        <v>595</v>
      </c>
      <c r="D121" t="s">
        <v>75</v>
      </c>
      <c r="E121" t="s">
        <v>117</v>
      </c>
      <c r="F121" s="51" t="str">
        <f>IFERROR(VLOOKUP(D121,'Tabelas auxiliares'!$A$3:$B$61,2,FALSE),"")</f>
        <v>BIBLIOTECA</v>
      </c>
      <c r="G121" s="51" t="str">
        <f>IFERROR(VLOOKUP($B121,'Tabelas auxiliares'!$A$65:$C$102,2,FALSE),"")</f>
        <v>Acervo bibliográfico</v>
      </c>
      <c r="H121" s="51" t="str">
        <f>IFERROR(VLOOKUP($B121,'Tabelas auxiliares'!$A$65:$C$102,3,FALSE),"")</f>
        <v>LIVROS / ASSINATURA DE JORNAIS E REVISTAS / PERIÓDICOS / BASES ACADÊMICAS/ENCADERNAÇÃO E REENCADERNAÇÃO DE LIVROS DO ACERVO</v>
      </c>
      <c r="I121" t="s">
        <v>4751</v>
      </c>
      <c r="J121" t="s">
        <v>4752</v>
      </c>
      <c r="K121" t="s">
        <v>4753</v>
      </c>
      <c r="L121" t="s">
        <v>4754</v>
      </c>
      <c r="M121" t="s">
        <v>4755</v>
      </c>
      <c r="N121" t="s">
        <v>166</v>
      </c>
      <c r="O121" t="s">
        <v>167</v>
      </c>
      <c r="P121" t="s">
        <v>200</v>
      </c>
      <c r="Q121" t="s">
        <v>168</v>
      </c>
      <c r="R121" t="s">
        <v>165</v>
      </c>
      <c r="S121" t="s">
        <v>119</v>
      </c>
      <c r="T121" t="s">
        <v>164</v>
      </c>
      <c r="U121" t="s">
        <v>118</v>
      </c>
      <c r="V121" t="s">
        <v>1889</v>
      </c>
      <c r="W121" t="s">
        <v>1890</v>
      </c>
      <c r="X121" s="51" t="str">
        <f t="shared" si="1"/>
        <v>3</v>
      </c>
      <c r="Y121" s="51" t="str">
        <f>IF(T121="","",IF(AND(T121&lt;&gt;'Tabelas auxiliares'!$B$236,T121&lt;&gt;'Tabelas auxiliares'!$B$237),"FOLHA DE PESSOAL",IF(X121='Tabelas auxiliares'!$A$237,"CUSTEIO",IF(X121='Tabelas auxiliares'!$A$236,"INVESTIMENTO","ERRO - VERIFICAR"))))</f>
        <v>CUSTEIO</v>
      </c>
      <c r="Z121" s="44">
        <v>23000</v>
      </c>
      <c r="AC121" s="44">
        <v>23000</v>
      </c>
    </row>
    <row r="122" spans="1:29" x14ac:dyDescent="0.25">
      <c r="A122" t="s">
        <v>594</v>
      </c>
      <c r="B122" s="72" t="s">
        <v>284</v>
      </c>
      <c r="C122" s="72" t="s">
        <v>595</v>
      </c>
      <c r="D122" t="s">
        <v>75</v>
      </c>
      <c r="E122" t="s">
        <v>117</v>
      </c>
      <c r="F122" s="51" t="str">
        <f>IFERROR(VLOOKUP(D122,'Tabelas auxiliares'!$A$3:$B$61,2,FALSE),"")</f>
        <v>BIBLIOTECA</v>
      </c>
      <c r="G122" s="51" t="str">
        <f>IFERROR(VLOOKUP($B122,'Tabelas auxiliares'!$A$65:$C$102,2,FALSE),"")</f>
        <v>Acervo bibliográfico</v>
      </c>
      <c r="H122" s="51" t="str">
        <f>IFERROR(VLOOKUP($B122,'Tabelas auxiliares'!$A$65:$C$102,3,FALSE),"")</f>
        <v>LIVROS / ASSINATURA DE JORNAIS E REVISTAS / PERIÓDICOS / BASES ACADÊMICAS/ENCADERNAÇÃO E REENCADERNAÇÃO DE LIVROS DO ACERVO</v>
      </c>
      <c r="I122" t="s">
        <v>4751</v>
      </c>
      <c r="J122" t="s">
        <v>1849</v>
      </c>
      <c r="K122" t="s">
        <v>4756</v>
      </c>
      <c r="L122" t="s">
        <v>4741</v>
      </c>
      <c r="M122" t="s">
        <v>1852</v>
      </c>
      <c r="N122" t="s">
        <v>166</v>
      </c>
      <c r="O122" t="s">
        <v>167</v>
      </c>
      <c r="P122" t="s">
        <v>200</v>
      </c>
      <c r="Q122" t="s">
        <v>168</v>
      </c>
      <c r="R122" t="s">
        <v>165</v>
      </c>
      <c r="S122" t="s">
        <v>119</v>
      </c>
      <c r="T122" t="s">
        <v>164</v>
      </c>
      <c r="U122" t="s">
        <v>118</v>
      </c>
      <c r="V122" t="s">
        <v>1853</v>
      </c>
      <c r="W122" t="s">
        <v>1854</v>
      </c>
      <c r="X122" s="51" t="str">
        <f t="shared" si="1"/>
        <v>3</v>
      </c>
      <c r="Y122" s="51" t="str">
        <f>IF(T122="","",IF(AND(T122&lt;&gt;'Tabelas auxiliares'!$B$236,T122&lt;&gt;'Tabelas auxiliares'!$B$237),"FOLHA DE PESSOAL",IF(X122='Tabelas auxiliares'!$A$237,"CUSTEIO",IF(X122='Tabelas auxiliares'!$A$236,"INVESTIMENTO","ERRO - VERIFICAR"))))</f>
        <v>CUSTEIO</v>
      </c>
      <c r="Z122" s="44">
        <v>15601.5</v>
      </c>
      <c r="AC122" s="44">
        <v>15601.5</v>
      </c>
    </row>
    <row r="123" spans="1:29" x14ac:dyDescent="0.25">
      <c r="A123" t="s">
        <v>594</v>
      </c>
      <c r="B123" s="72" t="s">
        <v>284</v>
      </c>
      <c r="C123" s="72" t="s">
        <v>782</v>
      </c>
      <c r="D123" t="s">
        <v>75</v>
      </c>
      <c r="E123" t="s">
        <v>117</v>
      </c>
      <c r="F123" s="51" t="str">
        <f>IFERROR(VLOOKUP(D123,'Tabelas auxiliares'!$A$3:$B$61,2,FALSE),"")</f>
        <v>BIBLIOTECA</v>
      </c>
      <c r="G123" s="51" t="str">
        <f>IFERROR(VLOOKUP($B123,'Tabelas auxiliares'!$A$65:$C$102,2,FALSE),"")</f>
        <v>Acervo bibliográfico</v>
      </c>
      <c r="H123" s="51" t="str">
        <f>IFERROR(VLOOKUP($B123,'Tabelas auxiliares'!$A$65:$C$102,3,FALSE),"")</f>
        <v>LIVROS / ASSINATURA DE JORNAIS E REVISTAS / PERIÓDICOS / BASES ACADÊMICAS/ENCADERNAÇÃO E REENCADERNAÇÃO DE LIVROS DO ACERVO</v>
      </c>
      <c r="I123" t="s">
        <v>4433</v>
      </c>
      <c r="J123" t="s">
        <v>4757</v>
      </c>
      <c r="K123" t="s">
        <v>4758</v>
      </c>
      <c r="L123" t="s">
        <v>4759</v>
      </c>
      <c r="M123" t="s">
        <v>4760</v>
      </c>
      <c r="N123" t="s">
        <v>1506</v>
      </c>
      <c r="O123" t="s">
        <v>167</v>
      </c>
      <c r="P123" t="s">
        <v>1507</v>
      </c>
      <c r="Q123" t="s">
        <v>168</v>
      </c>
      <c r="R123" t="s">
        <v>165</v>
      </c>
      <c r="S123" t="s">
        <v>119</v>
      </c>
      <c r="T123" t="s">
        <v>164</v>
      </c>
      <c r="U123" t="s">
        <v>830</v>
      </c>
      <c r="V123" t="s">
        <v>1895</v>
      </c>
      <c r="W123" t="s">
        <v>1896</v>
      </c>
      <c r="X123" s="51" t="str">
        <f t="shared" si="1"/>
        <v>4</v>
      </c>
      <c r="Y123" s="51" t="str">
        <f>IF(T123="","",IF(AND(T123&lt;&gt;'Tabelas auxiliares'!$B$236,T123&lt;&gt;'Tabelas auxiliares'!$B$237),"FOLHA DE PESSOAL",IF(X123='Tabelas auxiliares'!$A$237,"CUSTEIO",IF(X123='Tabelas auxiliares'!$A$236,"INVESTIMENTO","ERRO - VERIFICAR"))))</f>
        <v>INVESTIMENTO</v>
      </c>
      <c r="Z123" s="44">
        <v>102399.45</v>
      </c>
      <c r="AA123" s="44">
        <v>18406.849999999999</v>
      </c>
      <c r="AC123" s="44">
        <v>83992.6</v>
      </c>
    </row>
    <row r="124" spans="1:29" x14ac:dyDescent="0.25">
      <c r="A124" t="s">
        <v>594</v>
      </c>
      <c r="B124" s="72" t="s">
        <v>284</v>
      </c>
      <c r="C124" s="72" t="s">
        <v>782</v>
      </c>
      <c r="D124" t="s">
        <v>75</v>
      </c>
      <c r="E124" t="s">
        <v>117</v>
      </c>
      <c r="F124" s="51" t="str">
        <f>IFERROR(VLOOKUP(D124,'Tabelas auxiliares'!$A$3:$B$61,2,FALSE),"")</f>
        <v>BIBLIOTECA</v>
      </c>
      <c r="G124" s="51" t="str">
        <f>IFERROR(VLOOKUP($B124,'Tabelas auxiliares'!$A$65:$C$102,2,FALSE),"")</f>
        <v>Acervo bibliográfico</v>
      </c>
      <c r="H124" s="51" t="str">
        <f>IFERROR(VLOOKUP($B124,'Tabelas auxiliares'!$A$65:$C$102,3,FALSE),"")</f>
        <v>LIVROS / ASSINATURA DE JORNAIS E REVISTAS / PERIÓDICOS / BASES ACADÊMICAS/ENCADERNAÇÃO E REENCADERNAÇÃO DE LIVROS DO ACERVO</v>
      </c>
      <c r="I124" t="s">
        <v>4615</v>
      </c>
      <c r="J124" t="s">
        <v>4761</v>
      </c>
      <c r="K124" t="s">
        <v>4762</v>
      </c>
      <c r="L124" t="s">
        <v>4763</v>
      </c>
      <c r="M124" t="s">
        <v>4764</v>
      </c>
      <c r="N124" t="s">
        <v>166</v>
      </c>
      <c r="O124" t="s">
        <v>167</v>
      </c>
      <c r="P124" t="s">
        <v>200</v>
      </c>
      <c r="Q124" t="s">
        <v>168</v>
      </c>
      <c r="R124" t="s">
        <v>165</v>
      </c>
      <c r="S124" t="s">
        <v>119</v>
      </c>
      <c r="T124" t="s">
        <v>164</v>
      </c>
      <c r="U124" t="s">
        <v>118</v>
      </c>
      <c r="V124" t="s">
        <v>1571</v>
      </c>
      <c r="W124" t="s">
        <v>1572</v>
      </c>
      <c r="X124" s="51" t="str">
        <f t="shared" si="1"/>
        <v>3</v>
      </c>
      <c r="Y124" s="51" t="str">
        <f>IF(T124="","",IF(AND(T124&lt;&gt;'Tabelas auxiliares'!$B$236,T124&lt;&gt;'Tabelas auxiliares'!$B$237),"FOLHA DE PESSOAL",IF(X124='Tabelas auxiliares'!$A$237,"CUSTEIO",IF(X124='Tabelas auxiliares'!$A$236,"INVESTIMENTO","ERRO - VERIFICAR"))))</f>
        <v>CUSTEIO</v>
      </c>
      <c r="Z124" s="44">
        <v>244778.06</v>
      </c>
      <c r="AC124" s="44">
        <v>188943.86</v>
      </c>
    </row>
    <row r="125" spans="1:29" x14ac:dyDescent="0.25">
      <c r="A125" t="s">
        <v>594</v>
      </c>
      <c r="B125" s="72" t="s">
        <v>287</v>
      </c>
      <c r="C125" s="72" t="s">
        <v>595</v>
      </c>
      <c r="D125" t="s">
        <v>86</v>
      </c>
      <c r="E125" t="s">
        <v>117</v>
      </c>
      <c r="F125" s="51" t="str">
        <f>IFERROR(VLOOKUP(D125,'Tabelas auxiliares'!$A$3:$B$61,2,FALSE),"")</f>
        <v>SUGEPE - CAPACITAÇÃO</v>
      </c>
      <c r="G125" s="51" t="str">
        <f>IFERROR(VLOOKUP($B125,'Tabelas auxiliares'!$A$65:$C$102,2,FALSE),"")</f>
        <v>Capacitação de servidores</v>
      </c>
      <c r="H125" s="51" t="str">
        <f>IFERROR(VLOOKUP($B125,'Tabelas auxiliares'!$A$65:$C$102,3,FALSE),"")</f>
        <v>CURSO EXTERNO / INSCRICOES PARA CURSO / CURSOS IN COMPANY</v>
      </c>
      <c r="I125" t="s">
        <v>4765</v>
      </c>
      <c r="J125" t="s">
        <v>4766</v>
      </c>
      <c r="K125" t="s">
        <v>4767</v>
      </c>
      <c r="L125" t="s">
        <v>4768</v>
      </c>
      <c r="M125" t="s">
        <v>4769</v>
      </c>
      <c r="N125" t="s">
        <v>1912</v>
      </c>
      <c r="O125" t="s">
        <v>167</v>
      </c>
      <c r="P125" t="s">
        <v>1913</v>
      </c>
      <c r="Q125" t="s">
        <v>168</v>
      </c>
      <c r="R125" t="s">
        <v>165</v>
      </c>
      <c r="S125" t="s">
        <v>119</v>
      </c>
      <c r="T125" t="s">
        <v>164</v>
      </c>
      <c r="U125" t="s">
        <v>1914</v>
      </c>
      <c r="V125" t="s">
        <v>1730</v>
      </c>
      <c r="W125" t="s">
        <v>1731</v>
      </c>
      <c r="X125" s="51" t="str">
        <f t="shared" si="1"/>
        <v>3</v>
      </c>
      <c r="Y125" s="51" t="str">
        <f>IF(T125="","",IF(AND(T125&lt;&gt;'Tabelas auxiliares'!$B$236,T125&lt;&gt;'Tabelas auxiliares'!$B$237),"FOLHA DE PESSOAL",IF(X125='Tabelas auxiliares'!$A$237,"CUSTEIO",IF(X125='Tabelas auxiliares'!$A$236,"INVESTIMENTO","ERRO - VERIFICAR"))))</f>
        <v>CUSTEIO</v>
      </c>
      <c r="Z125" s="44">
        <v>4779</v>
      </c>
      <c r="AC125" s="44">
        <v>4779</v>
      </c>
    </row>
    <row r="126" spans="1:29" x14ac:dyDescent="0.25">
      <c r="A126" t="s">
        <v>594</v>
      </c>
      <c r="B126" s="72" t="s">
        <v>287</v>
      </c>
      <c r="C126" s="72" t="s">
        <v>595</v>
      </c>
      <c r="D126" t="s">
        <v>86</v>
      </c>
      <c r="E126" t="s">
        <v>117</v>
      </c>
      <c r="F126" s="51" t="str">
        <f>IFERROR(VLOOKUP(D126,'Tabelas auxiliares'!$A$3:$B$61,2,FALSE),"")</f>
        <v>SUGEPE - CAPACITAÇÃO</v>
      </c>
      <c r="G126" s="51" t="str">
        <f>IFERROR(VLOOKUP($B126,'Tabelas auxiliares'!$A$65:$C$102,2,FALSE),"")</f>
        <v>Capacitação de servidores</v>
      </c>
      <c r="H126" s="51" t="str">
        <f>IFERROR(VLOOKUP($B126,'Tabelas auxiliares'!$A$65:$C$102,3,FALSE),"")</f>
        <v>CURSO EXTERNO / INSCRICOES PARA CURSO / CURSOS IN COMPANY</v>
      </c>
      <c r="I126" t="s">
        <v>4770</v>
      </c>
      <c r="J126" t="s">
        <v>4771</v>
      </c>
      <c r="K126" t="s">
        <v>4772</v>
      </c>
      <c r="L126" t="s">
        <v>4773</v>
      </c>
      <c r="M126" t="s">
        <v>4774</v>
      </c>
      <c r="N126" t="s">
        <v>1912</v>
      </c>
      <c r="O126" t="s">
        <v>167</v>
      </c>
      <c r="P126" t="s">
        <v>1913</v>
      </c>
      <c r="Q126" t="s">
        <v>168</v>
      </c>
      <c r="R126" t="s">
        <v>165</v>
      </c>
      <c r="S126" t="s">
        <v>119</v>
      </c>
      <c r="T126" t="s">
        <v>164</v>
      </c>
      <c r="U126" t="s">
        <v>1914</v>
      </c>
      <c r="V126" t="s">
        <v>1730</v>
      </c>
      <c r="W126" t="s">
        <v>1731</v>
      </c>
      <c r="X126" s="51" t="str">
        <f t="shared" si="1"/>
        <v>3</v>
      </c>
      <c r="Y126" s="51" t="str">
        <f>IF(T126="","",IF(AND(T126&lt;&gt;'Tabelas auxiliares'!$B$236,T126&lt;&gt;'Tabelas auxiliares'!$B$237),"FOLHA DE PESSOAL",IF(X126='Tabelas auxiliares'!$A$237,"CUSTEIO",IF(X126='Tabelas auxiliares'!$A$236,"INVESTIMENTO","ERRO - VERIFICAR"))))</f>
        <v>CUSTEIO</v>
      </c>
      <c r="Z126" s="44">
        <v>250</v>
      </c>
    </row>
    <row r="127" spans="1:29" x14ac:dyDescent="0.25">
      <c r="A127" t="s">
        <v>594</v>
      </c>
      <c r="B127" s="72" t="s">
        <v>287</v>
      </c>
      <c r="C127" s="72" t="s">
        <v>595</v>
      </c>
      <c r="D127" t="s">
        <v>86</v>
      </c>
      <c r="E127" t="s">
        <v>117</v>
      </c>
      <c r="F127" s="51" t="str">
        <f>IFERROR(VLOOKUP(D127,'Tabelas auxiliares'!$A$3:$B$61,2,FALSE),"")</f>
        <v>SUGEPE - CAPACITAÇÃO</v>
      </c>
      <c r="G127" s="51" t="str">
        <f>IFERROR(VLOOKUP($B127,'Tabelas auxiliares'!$A$65:$C$102,2,FALSE),"")</f>
        <v>Capacitação de servidores</v>
      </c>
      <c r="H127" s="51" t="str">
        <f>IFERROR(VLOOKUP($B127,'Tabelas auxiliares'!$A$65:$C$102,3,FALSE),"")</f>
        <v>CURSO EXTERNO / INSCRICOES PARA CURSO / CURSOS IN COMPANY</v>
      </c>
      <c r="I127" t="s">
        <v>4775</v>
      </c>
      <c r="J127" t="s">
        <v>4776</v>
      </c>
      <c r="K127" t="s">
        <v>4777</v>
      </c>
      <c r="L127" t="s">
        <v>4778</v>
      </c>
      <c r="M127" t="s">
        <v>4779</v>
      </c>
      <c r="N127" t="s">
        <v>1912</v>
      </c>
      <c r="O127" t="s">
        <v>167</v>
      </c>
      <c r="P127" t="s">
        <v>1913</v>
      </c>
      <c r="Q127" t="s">
        <v>168</v>
      </c>
      <c r="R127" t="s">
        <v>165</v>
      </c>
      <c r="S127" t="s">
        <v>119</v>
      </c>
      <c r="T127" t="s">
        <v>164</v>
      </c>
      <c r="U127" t="s">
        <v>1914</v>
      </c>
      <c r="V127" t="s">
        <v>1730</v>
      </c>
      <c r="W127" t="s">
        <v>1731</v>
      </c>
      <c r="X127" s="51" t="str">
        <f t="shared" si="1"/>
        <v>3</v>
      </c>
      <c r="Y127" s="51" t="str">
        <f>IF(T127="","",IF(AND(T127&lt;&gt;'Tabelas auxiliares'!$B$236,T127&lt;&gt;'Tabelas auxiliares'!$B$237),"FOLHA DE PESSOAL",IF(X127='Tabelas auxiliares'!$A$237,"CUSTEIO",IF(X127='Tabelas auxiliares'!$A$236,"INVESTIMENTO","ERRO - VERIFICAR"))))</f>
        <v>CUSTEIO</v>
      </c>
      <c r="Z127" s="44">
        <v>23400</v>
      </c>
      <c r="AA127" s="44">
        <v>3900</v>
      </c>
      <c r="AC127" s="44">
        <v>19500</v>
      </c>
    </row>
    <row r="128" spans="1:29" x14ac:dyDescent="0.25">
      <c r="A128" t="s">
        <v>594</v>
      </c>
      <c r="B128" s="72" t="s">
        <v>287</v>
      </c>
      <c r="C128" s="72" t="s">
        <v>595</v>
      </c>
      <c r="D128" t="s">
        <v>86</v>
      </c>
      <c r="E128" t="s">
        <v>117</v>
      </c>
      <c r="F128" s="51" t="str">
        <f>IFERROR(VLOOKUP(D128,'Tabelas auxiliares'!$A$3:$B$61,2,FALSE),"")</f>
        <v>SUGEPE - CAPACITAÇÃO</v>
      </c>
      <c r="G128" s="51" t="str">
        <f>IFERROR(VLOOKUP($B128,'Tabelas auxiliares'!$A$65:$C$102,2,FALSE),"")</f>
        <v>Capacitação de servidores</v>
      </c>
      <c r="H128" s="51" t="str">
        <f>IFERROR(VLOOKUP($B128,'Tabelas auxiliares'!$A$65:$C$102,3,FALSE),"")</f>
        <v>CURSO EXTERNO / INSCRICOES PARA CURSO / CURSOS IN COMPANY</v>
      </c>
      <c r="I128" t="s">
        <v>4780</v>
      </c>
      <c r="J128" t="s">
        <v>4781</v>
      </c>
      <c r="K128" t="s">
        <v>4782</v>
      </c>
      <c r="L128" t="s">
        <v>4783</v>
      </c>
      <c r="M128" t="s">
        <v>1722</v>
      </c>
      <c r="N128" t="s">
        <v>1912</v>
      </c>
      <c r="O128" t="s">
        <v>167</v>
      </c>
      <c r="P128" t="s">
        <v>1913</v>
      </c>
      <c r="Q128" t="s">
        <v>168</v>
      </c>
      <c r="R128" t="s">
        <v>165</v>
      </c>
      <c r="S128" t="s">
        <v>119</v>
      </c>
      <c r="T128" t="s">
        <v>164</v>
      </c>
      <c r="U128" t="s">
        <v>1914</v>
      </c>
      <c r="V128" t="s">
        <v>1730</v>
      </c>
      <c r="W128" t="s">
        <v>1731</v>
      </c>
      <c r="X128" s="51" t="str">
        <f t="shared" si="1"/>
        <v>3</v>
      </c>
      <c r="Y128" s="51" t="str">
        <f>IF(T128="","",IF(AND(T128&lt;&gt;'Tabelas auxiliares'!$B$236,T128&lt;&gt;'Tabelas auxiliares'!$B$237),"FOLHA DE PESSOAL",IF(X128='Tabelas auxiliares'!$A$237,"CUSTEIO",IF(X128='Tabelas auxiliares'!$A$236,"INVESTIMENTO","ERRO - VERIFICAR"))))</f>
        <v>CUSTEIO</v>
      </c>
      <c r="Z128" s="44">
        <v>275</v>
      </c>
      <c r="AC128" s="44">
        <v>275</v>
      </c>
    </row>
    <row r="129" spans="1:29" x14ac:dyDescent="0.25">
      <c r="A129" t="s">
        <v>594</v>
      </c>
      <c r="B129" s="72" t="s">
        <v>287</v>
      </c>
      <c r="C129" s="72" t="s">
        <v>595</v>
      </c>
      <c r="D129" t="s">
        <v>86</v>
      </c>
      <c r="E129" t="s">
        <v>117</v>
      </c>
      <c r="F129" s="51" t="str">
        <f>IFERROR(VLOOKUP(D129,'Tabelas auxiliares'!$A$3:$B$61,2,FALSE),"")</f>
        <v>SUGEPE - CAPACITAÇÃO</v>
      </c>
      <c r="G129" s="51" t="str">
        <f>IFERROR(VLOOKUP($B129,'Tabelas auxiliares'!$A$65:$C$102,2,FALSE),"")</f>
        <v>Capacitação de servidores</v>
      </c>
      <c r="H129" s="51" t="str">
        <f>IFERROR(VLOOKUP($B129,'Tabelas auxiliares'!$A$65:$C$102,3,FALSE),"")</f>
        <v>CURSO EXTERNO / INSCRICOES PARA CURSO / CURSOS IN COMPANY</v>
      </c>
      <c r="I129" t="s">
        <v>4535</v>
      </c>
      <c r="J129" t="s">
        <v>4784</v>
      </c>
      <c r="K129" t="s">
        <v>4785</v>
      </c>
      <c r="L129" t="s">
        <v>4786</v>
      </c>
      <c r="M129" t="s">
        <v>4787</v>
      </c>
      <c r="N129" t="s">
        <v>1912</v>
      </c>
      <c r="O129" t="s">
        <v>167</v>
      </c>
      <c r="P129" t="s">
        <v>1913</v>
      </c>
      <c r="Q129" t="s">
        <v>168</v>
      </c>
      <c r="R129" t="s">
        <v>165</v>
      </c>
      <c r="S129" t="s">
        <v>119</v>
      </c>
      <c r="T129" t="s">
        <v>164</v>
      </c>
      <c r="U129" t="s">
        <v>1914</v>
      </c>
      <c r="V129" t="s">
        <v>1730</v>
      </c>
      <c r="W129" t="s">
        <v>1731</v>
      </c>
      <c r="X129" s="51" t="str">
        <f t="shared" si="1"/>
        <v>3</v>
      </c>
      <c r="Y129" s="51" t="str">
        <f>IF(T129="","",IF(AND(T129&lt;&gt;'Tabelas auxiliares'!$B$236,T129&lt;&gt;'Tabelas auxiliares'!$B$237),"FOLHA DE PESSOAL",IF(X129='Tabelas auxiliares'!$A$237,"CUSTEIO",IF(X129='Tabelas auxiliares'!$A$236,"INVESTIMENTO","ERRO - VERIFICAR"))))</f>
        <v>CUSTEIO</v>
      </c>
      <c r="Z129" s="44">
        <v>850</v>
      </c>
      <c r="AC129" s="44">
        <v>850</v>
      </c>
    </row>
    <row r="130" spans="1:29" x14ac:dyDescent="0.25">
      <c r="A130" t="s">
        <v>594</v>
      </c>
      <c r="B130" s="72" t="s">
        <v>287</v>
      </c>
      <c r="C130" s="72" t="s">
        <v>595</v>
      </c>
      <c r="D130" t="s">
        <v>86</v>
      </c>
      <c r="E130" t="s">
        <v>117</v>
      </c>
      <c r="F130" s="51" t="str">
        <f>IFERROR(VLOOKUP(D130,'Tabelas auxiliares'!$A$3:$B$61,2,FALSE),"")</f>
        <v>SUGEPE - CAPACITAÇÃO</v>
      </c>
      <c r="G130" s="51" t="str">
        <f>IFERROR(VLOOKUP($B130,'Tabelas auxiliares'!$A$65:$C$102,2,FALSE),"")</f>
        <v>Capacitação de servidores</v>
      </c>
      <c r="H130" s="51" t="str">
        <f>IFERROR(VLOOKUP($B130,'Tabelas auxiliares'!$A$65:$C$102,3,FALSE),"")</f>
        <v>CURSO EXTERNO / INSCRICOES PARA CURSO / CURSOS IN COMPANY</v>
      </c>
      <c r="I130" t="s">
        <v>4788</v>
      </c>
      <c r="J130" t="s">
        <v>4789</v>
      </c>
      <c r="K130" t="s">
        <v>4790</v>
      </c>
      <c r="L130" t="s">
        <v>938</v>
      </c>
      <c r="M130" t="s">
        <v>4791</v>
      </c>
      <c r="N130" t="s">
        <v>1912</v>
      </c>
      <c r="O130" t="s">
        <v>167</v>
      </c>
      <c r="P130" t="s">
        <v>1913</v>
      </c>
      <c r="Q130" t="s">
        <v>168</v>
      </c>
      <c r="R130" t="s">
        <v>165</v>
      </c>
      <c r="S130" t="s">
        <v>119</v>
      </c>
      <c r="T130" t="s">
        <v>164</v>
      </c>
      <c r="U130" t="s">
        <v>1914</v>
      </c>
      <c r="V130" t="s">
        <v>1730</v>
      </c>
      <c r="W130" t="s">
        <v>1731</v>
      </c>
      <c r="X130" s="51" t="str">
        <f t="shared" si="1"/>
        <v>3</v>
      </c>
      <c r="Y130" s="51" t="str">
        <f>IF(T130="","",IF(AND(T130&lt;&gt;'Tabelas auxiliares'!$B$236,T130&lt;&gt;'Tabelas auxiliares'!$B$237),"FOLHA DE PESSOAL",IF(X130='Tabelas auxiliares'!$A$237,"CUSTEIO",IF(X130='Tabelas auxiliares'!$A$236,"INVESTIMENTO","ERRO - VERIFICAR"))))</f>
        <v>CUSTEIO</v>
      </c>
      <c r="Z130" s="44">
        <v>2480</v>
      </c>
      <c r="AC130" s="44">
        <v>2480</v>
      </c>
    </row>
    <row r="131" spans="1:29" x14ac:dyDescent="0.25">
      <c r="A131" t="s">
        <v>594</v>
      </c>
      <c r="B131" s="72" t="s">
        <v>287</v>
      </c>
      <c r="C131" s="72" t="s">
        <v>595</v>
      </c>
      <c r="D131" t="s">
        <v>86</v>
      </c>
      <c r="E131" t="s">
        <v>117</v>
      </c>
      <c r="F131" s="51" t="str">
        <f>IFERROR(VLOOKUP(D131,'Tabelas auxiliares'!$A$3:$B$61,2,FALSE),"")</f>
        <v>SUGEPE - CAPACITAÇÃO</v>
      </c>
      <c r="G131" s="51" t="str">
        <f>IFERROR(VLOOKUP($B131,'Tabelas auxiliares'!$A$65:$C$102,2,FALSE),"")</f>
        <v>Capacitação de servidores</v>
      </c>
      <c r="H131" s="51" t="str">
        <f>IFERROR(VLOOKUP($B131,'Tabelas auxiliares'!$A$65:$C$102,3,FALSE),"")</f>
        <v>CURSO EXTERNO / INSCRICOES PARA CURSO / CURSOS IN COMPANY</v>
      </c>
      <c r="I131" t="s">
        <v>4458</v>
      </c>
      <c r="J131" t="s">
        <v>4792</v>
      </c>
      <c r="K131" t="s">
        <v>4793</v>
      </c>
      <c r="L131" t="s">
        <v>4794</v>
      </c>
      <c r="M131" t="s">
        <v>1946</v>
      </c>
      <c r="N131" t="s">
        <v>1912</v>
      </c>
      <c r="O131" t="s">
        <v>167</v>
      </c>
      <c r="P131" t="s">
        <v>1913</v>
      </c>
      <c r="Q131" t="s">
        <v>168</v>
      </c>
      <c r="R131" t="s">
        <v>165</v>
      </c>
      <c r="S131" t="s">
        <v>119</v>
      </c>
      <c r="T131" t="s">
        <v>164</v>
      </c>
      <c r="U131" t="s">
        <v>1914</v>
      </c>
      <c r="V131" t="s">
        <v>1730</v>
      </c>
      <c r="W131" t="s">
        <v>1731</v>
      </c>
      <c r="X131" s="51" t="str">
        <f t="shared" si="1"/>
        <v>3</v>
      </c>
      <c r="Y131" s="51" t="str">
        <f>IF(T131="","",IF(AND(T131&lt;&gt;'Tabelas auxiliares'!$B$236,T131&lt;&gt;'Tabelas auxiliares'!$B$237),"FOLHA DE PESSOAL",IF(X131='Tabelas auxiliares'!$A$237,"CUSTEIO",IF(X131='Tabelas auxiliares'!$A$236,"INVESTIMENTO","ERRO - VERIFICAR"))))</f>
        <v>CUSTEIO</v>
      </c>
      <c r="Z131" s="44">
        <v>35500</v>
      </c>
      <c r="AC131" s="44">
        <v>35500</v>
      </c>
    </row>
    <row r="132" spans="1:29" x14ac:dyDescent="0.25">
      <c r="A132" t="s">
        <v>594</v>
      </c>
      <c r="B132" s="72" t="s">
        <v>287</v>
      </c>
      <c r="C132" s="72" t="s">
        <v>595</v>
      </c>
      <c r="D132" t="s">
        <v>86</v>
      </c>
      <c r="E132" t="s">
        <v>117</v>
      </c>
      <c r="F132" s="51" t="str">
        <f>IFERROR(VLOOKUP(D132,'Tabelas auxiliares'!$A$3:$B$61,2,FALSE),"")</f>
        <v>SUGEPE - CAPACITAÇÃO</v>
      </c>
      <c r="G132" s="51" t="str">
        <f>IFERROR(VLOOKUP($B132,'Tabelas auxiliares'!$A$65:$C$102,2,FALSE),"")</f>
        <v>Capacitação de servidores</v>
      </c>
      <c r="H132" s="51" t="str">
        <f>IFERROR(VLOOKUP($B132,'Tabelas auxiliares'!$A$65:$C$102,3,FALSE),"")</f>
        <v>CURSO EXTERNO / INSCRICOES PARA CURSO / CURSOS IN COMPANY</v>
      </c>
      <c r="I132" t="s">
        <v>4458</v>
      </c>
      <c r="J132" t="s">
        <v>4792</v>
      </c>
      <c r="K132" t="s">
        <v>4795</v>
      </c>
      <c r="L132" t="s">
        <v>4794</v>
      </c>
      <c r="M132" t="s">
        <v>1946</v>
      </c>
      <c r="N132" t="s">
        <v>166</v>
      </c>
      <c r="O132" t="s">
        <v>167</v>
      </c>
      <c r="P132" t="s">
        <v>200</v>
      </c>
      <c r="Q132" t="s">
        <v>168</v>
      </c>
      <c r="R132" t="s">
        <v>165</v>
      </c>
      <c r="S132" t="s">
        <v>119</v>
      </c>
      <c r="T132" t="s">
        <v>164</v>
      </c>
      <c r="U132" t="s">
        <v>118</v>
      </c>
      <c r="V132" t="s">
        <v>1730</v>
      </c>
      <c r="W132" t="s">
        <v>1731</v>
      </c>
      <c r="X132" s="51" t="str">
        <f t="shared" ref="X132:X195" si="2">LEFT(V132,1)</f>
        <v>3</v>
      </c>
      <c r="Y132" s="51" t="str">
        <f>IF(T132="","",IF(AND(T132&lt;&gt;'Tabelas auxiliares'!$B$236,T132&lt;&gt;'Tabelas auxiliares'!$B$237),"FOLHA DE PESSOAL",IF(X132='Tabelas auxiliares'!$A$237,"CUSTEIO",IF(X132='Tabelas auxiliares'!$A$236,"INVESTIMENTO","ERRO - VERIFICAR"))))</f>
        <v>CUSTEIO</v>
      </c>
      <c r="Z132" s="44">
        <v>3309.6</v>
      </c>
      <c r="AC132" s="44">
        <v>3309.6</v>
      </c>
    </row>
    <row r="133" spans="1:29" x14ac:dyDescent="0.25">
      <c r="A133" t="s">
        <v>594</v>
      </c>
      <c r="B133" s="72" t="s">
        <v>287</v>
      </c>
      <c r="C133" s="72" t="s">
        <v>595</v>
      </c>
      <c r="D133" t="s">
        <v>86</v>
      </c>
      <c r="E133" t="s">
        <v>117</v>
      </c>
      <c r="F133" s="51" t="str">
        <f>IFERROR(VLOOKUP(D133,'Tabelas auxiliares'!$A$3:$B$61,2,FALSE),"")</f>
        <v>SUGEPE - CAPACITAÇÃO</v>
      </c>
      <c r="G133" s="51" t="str">
        <f>IFERROR(VLOOKUP($B133,'Tabelas auxiliares'!$A$65:$C$102,2,FALSE),"")</f>
        <v>Capacitação de servidores</v>
      </c>
      <c r="H133" s="51" t="str">
        <f>IFERROR(VLOOKUP($B133,'Tabelas auxiliares'!$A$65:$C$102,3,FALSE),"")</f>
        <v>CURSO EXTERNO / INSCRICOES PARA CURSO / CURSOS IN COMPANY</v>
      </c>
      <c r="I133" t="s">
        <v>4458</v>
      </c>
      <c r="J133" t="s">
        <v>4792</v>
      </c>
      <c r="K133" t="s">
        <v>4796</v>
      </c>
      <c r="L133" t="s">
        <v>4794</v>
      </c>
      <c r="M133" t="s">
        <v>1946</v>
      </c>
      <c r="N133" t="s">
        <v>1912</v>
      </c>
      <c r="O133" t="s">
        <v>167</v>
      </c>
      <c r="P133" t="s">
        <v>1913</v>
      </c>
      <c r="Q133" t="s">
        <v>168</v>
      </c>
      <c r="R133" t="s">
        <v>165</v>
      </c>
      <c r="S133" t="s">
        <v>119</v>
      </c>
      <c r="T133" t="s">
        <v>164</v>
      </c>
      <c r="U133" t="s">
        <v>1914</v>
      </c>
      <c r="V133" t="s">
        <v>1730</v>
      </c>
      <c r="W133" t="s">
        <v>1731</v>
      </c>
      <c r="X133" s="51" t="str">
        <f t="shared" si="2"/>
        <v>3</v>
      </c>
      <c r="Y133" s="51" t="str">
        <f>IF(T133="","",IF(AND(T133&lt;&gt;'Tabelas auxiliares'!$B$236,T133&lt;&gt;'Tabelas auxiliares'!$B$237),"FOLHA DE PESSOAL",IF(X133='Tabelas auxiliares'!$A$237,"CUSTEIO",IF(X133='Tabelas auxiliares'!$A$236,"INVESTIMENTO","ERRO - VERIFICAR"))))</f>
        <v>CUSTEIO</v>
      </c>
      <c r="Z133" s="44">
        <v>26190.39</v>
      </c>
      <c r="AC133" s="44">
        <v>26190.39</v>
      </c>
    </row>
    <row r="134" spans="1:29" x14ac:dyDescent="0.25">
      <c r="A134" t="s">
        <v>594</v>
      </c>
      <c r="B134" s="72" t="s">
        <v>290</v>
      </c>
      <c r="C134" s="72" t="s">
        <v>595</v>
      </c>
      <c r="D134" t="s">
        <v>61</v>
      </c>
      <c r="E134" t="s">
        <v>117</v>
      </c>
      <c r="F134" s="51" t="str">
        <f>IFERROR(VLOOKUP(D134,'Tabelas auxiliares'!$A$3:$B$61,2,FALSE),"")</f>
        <v>PROAD - PRÓ-REITORIA DE ADMINISTRAÇÃO</v>
      </c>
      <c r="G134" s="51" t="str">
        <f>IFERROR(VLOOKUP($B134,'Tabelas auxiliares'!$A$65:$C$102,2,FALSE),"")</f>
        <v>Cursos e concursos</v>
      </c>
      <c r="H134" s="51" t="str">
        <f>IFERROR(VLOOKUP($B134,'Tabelas auxiliares'!$A$65:$C$102,3,FALSE),"")</f>
        <v>FOLHA DE PAGAMENTO (ENCARGOS DE CURSO E CONCURSO)</v>
      </c>
      <c r="I134" t="s">
        <v>4698</v>
      </c>
      <c r="J134" t="s">
        <v>4797</v>
      </c>
      <c r="K134" t="s">
        <v>4798</v>
      </c>
      <c r="L134" t="s">
        <v>4799</v>
      </c>
      <c r="M134" t="s">
        <v>1960</v>
      </c>
      <c r="N134" t="s">
        <v>166</v>
      </c>
      <c r="O134" t="s">
        <v>167</v>
      </c>
      <c r="P134" t="s">
        <v>200</v>
      </c>
      <c r="Q134" t="s">
        <v>168</v>
      </c>
      <c r="R134" t="s">
        <v>165</v>
      </c>
      <c r="S134" t="s">
        <v>119</v>
      </c>
      <c r="T134" t="s">
        <v>164</v>
      </c>
      <c r="U134" t="s">
        <v>118</v>
      </c>
      <c r="V134" t="s">
        <v>1961</v>
      </c>
      <c r="W134" t="s">
        <v>1962</v>
      </c>
      <c r="X134" s="51" t="str">
        <f t="shared" si="2"/>
        <v>3</v>
      </c>
      <c r="Y134" s="51" t="str">
        <f>IF(T134="","",IF(AND(T134&lt;&gt;'Tabelas auxiliares'!$B$236,T134&lt;&gt;'Tabelas auxiliares'!$B$237),"FOLHA DE PESSOAL",IF(X134='Tabelas auxiliares'!$A$237,"CUSTEIO",IF(X134='Tabelas auxiliares'!$A$236,"INVESTIMENTO","ERRO - VERIFICAR"))))</f>
        <v>CUSTEIO</v>
      </c>
      <c r="Z134" s="44">
        <v>12361.64</v>
      </c>
      <c r="AA134" s="44">
        <v>12361.64</v>
      </c>
    </row>
    <row r="135" spans="1:29" x14ac:dyDescent="0.25">
      <c r="A135" t="s">
        <v>594</v>
      </c>
      <c r="B135" s="72" t="s">
        <v>290</v>
      </c>
      <c r="C135" s="72" t="s">
        <v>595</v>
      </c>
      <c r="D135" t="s">
        <v>88</v>
      </c>
      <c r="E135" t="s">
        <v>117</v>
      </c>
      <c r="F135" s="51" t="str">
        <f>IFERROR(VLOOKUP(D135,'Tabelas auxiliares'!$A$3:$B$61,2,FALSE),"")</f>
        <v>SUGEPE - SUPERINTENDÊNCIA DE GESTÃO DE PESSOAS</v>
      </c>
      <c r="G135" s="51" t="str">
        <f>IFERROR(VLOOKUP($B135,'Tabelas auxiliares'!$A$65:$C$102,2,FALSE),"")</f>
        <v>Cursos e concursos</v>
      </c>
      <c r="H135" s="51" t="str">
        <f>IFERROR(VLOOKUP($B135,'Tabelas auxiliares'!$A$65:$C$102,3,FALSE),"")</f>
        <v>FOLHA DE PAGAMENTO (ENCARGOS DE CURSO E CONCURSO)</v>
      </c>
      <c r="I135" t="s">
        <v>4800</v>
      </c>
      <c r="J135" t="s">
        <v>4801</v>
      </c>
      <c r="K135" t="s">
        <v>4802</v>
      </c>
      <c r="L135" t="s">
        <v>4803</v>
      </c>
      <c r="M135" t="s">
        <v>165</v>
      </c>
      <c r="N135" t="s">
        <v>166</v>
      </c>
      <c r="O135" t="s">
        <v>167</v>
      </c>
      <c r="P135" t="s">
        <v>200</v>
      </c>
      <c r="Q135" t="s">
        <v>168</v>
      </c>
      <c r="R135" t="s">
        <v>165</v>
      </c>
      <c r="S135" t="s">
        <v>119</v>
      </c>
      <c r="T135" t="s">
        <v>164</v>
      </c>
      <c r="U135" t="s">
        <v>118</v>
      </c>
      <c r="V135" t="s">
        <v>1967</v>
      </c>
      <c r="W135" t="s">
        <v>1968</v>
      </c>
      <c r="X135" s="51" t="str">
        <f t="shared" si="2"/>
        <v>3</v>
      </c>
      <c r="Y135" s="51" t="str">
        <f>IF(T135="","",IF(AND(T135&lt;&gt;'Tabelas auxiliares'!$B$236,T135&lt;&gt;'Tabelas auxiliares'!$B$237),"FOLHA DE PESSOAL",IF(X135='Tabelas auxiliares'!$A$237,"CUSTEIO",IF(X135='Tabelas auxiliares'!$A$236,"INVESTIMENTO","ERRO - VERIFICAR"))))</f>
        <v>CUSTEIO</v>
      </c>
      <c r="Z135" s="44">
        <v>1539.48</v>
      </c>
      <c r="AA135" s="44">
        <v>1539.48</v>
      </c>
    </row>
    <row r="136" spans="1:29" x14ac:dyDescent="0.25">
      <c r="A136" t="s">
        <v>594</v>
      </c>
      <c r="B136" s="72" t="s">
        <v>356</v>
      </c>
      <c r="C136" s="72" t="s">
        <v>595</v>
      </c>
      <c r="D136" t="s">
        <v>206</v>
      </c>
      <c r="E136" t="s">
        <v>117</v>
      </c>
      <c r="F136" s="51" t="str">
        <f>IFERROR(VLOOKUP(D136,'Tabelas auxiliares'!$A$3:$B$61,2,FALSE),"")</f>
        <v>CECS - CONVÊNIOS/PARCERIAS</v>
      </c>
      <c r="G136" s="51" t="str">
        <f>IFERROR(VLOOKUP($B136,'Tabelas auxiliares'!$A$65:$C$102,2,FALSE),"")</f>
        <v>Convênios</v>
      </c>
      <c r="H136" s="51" t="str">
        <f>IFERROR(VLOOKUP($B136,'Tabelas auxiliares'!$A$65:$C$102,3,FALSE),"")</f>
        <v>BOLSA CONVENIOS / PARCERIAS ACIC / FUNDAÇÃO DE APOIO</v>
      </c>
      <c r="I136" t="s">
        <v>4804</v>
      </c>
      <c r="J136" t="s">
        <v>4805</v>
      </c>
      <c r="K136" t="s">
        <v>4806</v>
      </c>
      <c r="L136" t="s">
        <v>4807</v>
      </c>
      <c r="M136" t="s">
        <v>3512</v>
      </c>
      <c r="N136" t="s">
        <v>169</v>
      </c>
      <c r="O136" t="s">
        <v>167</v>
      </c>
      <c r="P136" t="s">
        <v>640</v>
      </c>
      <c r="Q136" t="s">
        <v>168</v>
      </c>
      <c r="R136" t="s">
        <v>165</v>
      </c>
      <c r="S136" t="s">
        <v>119</v>
      </c>
      <c r="T136" t="s">
        <v>228</v>
      </c>
      <c r="U136" t="s">
        <v>4808</v>
      </c>
      <c r="V136" t="s">
        <v>1846</v>
      </c>
      <c r="W136" t="s">
        <v>1847</v>
      </c>
      <c r="X136" s="51" t="str">
        <f t="shared" si="2"/>
        <v>3</v>
      </c>
      <c r="Y136" s="51" t="str">
        <f>IF(T136="","",IF(AND(T136&lt;&gt;'Tabelas auxiliares'!$B$236,T136&lt;&gt;'Tabelas auxiliares'!$B$237),"FOLHA DE PESSOAL",IF(X136='Tabelas auxiliares'!$A$237,"CUSTEIO",IF(X136='Tabelas auxiliares'!$A$236,"INVESTIMENTO","ERRO - VERIFICAR"))))</f>
        <v>CUSTEIO</v>
      </c>
      <c r="Z136" s="44">
        <v>16304.34</v>
      </c>
      <c r="AC136" s="44">
        <v>16304.34</v>
      </c>
    </row>
    <row r="137" spans="1:29" x14ac:dyDescent="0.25">
      <c r="A137" t="s">
        <v>594</v>
      </c>
      <c r="B137" s="72" t="s">
        <v>356</v>
      </c>
      <c r="C137" s="72" t="s">
        <v>595</v>
      </c>
      <c r="D137" t="s">
        <v>55</v>
      </c>
      <c r="E137" t="s">
        <v>117</v>
      </c>
      <c r="F137" s="51" t="str">
        <f>IFERROR(VLOOKUP(D137,'Tabelas auxiliares'!$A$3:$B$61,2,FALSE),"")</f>
        <v>PROEC - PRÓ-REITORIA DE EXTENSÃO E CULTURA</v>
      </c>
      <c r="G137" s="51" t="str">
        <f>IFERROR(VLOOKUP($B137,'Tabelas auxiliares'!$A$65:$C$102,2,FALSE),"")</f>
        <v>Convênios</v>
      </c>
      <c r="H137" s="51" t="str">
        <f>IFERROR(VLOOKUP($B137,'Tabelas auxiliares'!$A$65:$C$102,3,FALSE),"")</f>
        <v>BOLSA CONVENIOS / PARCERIAS ACIC / FUNDAÇÃO DE APOIO</v>
      </c>
      <c r="I137" t="s">
        <v>4584</v>
      </c>
      <c r="J137" t="s">
        <v>4809</v>
      </c>
      <c r="K137" t="s">
        <v>4810</v>
      </c>
      <c r="L137" t="s">
        <v>4811</v>
      </c>
      <c r="M137" t="s">
        <v>3512</v>
      </c>
      <c r="N137" t="s">
        <v>166</v>
      </c>
      <c r="O137" t="s">
        <v>167</v>
      </c>
      <c r="P137" t="s">
        <v>200</v>
      </c>
      <c r="Q137" t="s">
        <v>168</v>
      </c>
      <c r="R137" t="s">
        <v>165</v>
      </c>
      <c r="S137" t="s">
        <v>119</v>
      </c>
      <c r="T137" t="s">
        <v>228</v>
      </c>
      <c r="U137" t="s">
        <v>4812</v>
      </c>
      <c r="V137" t="s">
        <v>1846</v>
      </c>
      <c r="W137" t="s">
        <v>1847</v>
      </c>
      <c r="X137" s="51" t="str">
        <f t="shared" si="2"/>
        <v>3</v>
      </c>
      <c r="Y137" s="51" t="str">
        <f>IF(T137="","",IF(AND(T137&lt;&gt;'Tabelas auxiliares'!$B$236,T137&lt;&gt;'Tabelas auxiliares'!$B$237),"FOLHA DE PESSOAL",IF(X137='Tabelas auxiliares'!$A$237,"CUSTEIO",IF(X137='Tabelas auxiliares'!$A$236,"INVESTIMENTO","ERRO - VERIFICAR"))))</f>
        <v>CUSTEIO</v>
      </c>
      <c r="Z137" s="44">
        <v>5833.31</v>
      </c>
      <c r="AC137" s="44">
        <v>5833.31</v>
      </c>
    </row>
    <row r="138" spans="1:29" x14ac:dyDescent="0.25">
      <c r="A138" t="s">
        <v>594</v>
      </c>
      <c r="B138" s="72" t="s">
        <v>356</v>
      </c>
      <c r="C138" s="72" t="s">
        <v>595</v>
      </c>
      <c r="D138" t="s">
        <v>55</v>
      </c>
      <c r="E138" t="s">
        <v>117</v>
      </c>
      <c r="F138" s="51" t="str">
        <f>IFERROR(VLOOKUP(D138,'Tabelas auxiliares'!$A$3:$B$61,2,FALSE),"")</f>
        <v>PROEC - PRÓ-REITORIA DE EXTENSÃO E CULTURA</v>
      </c>
      <c r="G138" s="51" t="str">
        <f>IFERROR(VLOOKUP($B138,'Tabelas auxiliares'!$A$65:$C$102,2,FALSE),"")</f>
        <v>Convênios</v>
      </c>
      <c r="H138" s="51" t="str">
        <f>IFERROR(VLOOKUP($B138,'Tabelas auxiliares'!$A$65:$C$102,3,FALSE),"")</f>
        <v>BOLSA CONVENIOS / PARCERIAS ACIC / FUNDAÇÃO DE APOIO</v>
      </c>
      <c r="I138" t="s">
        <v>4813</v>
      </c>
      <c r="J138" t="s">
        <v>4814</v>
      </c>
      <c r="K138" t="s">
        <v>4815</v>
      </c>
      <c r="L138" t="s">
        <v>4816</v>
      </c>
      <c r="M138" t="s">
        <v>3512</v>
      </c>
      <c r="N138" t="s">
        <v>166</v>
      </c>
      <c r="O138" t="s">
        <v>167</v>
      </c>
      <c r="P138" t="s">
        <v>200</v>
      </c>
      <c r="Q138" t="s">
        <v>168</v>
      </c>
      <c r="R138" t="s">
        <v>165</v>
      </c>
      <c r="S138" t="s">
        <v>119</v>
      </c>
      <c r="T138" t="s">
        <v>228</v>
      </c>
      <c r="U138" t="s">
        <v>4812</v>
      </c>
      <c r="V138" t="s">
        <v>1846</v>
      </c>
      <c r="W138" t="s">
        <v>1847</v>
      </c>
      <c r="X138" s="51" t="str">
        <f t="shared" si="2"/>
        <v>3</v>
      </c>
      <c r="Y138" s="51" t="str">
        <f>IF(T138="","",IF(AND(T138&lt;&gt;'Tabelas auxiliares'!$B$236,T138&lt;&gt;'Tabelas auxiliares'!$B$237),"FOLHA DE PESSOAL",IF(X138='Tabelas auxiliares'!$A$237,"CUSTEIO",IF(X138='Tabelas auxiliares'!$A$236,"INVESTIMENTO","ERRO - VERIFICAR"))))</f>
        <v>CUSTEIO</v>
      </c>
      <c r="Z138" s="44">
        <v>14000</v>
      </c>
      <c r="AC138" s="44">
        <v>14000</v>
      </c>
    </row>
    <row r="139" spans="1:29" x14ac:dyDescent="0.25">
      <c r="A139" t="s">
        <v>594</v>
      </c>
      <c r="B139" s="72" t="s">
        <v>356</v>
      </c>
      <c r="C139" s="72" t="s">
        <v>595</v>
      </c>
      <c r="D139" t="s">
        <v>55</v>
      </c>
      <c r="E139" t="s">
        <v>117</v>
      </c>
      <c r="F139" s="51" t="str">
        <f>IFERROR(VLOOKUP(D139,'Tabelas auxiliares'!$A$3:$B$61,2,FALSE),"")</f>
        <v>PROEC - PRÓ-REITORIA DE EXTENSÃO E CULTURA</v>
      </c>
      <c r="G139" s="51" t="str">
        <f>IFERROR(VLOOKUP($B139,'Tabelas auxiliares'!$A$65:$C$102,2,FALSE),"")</f>
        <v>Convênios</v>
      </c>
      <c r="H139" s="51" t="str">
        <f>IFERROR(VLOOKUP($B139,'Tabelas auxiliares'!$A$65:$C$102,3,FALSE),"")</f>
        <v>BOLSA CONVENIOS / PARCERIAS ACIC / FUNDAÇÃO DE APOIO</v>
      </c>
      <c r="I139" t="s">
        <v>4817</v>
      </c>
      <c r="J139" t="s">
        <v>4818</v>
      </c>
      <c r="K139" t="s">
        <v>4819</v>
      </c>
      <c r="L139" t="s">
        <v>4820</v>
      </c>
      <c r="M139" t="s">
        <v>3512</v>
      </c>
      <c r="N139" t="s">
        <v>166</v>
      </c>
      <c r="O139" t="s">
        <v>167</v>
      </c>
      <c r="P139" t="s">
        <v>200</v>
      </c>
      <c r="Q139" t="s">
        <v>168</v>
      </c>
      <c r="R139" t="s">
        <v>165</v>
      </c>
      <c r="S139" t="s">
        <v>119</v>
      </c>
      <c r="T139" t="s">
        <v>228</v>
      </c>
      <c r="U139" t="s">
        <v>4821</v>
      </c>
      <c r="V139" t="s">
        <v>1846</v>
      </c>
      <c r="W139" t="s">
        <v>1847</v>
      </c>
      <c r="X139" s="51" t="str">
        <f t="shared" si="2"/>
        <v>3</v>
      </c>
      <c r="Y139" s="51" t="str">
        <f>IF(T139="","",IF(AND(T139&lt;&gt;'Tabelas auxiliares'!$B$236,T139&lt;&gt;'Tabelas auxiliares'!$B$237),"FOLHA DE PESSOAL",IF(X139='Tabelas auxiliares'!$A$237,"CUSTEIO",IF(X139='Tabelas auxiliares'!$A$236,"INVESTIMENTO","ERRO - VERIFICAR"))))</f>
        <v>CUSTEIO</v>
      </c>
      <c r="Z139" s="44">
        <v>270000</v>
      </c>
      <c r="AC139" s="44">
        <v>270000</v>
      </c>
    </row>
    <row r="140" spans="1:29" x14ac:dyDescent="0.25">
      <c r="A140" t="s">
        <v>594</v>
      </c>
      <c r="B140" s="72" t="s">
        <v>356</v>
      </c>
      <c r="C140" s="72" t="s">
        <v>595</v>
      </c>
      <c r="D140" t="s">
        <v>55</v>
      </c>
      <c r="E140" t="s">
        <v>117</v>
      </c>
      <c r="F140" s="51" t="str">
        <f>IFERROR(VLOOKUP(D140,'Tabelas auxiliares'!$A$3:$B$61,2,FALSE),"")</f>
        <v>PROEC - PRÓ-REITORIA DE EXTENSÃO E CULTURA</v>
      </c>
      <c r="G140" s="51" t="str">
        <f>IFERROR(VLOOKUP($B140,'Tabelas auxiliares'!$A$65:$C$102,2,FALSE),"")</f>
        <v>Convênios</v>
      </c>
      <c r="H140" s="51" t="str">
        <f>IFERROR(VLOOKUP($B140,'Tabelas auxiliares'!$A$65:$C$102,3,FALSE),"")</f>
        <v>BOLSA CONVENIOS / PARCERIAS ACIC / FUNDAÇÃO DE APOIO</v>
      </c>
      <c r="I140" t="s">
        <v>4817</v>
      </c>
      <c r="J140" t="s">
        <v>4818</v>
      </c>
      <c r="K140" t="s">
        <v>4822</v>
      </c>
      <c r="L140" t="s">
        <v>4820</v>
      </c>
      <c r="M140" t="s">
        <v>3512</v>
      </c>
      <c r="N140" t="s">
        <v>166</v>
      </c>
      <c r="O140" t="s">
        <v>167</v>
      </c>
      <c r="P140" t="s">
        <v>200</v>
      </c>
      <c r="Q140" t="s">
        <v>168</v>
      </c>
      <c r="R140" t="s">
        <v>165</v>
      </c>
      <c r="S140" t="s">
        <v>119</v>
      </c>
      <c r="T140" t="s">
        <v>228</v>
      </c>
      <c r="U140" t="s">
        <v>4821</v>
      </c>
      <c r="V140" t="s">
        <v>1846</v>
      </c>
      <c r="W140" t="s">
        <v>1847</v>
      </c>
      <c r="X140" s="51" t="str">
        <f t="shared" si="2"/>
        <v>3</v>
      </c>
      <c r="Y140" s="51" t="str">
        <f>IF(T140="","",IF(AND(T140&lt;&gt;'Tabelas auxiliares'!$B$236,T140&lt;&gt;'Tabelas auxiliares'!$B$237),"FOLHA DE PESSOAL",IF(X140='Tabelas auxiliares'!$A$237,"CUSTEIO",IF(X140='Tabelas auxiliares'!$A$236,"INVESTIMENTO","ERRO - VERIFICAR"))))</f>
        <v>CUSTEIO</v>
      </c>
      <c r="Z140" s="44">
        <v>30000</v>
      </c>
      <c r="AA140" s="44">
        <v>14000</v>
      </c>
      <c r="AC140" s="44">
        <v>16000</v>
      </c>
    </row>
    <row r="141" spans="1:29" x14ac:dyDescent="0.25">
      <c r="A141" t="s">
        <v>594</v>
      </c>
      <c r="B141" s="72" t="s">
        <v>356</v>
      </c>
      <c r="C141" s="72" t="s">
        <v>595</v>
      </c>
      <c r="D141" t="s">
        <v>88</v>
      </c>
      <c r="E141" t="s">
        <v>117</v>
      </c>
      <c r="F141" s="51" t="str">
        <f>IFERROR(VLOOKUP(D141,'Tabelas auxiliares'!$A$3:$B$61,2,FALSE),"")</f>
        <v>SUGEPE - SUPERINTENDÊNCIA DE GESTÃO DE PESSOAS</v>
      </c>
      <c r="G141" s="51" t="str">
        <f>IFERROR(VLOOKUP($B141,'Tabelas auxiliares'!$A$65:$C$102,2,FALSE),"")</f>
        <v>Convênios</v>
      </c>
      <c r="H141" s="51" t="str">
        <f>IFERROR(VLOOKUP($B141,'Tabelas auxiliares'!$A$65:$C$102,3,FALSE),"")</f>
        <v>BOLSA CONVENIOS / PARCERIAS ACIC / FUNDAÇÃO DE APOIO</v>
      </c>
      <c r="I141" t="s">
        <v>4823</v>
      </c>
      <c r="J141" t="s">
        <v>4824</v>
      </c>
      <c r="K141" t="s">
        <v>4825</v>
      </c>
      <c r="L141" t="s">
        <v>4826</v>
      </c>
      <c r="M141" t="s">
        <v>1736</v>
      </c>
      <c r="N141" t="s">
        <v>166</v>
      </c>
      <c r="O141" t="s">
        <v>167</v>
      </c>
      <c r="P141" t="s">
        <v>200</v>
      </c>
      <c r="Q141" t="s">
        <v>168</v>
      </c>
      <c r="R141" t="s">
        <v>165</v>
      </c>
      <c r="S141" t="s">
        <v>1118</v>
      </c>
      <c r="T141" t="s">
        <v>164</v>
      </c>
      <c r="U141" t="s">
        <v>118</v>
      </c>
      <c r="V141" t="s">
        <v>471</v>
      </c>
      <c r="W141" t="s">
        <v>452</v>
      </c>
      <c r="X141" s="51" t="str">
        <f t="shared" si="2"/>
        <v>3</v>
      </c>
      <c r="Y141" s="51" t="str">
        <f>IF(T141="","",IF(AND(T141&lt;&gt;'Tabelas auxiliares'!$B$236,T141&lt;&gt;'Tabelas auxiliares'!$B$237),"FOLHA DE PESSOAL",IF(X141='Tabelas auxiliares'!$A$237,"CUSTEIO",IF(X141='Tabelas auxiliares'!$A$236,"INVESTIMENTO","ERRO - VERIFICAR"))))</f>
        <v>CUSTEIO</v>
      </c>
      <c r="Z141" s="44">
        <v>12950</v>
      </c>
      <c r="AA141" s="44">
        <v>10700</v>
      </c>
      <c r="AC141" s="44">
        <v>2250</v>
      </c>
    </row>
    <row r="142" spans="1:29" x14ac:dyDescent="0.25">
      <c r="A142" t="s">
        <v>594</v>
      </c>
      <c r="B142" s="72" t="s">
        <v>293</v>
      </c>
      <c r="C142" s="72" t="s">
        <v>595</v>
      </c>
      <c r="D142" t="s">
        <v>88</v>
      </c>
      <c r="E142" t="s">
        <v>117</v>
      </c>
      <c r="F142" s="51" t="str">
        <f>IFERROR(VLOOKUP(D142,'Tabelas auxiliares'!$A$3:$B$61,2,FALSE),"")</f>
        <v>SUGEPE - SUPERINTENDÊNCIA DE GESTÃO DE PESSOAS</v>
      </c>
      <c r="G142" s="51" t="str">
        <f>IFERROR(VLOOKUP($B142,'Tabelas auxiliares'!$A$65:$C$102,2,FALSE),"")</f>
        <v>Equipamentos - Áreas comuns</v>
      </c>
      <c r="H142" s="51" t="str">
        <f>IFERROR(VLOOKUP($B142,'Tabelas auxiliares'!$A$65:$C$102,3,FALSE),"")</f>
        <v>MOBILIÁRIO / LINHA BRANCA / QUADROS DE AVISO / DISPLAYS / VENTILADORES / BEBEDOUROS / EQUIPAMENTO DE SOM / PROJETORES / CORTINAS E PERSIANAS/DRONER</v>
      </c>
      <c r="I142" t="s">
        <v>4537</v>
      </c>
      <c r="J142" t="s">
        <v>4827</v>
      </c>
      <c r="K142" t="s">
        <v>4828</v>
      </c>
      <c r="L142" t="s">
        <v>4829</v>
      </c>
      <c r="M142" t="s">
        <v>4830</v>
      </c>
      <c r="N142" t="s">
        <v>1506</v>
      </c>
      <c r="O142" t="s">
        <v>167</v>
      </c>
      <c r="P142" t="s">
        <v>1507</v>
      </c>
      <c r="Q142" t="s">
        <v>168</v>
      </c>
      <c r="R142" t="s">
        <v>165</v>
      </c>
      <c r="S142" t="s">
        <v>119</v>
      </c>
      <c r="T142" t="s">
        <v>164</v>
      </c>
      <c r="U142" t="s">
        <v>830</v>
      </c>
      <c r="V142" t="s">
        <v>4831</v>
      </c>
      <c r="W142" t="s">
        <v>4832</v>
      </c>
      <c r="X142" s="51" t="str">
        <f t="shared" si="2"/>
        <v>4</v>
      </c>
      <c r="Y142" s="51" t="str">
        <f>IF(T142="","",IF(AND(T142&lt;&gt;'Tabelas auxiliares'!$B$236,T142&lt;&gt;'Tabelas auxiliares'!$B$237),"FOLHA DE PESSOAL",IF(X142='Tabelas auxiliares'!$A$237,"CUSTEIO",IF(X142='Tabelas auxiliares'!$A$236,"INVESTIMENTO","ERRO - VERIFICAR"))))</f>
        <v>INVESTIMENTO</v>
      </c>
      <c r="Z142" s="44">
        <v>18214.580000000002</v>
      </c>
      <c r="AC142" s="44">
        <v>18214.580000000002</v>
      </c>
    </row>
    <row r="143" spans="1:29" x14ac:dyDescent="0.25">
      <c r="A143" t="s">
        <v>594</v>
      </c>
      <c r="B143" s="72" t="s">
        <v>293</v>
      </c>
      <c r="C143" s="72" t="s">
        <v>595</v>
      </c>
      <c r="D143" t="s">
        <v>88</v>
      </c>
      <c r="E143" t="s">
        <v>117</v>
      </c>
      <c r="F143" s="51" t="str">
        <f>IFERROR(VLOOKUP(D143,'Tabelas auxiliares'!$A$3:$B$61,2,FALSE),"")</f>
        <v>SUGEPE - SUPERINTENDÊNCIA DE GESTÃO DE PESSOAS</v>
      </c>
      <c r="G143" s="51" t="str">
        <f>IFERROR(VLOOKUP($B143,'Tabelas auxiliares'!$A$65:$C$102,2,FALSE),"")</f>
        <v>Equipamentos - Áreas comuns</v>
      </c>
      <c r="H143" s="51" t="str">
        <f>IFERROR(VLOOKUP($B143,'Tabelas auxiliares'!$A$65:$C$102,3,FALSE),"")</f>
        <v>MOBILIÁRIO / LINHA BRANCA / QUADROS DE AVISO / DISPLAYS / VENTILADORES / BEBEDOUROS / EQUIPAMENTO DE SOM / PROJETORES / CORTINAS E PERSIANAS/DRONER</v>
      </c>
      <c r="I143" t="s">
        <v>4537</v>
      </c>
      <c r="J143" t="s">
        <v>4827</v>
      </c>
      <c r="K143" t="s">
        <v>4828</v>
      </c>
      <c r="L143" t="s">
        <v>4829</v>
      </c>
      <c r="M143" t="s">
        <v>4830</v>
      </c>
      <c r="N143" t="s">
        <v>1506</v>
      </c>
      <c r="O143" t="s">
        <v>167</v>
      </c>
      <c r="P143" t="s">
        <v>1507</v>
      </c>
      <c r="Q143" t="s">
        <v>168</v>
      </c>
      <c r="R143" t="s">
        <v>165</v>
      </c>
      <c r="S143" t="s">
        <v>119</v>
      </c>
      <c r="T143" t="s">
        <v>164</v>
      </c>
      <c r="U143" t="s">
        <v>830</v>
      </c>
      <c r="V143" t="s">
        <v>2020</v>
      </c>
      <c r="W143" t="s">
        <v>2021</v>
      </c>
      <c r="X143" s="51" t="str">
        <f t="shared" si="2"/>
        <v>4</v>
      </c>
      <c r="Y143" s="51" t="str">
        <f>IF(T143="","",IF(AND(T143&lt;&gt;'Tabelas auxiliares'!$B$236,T143&lt;&gt;'Tabelas auxiliares'!$B$237),"FOLHA DE PESSOAL",IF(X143='Tabelas auxiliares'!$A$237,"CUSTEIO",IF(X143='Tabelas auxiliares'!$A$236,"INVESTIMENTO","ERRO - VERIFICAR"))))</f>
        <v>INVESTIMENTO</v>
      </c>
      <c r="Z143" s="44">
        <v>4380</v>
      </c>
      <c r="AC143" s="44">
        <v>4380</v>
      </c>
    </row>
    <row r="144" spans="1:29" x14ac:dyDescent="0.25">
      <c r="A144" t="s">
        <v>594</v>
      </c>
      <c r="B144" s="72" t="s">
        <v>296</v>
      </c>
      <c r="C144" s="72" t="s">
        <v>595</v>
      </c>
      <c r="D144" t="s">
        <v>15</v>
      </c>
      <c r="E144" t="s">
        <v>117</v>
      </c>
      <c r="F144" s="51" t="str">
        <f>IFERROR(VLOOKUP(D144,'Tabelas auxiliares'!$A$3:$B$61,2,FALSE),"")</f>
        <v>PROPES - PRÓ-REITORIA DE PESQUISA / CEM</v>
      </c>
      <c r="G144" s="51" t="str">
        <f>IFERROR(VLOOKUP($B144,'Tabelas auxiliares'!$A$65:$C$102,2,FALSE),"")</f>
        <v>Equipamentos - Laboratórios</v>
      </c>
      <c r="H144" s="51" t="str">
        <f>IFERROR(VLOOKUP($B144,'Tabelas auxiliares'!$A$65:$C$102,3,FALSE),"")</f>
        <v>AQUISICAO POR IMPORTACAO / EQUIPAMENTOS NOVOS / MANUTENÇÃO DE EQUIPAMENTOS LABORATORIAIS</v>
      </c>
      <c r="I144" t="s">
        <v>4833</v>
      </c>
      <c r="J144" t="s">
        <v>4834</v>
      </c>
      <c r="K144" t="s">
        <v>4835</v>
      </c>
      <c r="L144" t="s">
        <v>4836</v>
      </c>
      <c r="M144" t="s">
        <v>4837</v>
      </c>
      <c r="N144" t="s">
        <v>169</v>
      </c>
      <c r="O144" t="s">
        <v>4729</v>
      </c>
      <c r="P144" t="s">
        <v>4730</v>
      </c>
      <c r="Q144" t="s">
        <v>168</v>
      </c>
      <c r="R144" t="s">
        <v>165</v>
      </c>
      <c r="S144" t="s">
        <v>597</v>
      </c>
      <c r="T144" t="s">
        <v>164</v>
      </c>
      <c r="U144" t="s">
        <v>4838</v>
      </c>
      <c r="V144" t="s">
        <v>3048</v>
      </c>
      <c r="W144" t="s">
        <v>3049</v>
      </c>
      <c r="X144" s="51" t="str">
        <f t="shared" si="2"/>
        <v>3</v>
      </c>
      <c r="Y144" s="51" t="str">
        <f>IF(T144="","",IF(AND(T144&lt;&gt;'Tabelas auxiliares'!$B$236,T144&lt;&gt;'Tabelas auxiliares'!$B$237),"FOLHA DE PESSOAL",IF(X144='Tabelas auxiliares'!$A$237,"CUSTEIO",IF(X144='Tabelas auxiliares'!$A$236,"INVESTIMENTO","ERRO - VERIFICAR"))))</f>
        <v>CUSTEIO</v>
      </c>
      <c r="Z144" s="44">
        <v>15000</v>
      </c>
      <c r="AA144" s="44">
        <v>15000</v>
      </c>
    </row>
    <row r="145" spans="1:29" x14ac:dyDescent="0.25">
      <c r="A145" t="s">
        <v>594</v>
      </c>
      <c r="B145" s="72" t="s">
        <v>296</v>
      </c>
      <c r="C145" s="72" t="s">
        <v>595</v>
      </c>
      <c r="D145" t="s">
        <v>153</v>
      </c>
      <c r="E145" t="s">
        <v>117</v>
      </c>
      <c r="F145" s="51" t="str">
        <f>IFERROR(VLOOKUP(D145,'Tabelas auxiliares'!$A$3:$B$61,2,FALSE),"")</f>
        <v>PU - INFRAESTRUTURA PREDIAL * D.U.C</v>
      </c>
      <c r="G145" s="51" t="str">
        <f>IFERROR(VLOOKUP($B145,'Tabelas auxiliares'!$A$65:$C$102,2,FALSE),"")</f>
        <v>Equipamentos - Laboratórios</v>
      </c>
      <c r="H145" s="51" t="str">
        <f>IFERROR(VLOOKUP($B145,'Tabelas auxiliares'!$A$65:$C$102,3,FALSE),"")</f>
        <v>AQUISICAO POR IMPORTACAO / EQUIPAMENTOS NOVOS / MANUTENÇÃO DE EQUIPAMENTOS LABORATORIAIS</v>
      </c>
      <c r="I145" t="s">
        <v>4751</v>
      </c>
      <c r="J145" t="s">
        <v>4839</v>
      </c>
      <c r="K145" t="s">
        <v>4840</v>
      </c>
      <c r="L145" t="s">
        <v>4841</v>
      </c>
      <c r="M145" t="s">
        <v>4842</v>
      </c>
      <c r="N145" t="s">
        <v>1506</v>
      </c>
      <c r="O145" t="s">
        <v>167</v>
      </c>
      <c r="P145" t="s">
        <v>1507</v>
      </c>
      <c r="Q145" t="s">
        <v>168</v>
      </c>
      <c r="R145" t="s">
        <v>165</v>
      </c>
      <c r="S145" t="s">
        <v>119</v>
      </c>
      <c r="T145" t="s">
        <v>164</v>
      </c>
      <c r="U145" t="s">
        <v>830</v>
      </c>
      <c r="V145" t="s">
        <v>1508</v>
      </c>
      <c r="W145" t="s">
        <v>1509</v>
      </c>
      <c r="X145" s="51" t="str">
        <f t="shared" si="2"/>
        <v>4</v>
      </c>
      <c r="Y145" s="51" t="str">
        <f>IF(T145="","",IF(AND(T145&lt;&gt;'Tabelas auxiliares'!$B$236,T145&lt;&gt;'Tabelas auxiliares'!$B$237),"FOLHA DE PESSOAL",IF(X145='Tabelas auxiliares'!$A$237,"CUSTEIO",IF(X145='Tabelas auxiliares'!$A$236,"INVESTIMENTO","ERRO - VERIFICAR"))))</f>
        <v>INVESTIMENTO</v>
      </c>
      <c r="Z145" s="44">
        <v>58000</v>
      </c>
      <c r="AC145" s="44">
        <v>58000</v>
      </c>
    </row>
    <row r="146" spans="1:29" x14ac:dyDescent="0.25">
      <c r="A146" t="s">
        <v>594</v>
      </c>
      <c r="B146" s="72" t="s">
        <v>296</v>
      </c>
      <c r="C146" s="72" t="s">
        <v>595</v>
      </c>
      <c r="D146" t="s">
        <v>41</v>
      </c>
      <c r="E146" t="s">
        <v>117</v>
      </c>
      <c r="F146" s="51" t="str">
        <f>IFERROR(VLOOKUP(D146,'Tabelas auxiliares'!$A$3:$B$61,2,FALSE),"")</f>
        <v>CECS - CENTRO DE ENG., MODELAGEM E CIÊNCIAS SOCIAIS APLICADAS</v>
      </c>
      <c r="G146" s="51" t="str">
        <f>IFERROR(VLOOKUP($B146,'Tabelas auxiliares'!$A$65:$C$102,2,FALSE),"")</f>
        <v>Equipamentos - Laboratórios</v>
      </c>
      <c r="H146" s="51" t="str">
        <f>IFERROR(VLOOKUP($B146,'Tabelas auxiliares'!$A$65:$C$102,3,FALSE),"")</f>
        <v>AQUISICAO POR IMPORTACAO / EQUIPAMENTOS NOVOS / MANUTENÇÃO DE EQUIPAMENTOS LABORATORIAIS</v>
      </c>
      <c r="I146" t="s">
        <v>4751</v>
      </c>
      <c r="J146" t="s">
        <v>4843</v>
      </c>
      <c r="K146" t="s">
        <v>4844</v>
      </c>
      <c r="L146" t="s">
        <v>4845</v>
      </c>
      <c r="M146" t="s">
        <v>4846</v>
      </c>
      <c r="N146" t="s">
        <v>1506</v>
      </c>
      <c r="O146" t="s">
        <v>167</v>
      </c>
      <c r="P146" t="s">
        <v>1507</v>
      </c>
      <c r="Q146" t="s">
        <v>168</v>
      </c>
      <c r="R146" t="s">
        <v>165</v>
      </c>
      <c r="S146" t="s">
        <v>119</v>
      </c>
      <c r="T146" t="s">
        <v>164</v>
      </c>
      <c r="U146" t="s">
        <v>830</v>
      </c>
      <c r="V146" t="s">
        <v>1508</v>
      </c>
      <c r="W146" t="s">
        <v>1509</v>
      </c>
      <c r="X146" s="51" t="str">
        <f t="shared" si="2"/>
        <v>4</v>
      </c>
      <c r="Y146" s="51" t="str">
        <f>IF(T146="","",IF(AND(T146&lt;&gt;'Tabelas auxiliares'!$B$236,T146&lt;&gt;'Tabelas auxiliares'!$B$237),"FOLHA DE PESSOAL",IF(X146='Tabelas auxiliares'!$A$237,"CUSTEIO",IF(X146='Tabelas auxiliares'!$A$236,"INVESTIMENTO","ERRO - VERIFICAR"))))</f>
        <v>INVESTIMENTO</v>
      </c>
      <c r="Z146" s="44">
        <v>3880</v>
      </c>
      <c r="AC146" s="44">
        <v>3880</v>
      </c>
    </row>
    <row r="147" spans="1:29" x14ac:dyDescent="0.25">
      <c r="A147" t="s">
        <v>594</v>
      </c>
      <c r="B147" s="72" t="s">
        <v>296</v>
      </c>
      <c r="C147" s="72" t="s">
        <v>595</v>
      </c>
      <c r="D147" t="s">
        <v>41</v>
      </c>
      <c r="E147" t="s">
        <v>117</v>
      </c>
      <c r="F147" s="51" t="str">
        <f>IFERROR(VLOOKUP(D147,'Tabelas auxiliares'!$A$3:$B$61,2,FALSE),"")</f>
        <v>CECS - CENTRO DE ENG., MODELAGEM E CIÊNCIAS SOCIAIS APLICADAS</v>
      </c>
      <c r="G147" s="51" t="str">
        <f>IFERROR(VLOOKUP($B147,'Tabelas auxiliares'!$A$65:$C$102,2,FALSE),"")</f>
        <v>Equipamentos - Laboratórios</v>
      </c>
      <c r="H147" s="51" t="str">
        <f>IFERROR(VLOOKUP($B147,'Tabelas auxiliares'!$A$65:$C$102,3,FALSE),"")</f>
        <v>AQUISICAO POR IMPORTACAO / EQUIPAMENTOS NOVOS / MANUTENÇÃO DE EQUIPAMENTOS LABORATORIAIS</v>
      </c>
      <c r="I147" t="s">
        <v>4751</v>
      </c>
      <c r="J147" t="s">
        <v>4843</v>
      </c>
      <c r="K147" t="s">
        <v>4847</v>
      </c>
      <c r="L147" t="s">
        <v>4845</v>
      </c>
      <c r="M147" t="s">
        <v>4848</v>
      </c>
      <c r="N147" t="s">
        <v>1506</v>
      </c>
      <c r="O147" t="s">
        <v>167</v>
      </c>
      <c r="P147" t="s">
        <v>1507</v>
      </c>
      <c r="Q147" t="s">
        <v>168</v>
      </c>
      <c r="R147" t="s">
        <v>165</v>
      </c>
      <c r="S147" t="s">
        <v>119</v>
      </c>
      <c r="T147" t="s">
        <v>164</v>
      </c>
      <c r="U147" t="s">
        <v>830</v>
      </c>
      <c r="V147" t="s">
        <v>1508</v>
      </c>
      <c r="W147" t="s">
        <v>1509</v>
      </c>
      <c r="X147" s="51" t="str">
        <f t="shared" si="2"/>
        <v>4</v>
      </c>
      <c r="Y147" s="51" t="str">
        <f>IF(T147="","",IF(AND(T147&lt;&gt;'Tabelas auxiliares'!$B$236,T147&lt;&gt;'Tabelas auxiliares'!$B$237),"FOLHA DE PESSOAL",IF(X147='Tabelas auxiliares'!$A$237,"CUSTEIO",IF(X147='Tabelas auxiliares'!$A$236,"INVESTIMENTO","ERRO - VERIFICAR"))))</f>
        <v>INVESTIMENTO</v>
      </c>
      <c r="Z147" s="44">
        <v>2626</v>
      </c>
      <c r="AC147" s="44">
        <v>2626</v>
      </c>
    </row>
    <row r="148" spans="1:29" x14ac:dyDescent="0.25">
      <c r="A148" t="s">
        <v>594</v>
      </c>
      <c r="B148" s="72" t="s">
        <v>296</v>
      </c>
      <c r="C148" s="72" t="s">
        <v>595</v>
      </c>
      <c r="D148" t="s">
        <v>41</v>
      </c>
      <c r="E148" t="s">
        <v>117</v>
      </c>
      <c r="F148" s="51" t="str">
        <f>IFERROR(VLOOKUP(D148,'Tabelas auxiliares'!$A$3:$B$61,2,FALSE),"")</f>
        <v>CECS - CENTRO DE ENG., MODELAGEM E CIÊNCIAS SOCIAIS APLICADAS</v>
      </c>
      <c r="G148" s="51" t="str">
        <f>IFERROR(VLOOKUP($B148,'Tabelas auxiliares'!$A$65:$C$102,2,FALSE),"")</f>
        <v>Equipamentos - Laboratórios</v>
      </c>
      <c r="H148" s="51" t="str">
        <f>IFERROR(VLOOKUP($B148,'Tabelas auxiliares'!$A$65:$C$102,3,FALSE),"")</f>
        <v>AQUISICAO POR IMPORTACAO / EQUIPAMENTOS NOVOS / MANUTENÇÃO DE EQUIPAMENTOS LABORATORIAIS</v>
      </c>
      <c r="I148" t="s">
        <v>4751</v>
      </c>
      <c r="J148" t="s">
        <v>4843</v>
      </c>
      <c r="K148" t="s">
        <v>4849</v>
      </c>
      <c r="L148" t="s">
        <v>4845</v>
      </c>
      <c r="M148" t="s">
        <v>4850</v>
      </c>
      <c r="N148" t="s">
        <v>1506</v>
      </c>
      <c r="O148" t="s">
        <v>167</v>
      </c>
      <c r="P148" t="s">
        <v>1507</v>
      </c>
      <c r="Q148" t="s">
        <v>168</v>
      </c>
      <c r="R148" t="s">
        <v>165</v>
      </c>
      <c r="S148" t="s">
        <v>119</v>
      </c>
      <c r="T148" t="s">
        <v>164</v>
      </c>
      <c r="U148" t="s">
        <v>830</v>
      </c>
      <c r="V148" t="s">
        <v>1508</v>
      </c>
      <c r="W148" t="s">
        <v>1509</v>
      </c>
      <c r="X148" s="51" t="str">
        <f t="shared" si="2"/>
        <v>4</v>
      </c>
      <c r="Y148" s="51" t="str">
        <f>IF(T148="","",IF(AND(T148&lt;&gt;'Tabelas auxiliares'!$B$236,T148&lt;&gt;'Tabelas auxiliares'!$B$237),"FOLHA DE PESSOAL",IF(X148='Tabelas auxiliares'!$A$237,"CUSTEIO",IF(X148='Tabelas auxiliares'!$A$236,"INVESTIMENTO","ERRO - VERIFICAR"))))</f>
        <v>INVESTIMENTO</v>
      </c>
      <c r="Z148" s="44">
        <v>4175.22</v>
      </c>
      <c r="AC148" s="44">
        <v>4175.22</v>
      </c>
    </row>
    <row r="149" spans="1:29" x14ac:dyDescent="0.25">
      <c r="A149" t="s">
        <v>594</v>
      </c>
      <c r="B149" s="72" t="s">
        <v>296</v>
      </c>
      <c r="C149" s="72" t="s">
        <v>595</v>
      </c>
      <c r="D149" t="s">
        <v>41</v>
      </c>
      <c r="E149" t="s">
        <v>117</v>
      </c>
      <c r="F149" s="51" t="str">
        <f>IFERROR(VLOOKUP(D149,'Tabelas auxiliares'!$A$3:$B$61,2,FALSE),"")</f>
        <v>CECS - CENTRO DE ENG., MODELAGEM E CIÊNCIAS SOCIAIS APLICADAS</v>
      </c>
      <c r="G149" s="51" t="str">
        <f>IFERROR(VLOOKUP($B149,'Tabelas auxiliares'!$A$65:$C$102,2,FALSE),"")</f>
        <v>Equipamentos - Laboratórios</v>
      </c>
      <c r="H149" s="51" t="str">
        <f>IFERROR(VLOOKUP($B149,'Tabelas auxiliares'!$A$65:$C$102,3,FALSE),"")</f>
        <v>AQUISICAO POR IMPORTACAO / EQUIPAMENTOS NOVOS / MANUTENÇÃO DE EQUIPAMENTOS LABORATORIAIS</v>
      </c>
      <c r="I149" t="s">
        <v>4751</v>
      </c>
      <c r="J149" t="s">
        <v>4843</v>
      </c>
      <c r="K149" t="s">
        <v>4851</v>
      </c>
      <c r="L149" t="s">
        <v>4845</v>
      </c>
      <c r="M149" t="s">
        <v>2090</v>
      </c>
      <c r="N149" t="s">
        <v>1506</v>
      </c>
      <c r="O149" t="s">
        <v>167</v>
      </c>
      <c r="P149" t="s">
        <v>1507</v>
      </c>
      <c r="Q149" t="s">
        <v>168</v>
      </c>
      <c r="R149" t="s">
        <v>165</v>
      </c>
      <c r="S149" t="s">
        <v>119</v>
      </c>
      <c r="T149" t="s">
        <v>164</v>
      </c>
      <c r="U149" t="s">
        <v>830</v>
      </c>
      <c r="V149" t="s">
        <v>1508</v>
      </c>
      <c r="W149" t="s">
        <v>1509</v>
      </c>
      <c r="X149" s="51" t="str">
        <f t="shared" si="2"/>
        <v>4</v>
      </c>
      <c r="Y149" s="51" t="str">
        <f>IF(T149="","",IF(AND(T149&lt;&gt;'Tabelas auxiliares'!$B$236,T149&lt;&gt;'Tabelas auxiliares'!$B$237),"FOLHA DE PESSOAL",IF(X149='Tabelas auxiliares'!$A$237,"CUSTEIO",IF(X149='Tabelas auxiliares'!$A$236,"INVESTIMENTO","ERRO - VERIFICAR"))))</f>
        <v>INVESTIMENTO</v>
      </c>
      <c r="Z149" s="44">
        <v>2861.46</v>
      </c>
      <c r="AC149" s="44">
        <v>2861.46</v>
      </c>
    </row>
    <row r="150" spans="1:29" x14ac:dyDescent="0.25">
      <c r="A150" t="s">
        <v>594</v>
      </c>
      <c r="B150" s="72" t="s">
        <v>296</v>
      </c>
      <c r="C150" s="72" t="s">
        <v>595</v>
      </c>
      <c r="D150" t="s">
        <v>41</v>
      </c>
      <c r="E150" t="s">
        <v>117</v>
      </c>
      <c r="F150" s="51" t="str">
        <f>IFERROR(VLOOKUP(D150,'Tabelas auxiliares'!$A$3:$B$61,2,FALSE),"")</f>
        <v>CECS - CENTRO DE ENG., MODELAGEM E CIÊNCIAS SOCIAIS APLICADAS</v>
      </c>
      <c r="G150" s="51" t="str">
        <f>IFERROR(VLOOKUP($B150,'Tabelas auxiliares'!$A$65:$C$102,2,FALSE),"")</f>
        <v>Equipamentos - Laboratórios</v>
      </c>
      <c r="H150" s="51" t="str">
        <f>IFERROR(VLOOKUP($B150,'Tabelas auxiliares'!$A$65:$C$102,3,FALSE),"")</f>
        <v>AQUISICAO POR IMPORTACAO / EQUIPAMENTOS NOVOS / MANUTENÇÃO DE EQUIPAMENTOS LABORATORIAIS</v>
      </c>
      <c r="I150" t="s">
        <v>4751</v>
      </c>
      <c r="J150" t="s">
        <v>4843</v>
      </c>
      <c r="K150" t="s">
        <v>4852</v>
      </c>
      <c r="L150" t="s">
        <v>4845</v>
      </c>
      <c r="M150" t="s">
        <v>4853</v>
      </c>
      <c r="N150" t="s">
        <v>1506</v>
      </c>
      <c r="O150" t="s">
        <v>167</v>
      </c>
      <c r="P150" t="s">
        <v>1507</v>
      </c>
      <c r="Q150" t="s">
        <v>168</v>
      </c>
      <c r="R150" t="s">
        <v>165</v>
      </c>
      <c r="S150" t="s">
        <v>119</v>
      </c>
      <c r="T150" t="s">
        <v>164</v>
      </c>
      <c r="U150" t="s">
        <v>830</v>
      </c>
      <c r="V150" t="s">
        <v>2085</v>
      </c>
      <c r="W150" t="s">
        <v>2086</v>
      </c>
      <c r="X150" s="51" t="str">
        <f t="shared" si="2"/>
        <v>4</v>
      </c>
      <c r="Y150" s="51" t="str">
        <f>IF(T150="","",IF(AND(T150&lt;&gt;'Tabelas auxiliares'!$B$236,T150&lt;&gt;'Tabelas auxiliares'!$B$237),"FOLHA DE PESSOAL",IF(X150='Tabelas auxiliares'!$A$237,"CUSTEIO",IF(X150='Tabelas auxiliares'!$A$236,"INVESTIMENTO","ERRO - VERIFICAR"))))</f>
        <v>INVESTIMENTO</v>
      </c>
      <c r="Z150" s="44">
        <v>3600</v>
      </c>
      <c r="AC150" s="44">
        <v>3600</v>
      </c>
    </row>
    <row r="151" spans="1:29" x14ac:dyDescent="0.25">
      <c r="A151" t="s">
        <v>594</v>
      </c>
      <c r="B151" s="72" t="s">
        <v>296</v>
      </c>
      <c r="C151" s="72" t="s">
        <v>595</v>
      </c>
      <c r="D151" t="s">
        <v>41</v>
      </c>
      <c r="E151" t="s">
        <v>117</v>
      </c>
      <c r="F151" s="51" t="str">
        <f>IFERROR(VLOOKUP(D151,'Tabelas auxiliares'!$A$3:$B$61,2,FALSE),"")</f>
        <v>CECS - CENTRO DE ENG., MODELAGEM E CIÊNCIAS SOCIAIS APLICADAS</v>
      </c>
      <c r="G151" s="51" t="str">
        <f>IFERROR(VLOOKUP($B151,'Tabelas auxiliares'!$A$65:$C$102,2,FALSE),"")</f>
        <v>Equipamentos - Laboratórios</v>
      </c>
      <c r="H151" s="51" t="str">
        <f>IFERROR(VLOOKUP($B151,'Tabelas auxiliares'!$A$65:$C$102,3,FALSE),"")</f>
        <v>AQUISICAO POR IMPORTACAO / EQUIPAMENTOS NOVOS / MANUTENÇÃO DE EQUIPAMENTOS LABORATORIAIS</v>
      </c>
      <c r="I151" t="s">
        <v>4751</v>
      </c>
      <c r="J151" t="s">
        <v>4843</v>
      </c>
      <c r="K151" t="s">
        <v>4854</v>
      </c>
      <c r="L151" t="s">
        <v>4845</v>
      </c>
      <c r="M151" t="s">
        <v>4855</v>
      </c>
      <c r="N151" t="s">
        <v>1506</v>
      </c>
      <c r="O151" t="s">
        <v>167</v>
      </c>
      <c r="P151" t="s">
        <v>1507</v>
      </c>
      <c r="Q151" t="s">
        <v>168</v>
      </c>
      <c r="R151" t="s">
        <v>165</v>
      </c>
      <c r="S151" t="s">
        <v>119</v>
      </c>
      <c r="T151" t="s">
        <v>164</v>
      </c>
      <c r="U151" t="s">
        <v>830</v>
      </c>
      <c r="V151" t="s">
        <v>1508</v>
      </c>
      <c r="W151" t="s">
        <v>1509</v>
      </c>
      <c r="X151" s="51" t="str">
        <f t="shared" si="2"/>
        <v>4</v>
      </c>
      <c r="Y151" s="51" t="str">
        <f>IF(T151="","",IF(AND(T151&lt;&gt;'Tabelas auxiliares'!$B$236,T151&lt;&gt;'Tabelas auxiliares'!$B$237),"FOLHA DE PESSOAL",IF(X151='Tabelas auxiliares'!$A$237,"CUSTEIO",IF(X151='Tabelas auxiliares'!$A$236,"INVESTIMENTO","ERRO - VERIFICAR"))))</f>
        <v>INVESTIMENTO</v>
      </c>
      <c r="Z151" s="44">
        <v>5900</v>
      </c>
      <c r="AC151" s="44">
        <v>5900</v>
      </c>
    </row>
    <row r="152" spans="1:29" x14ac:dyDescent="0.25">
      <c r="A152" t="s">
        <v>594</v>
      </c>
      <c r="B152" s="72" t="s">
        <v>296</v>
      </c>
      <c r="C152" s="72" t="s">
        <v>595</v>
      </c>
      <c r="D152" t="s">
        <v>41</v>
      </c>
      <c r="E152" t="s">
        <v>117</v>
      </c>
      <c r="F152" s="51" t="str">
        <f>IFERROR(VLOOKUP(D152,'Tabelas auxiliares'!$A$3:$B$61,2,FALSE),"")</f>
        <v>CECS - CENTRO DE ENG., MODELAGEM E CIÊNCIAS SOCIAIS APLICADAS</v>
      </c>
      <c r="G152" s="51" t="str">
        <f>IFERROR(VLOOKUP($B152,'Tabelas auxiliares'!$A$65:$C$102,2,FALSE),"")</f>
        <v>Equipamentos - Laboratórios</v>
      </c>
      <c r="H152" s="51" t="str">
        <f>IFERROR(VLOOKUP($B152,'Tabelas auxiliares'!$A$65:$C$102,3,FALSE),"")</f>
        <v>AQUISICAO POR IMPORTACAO / EQUIPAMENTOS NOVOS / MANUTENÇÃO DE EQUIPAMENTOS LABORATORIAIS</v>
      </c>
      <c r="I152" t="s">
        <v>4751</v>
      </c>
      <c r="J152" t="s">
        <v>4843</v>
      </c>
      <c r="K152" t="s">
        <v>4856</v>
      </c>
      <c r="L152" t="s">
        <v>4845</v>
      </c>
      <c r="M152" t="s">
        <v>4857</v>
      </c>
      <c r="N152" t="s">
        <v>1506</v>
      </c>
      <c r="O152" t="s">
        <v>167</v>
      </c>
      <c r="P152" t="s">
        <v>1507</v>
      </c>
      <c r="Q152" t="s">
        <v>168</v>
      </c>
      <c r="R152" t="s">
        <v>165</v>
      </c>
      <c r="S152" t="s">
        <v>119</v>
      </c>
      <c r="T152" t="s">
        <v>164</v>
      </c>
      <c r="U152" t="s">
        <v>830</v>
      </c>
      <c r="V152" t="s">
        <v>1508</v>
      </c>
      <c r="W152" t="s">
        <v>1509</v>
      </c>
      <c r="X152" s="51" t="str">
        <f t="shared" si="2"/>
        <v>4</v>
      </c>
      <c r="Y152" s="51" t="str">
        <f>IF(T152="","",IF(AND(T152&lt;&gt;'Tabelas auxiliares'!$B$236,T152&lt;&gt;'Tabelas auxiliares'!$B$237),"FOLHA DE PESSOAL",IF(X152='Tabelas auxiliares'!$A$237,"CUSTEIO",IF(X152='Tabelas auxiliares'!$A$236,"INVESTIMENTO","ERRO - VERIFICAR"))))</f>
        <v>INVESTIMENTO</v>
      </c>
      <c r="Z152" s="44">
        <v>5499.99</v>
      </c>
      <c r="AC152" s="44">
        <v>5499.99</v>
      </c>
    </row>
    <row r="153" spans="1:29" x14ac:dyDescent="0.25">
      <c r="A153" t="s">
        <v>594</v>
      </c>
      <c r="B153" s="72" t="s">
        <v>296</v>
      </c>
      <c r="C153" s="72" t="s">
        <v>595</v>
      </c>
      <c r="D153" t="s">
        <v>41</v>
      </c>
      <c r="E153" t="s">
        <v>117</v>
      </c>
      <c r="F153" s="51" t="str">
        <f>IFERROR(VLOOKUP(D153,'Tabelas auxiliares'!$A$3:$B$61,2,FALSE),"")</f>
        <v>CECS - CENTRO DE ENG., MODELAGEM E CIÊNCIAS SOCIAIS APLICADAS</v>
      </c>
      <c r="G153" s="51" t="str">
        <f>IFERROR(VLOOKUP($B153,'Tabelas auxiliares'!$A$65:$C$102,2,FALSE),"")</f>
        <v>Equipamentos - Laboratórios</v>
      </c>
      <c r="H153" s="51" t="str">
        <f>IFERROR(VLOOKUP($B153,'Tabelas auxiliares'!$A$65:$C$102,3,FALSE),"")</f>
        <v>AQUISICAO POR IMPORTACAO / EQUIPAMENTOS NOVOS / MANUTENÇÃO DE EQUIPAMENTOS LABORATORIAIS</v>
      </c>
      <c r="I153" t="s">
        <v>4858</v>
      </c>
      <c r="J153" t="s">
        <v>4859</v>
      </c>
      <c r="K153" t="s">
        <v>4860</v>
      </c>
      <c r="L153" t="s">
        <v>4861</v>
      </c>
      <c r="M153" t="s">
        <v>2094</v>
      </c>
      <c r="N153" t="s">
        <v>1506</v>
      </c>
      <c r="O153" t="s">
        <v>167</v>
      </c>
      <c r="P153" t="s">
        <v>1507</v>
      </c>
      <c r="Q153" t="s">
        <v>168</v>
      </c>
      <c r="R153" t="s">
        <v>165</v>
      </c>
      <c r="S153" t="s">
        <v>119</v>
      </c>
      <c r="T153" t="s">
        <v>164</v>
      </c>
      <c r="U153" t="s">
        <v>830</v>
      </c>
      <c r="V153" t="s">
        <v>1508</v>
      </c>
      <c r="W153" t="s">
        <v>1509</v>
      </c>
      <c r="X153" s="51" t="str">
        <f t="shared" si="2"/>
        <v>4</v>
      </c>
      <c r="Y153" s="51" t="str">
        <f>IF(T153="","",IF(AND(T153&lt;&gt;'Tabelas auxiliares'!$B$236,T153&lt;&gt;'Tabelas auxiliares'!$B$237),"FOLHA DE PESSOAL",IF(X153='Tabelas auxiliares'!$A$237,"CUSTEIO",IF(X153='Tabelas auxiliares'!$A$236,"INVESTIMENTO","ERRO - VERIFICAR"))))</f>
        <v>INVESTIMENTO</v>
      </c>
      <c r="Z153" s="44">
        <v>18000</v>
      </c>
      <c r="AC153" s="44">
        <v>18000</v>
      </c>
    </row>
    <row r="154" spans="1:29" x14ac:dyDescent="0.25">
      <c r="A154" t="s">
        <v>594</v>
      </c>
      <c r="B154" s="72" t="s">
        <v>296</v>
      </c>
      <c r="C154" s="72" t="s">
        <v>595</v>
      </c>
      <c r="D154" t="s">
        <v>41</v>
      </c>
      <c r="E154" t="s">
        <v>117</v>
      </c>
      <c r="F154" s="51" t="str">
        <f>IFERROR(VLOOKUP(D154,'Tabelas auxiliares'!$A$3:$B$61,2,FALSE),"")</f>
        <v>CECS - CENTRO DE ENG., MODELAGEM E CIÊNCIAS SOCIAIS APLICADAS</v>
      </c>
      <c r="G154" s="51" t="str">
        <f>IFERROR(VLOOKUP($B154,'Tabelas auxiliares'!$A$65:$C$102,2,FALSE),"")</f>
        <v>Equipamentos - Laboratórios</v>
      </c>
      <c r="H154" s="51" t="str">
        <f>IFERROR(VLOOKUP($B154,'Tabelas auxiliares'!$A$65:$C$102,3,FALSE),"")</f>
        <v>AQUISICAO POR IMPORTACAO / EQUIPAMENTOS NOVOS / MANUTENÇÃO DE EQUIPAMENTOS LABORATORIAIS</v>
      </c>
      <c r="I154" t="s">
        <v>4858</v>
      </c>
      <c r="J154" t="s">
        <v>4859</v>
      </c>
      <c r="K154" t="s">
        <v>4862</v>
      </c>
      <c r="L154" t="s">
        <v>4861</v>
      </c>
      <c r="M154" t="s">
        <v>4863</v>
      </c>
      <c r="N154" t="s">
        <v>1506</v>
      </c>
      <c r="O154" t="s">
        <v>167</v>
      </c>
      <c r="P154" t="s">
        <v>1507</v>
      </c>
      <c r="Q154" t="s">
        <v>168</v>
      </c>
      <c r="R154" t="s">
        <v>165</v>
      </c>
      <c r="S154" t="s">
        <v>119</v>
      </c>
      <c r="T154" t="s">
        <v>164</v>
      </c>
      <c r="U154" t="s">
        <v>830</v>
      </c>
      <c r="V154" t="s">
        <v>1508</v>
      </c>
      <c r="W154" t="s">
        <v>1509</v>
      </c>
      <c r="X154" s="51" t="str">
        <f t="shared" si="2"/>
        <v>4</v>
      </c>
      <c r="Y154" s="51" t="str">
        <f>IF(T154="","",IF(AND(T154&lt;&gt;'Tabelas auxiliares'!$B$236,T154&lt;&gt;'Tabelas auxiliares'!$B$237),"FOLHA DE PESSOAL",IF(X154='Tabelas auxiliares'!$A$237,"CUSTEIO",IF(X154='Tabelas auxiliares'!$A$236,"INVESTIMENTO","ERRO - VERIFICAR"))))</f>
        <v>INVESTIMENTO</v>
      </c>
      <c r="Z154" s="44">
        <v>5350.84</v>
      </c>
      <c r="AC154" s="44">
        <v>5350.84</v>
      </c>
    </row>
    <row r="155" spans="1:29" x14ac:dyDescent="0.25">
      <c r="A155" t="s">
        <v>594</v>
      </c>
      <c r="B155" s="72" t="s">
        <v>296</v>
      </c>
      <c r="C155" s="72" t="s">
        <v>595</v>
      </c>
      <c r="D155" t="s">
        <v>41</v>
      </c>
      <c r="E155" t="s">
        <v>117</v>
      </c>
      <c r="F155" s="51" t="str">
        <f>IFERROR(VLOOKUP(D155,'Tabelas auxiliares'!$A$3:$B$61,2,FALSE),"")</f>
        <v>CECS - CENTRO DE ENG., MODELAGEM E CIÊNCIAS SOCIAIS APLICADAS</v>
      </c>
      <c r="G155" s="51" t="str">
        <f>IFERROR(VLOOKUP($B155,'Tabelas auxiliares'!$A$65:$C$102,2,FALSE),"")</f>
        <v>Equipamentos - Laboratórios</v>
      </c>
      <c r="H155" s="51" t="str">
        <f>IFERROR(VLOOKUP($B155,'Tabelas auxiliares'!$A$65:$C$102,3,FALSE),"")</f>
        <v>AQUISICAO POR IMPORTACAO / EQUIPAMENTOS NOVOS / MANUTENÇÃO DE EQUIPAMENTOS LABORATORIAIS</v>
      </c>
      <c r="I155" t="s">
        <v>4858</v>
      </c>
      <c r="J155" t="s">
        <v>4859</v>
      </c>
      <c r="K155" t="s">
        <v>4864</v>
      </c>
      <c r="L155" t="s">
        <v>4861</v>
      </c>
      <c r="M155" t="s">
        <v>4865</v>
      </c>
      <c r="N155" t="s">
        <v>1506</v>
      </c>
      <c r="O155" t="s">
        <v>167</v>
      </c>
      <c r="P155" t="s">
        <v>1507</v>
      </c>
      <c r="Q155" t="s">
        <v>168</v>
      </c>
      <c r="R155" t="s">
        <v>165</v>
      </c>
      <c r="S155" t="s">
        <v>119</v>
      </c>
      <c r="T155" t="s">
        <v>164</v>
      </c>
      <c r="U155" t="s">
        <v>830</v>
      </c>
      <c r="V155" t="s">
        <v>1508</v>
      </c>
      <c r="W155" t="s">
        <v>1509</v>
      </c>
      <c r="X155" s="51" t="str">
        <f t="shared" si="2"/>
        <v>4</v>
      </c>
      <c r="Y155" s="51" t="str">
        <f>IF(T155="","",IF(AND(T155&lt;&gt;'Tabelas auxiliares'!$B$236,T155&lt;&gt;'Tabelas auxiliares'!$B$237),"FOLHA DE PESSOAL",IF(X155='Tabelas auxiliares'!$A$237,"CUSTEIO",IF(X155='Tabelas auxiliares'!$A$236,"INVESTIMENTO","ERRO - VERIFICAR"))))</f>
        <v>INVESTIMENTO</v>
      </c>
      <c r="Z155" s="44">
        <v>17800</v>
      </c>
      <c r="AC155" s="44">
        <v>17800</v>
      </c>
    </row>
    <row r="156" spans="1:29" x14ac:dyDescent="0.25">
      <c r="A156" t="s">
        <v>594</v>
      </c>
      <c r="B156" s="72" t="s">
        <v>296</v>
      </c>
      <c r="C156" s="72" t="s">
        <v>595</v>
      </c>
      <c r="D156" t="s">
        <v>41</v>
      </c>
      <c r="E156" t="s">
        <v>117</v>
      </c>
      <c r="F156" s="51" t="str">
        <f>IFERROR(VLOOKUP(D156,'Tabelas auxiliares'!$A$3:$B$61,2,FALSE),"")</f>
        <v>CECS - CENTRO DE ENG., MODELAGEM E CIÊNCIAS SOCIAIS APLICADAS</v>
      </c>
      <c r="G156" s="51" t="str">
        <f>IFERROR(VLOOKUP($B156,'Tabelas auxiliares'!$A$65:$C$102,2,FALSE),"")</f>
        <v>Equipamentos - Laboratórios</v>
      </c>
      <c r="H156" s="51" t="str">
        <f>IFERROR(VLOOKUP($B156,'Tabelas auxiliares'!$A$65:$C$102,3,FALSE),"")</f>
        <v>AQUISICAO POR IMPORTACAO / EQUIPAMENTOS NOVOS / MANUTENÇÃO DE EQUIPAMENTOS LABORATORIAIS</v>
      </c>
      <c r="I156" t="s">
        <v>4458</v>
      </c>
      <c r="J156" t="s">
        <v>4859</v>
      </c>
      <c r="K156" t="s">
        <v>4866</v>
      </c>
      <c r="L156" t="s">
        <v>4861</v>
      </c>
      <c r="M156" t="s">
        <v>2073</v>
      </c>
      <c r="N156" t="s">
        <v>1506</v>
      </c>
      <c r="O156" t="s">
        <v>167</v>
      </c>
      <c r="P156" t="s">
        <v>1507</v>
      </c>
      <c r="Q156" t="s">
        <v>168</v>
      </c>
      <c r="R156" t="s">
        <v>165</v>
      </c>
      <c r="S156" t="s">
        <v>119</v>
      </c>
      <c r="T156" t="s">
        <v>164</v>
      </c>
      <c r="U156" t="s">
        <v>830</v>
      </c>
      <c r="V156" t="s">
        <v>1508</v>
      </c>
      <c r="W156" t="s">
        <v>1509</v>
      </c>
      <c r="X156" s="51" t="str">
        <f t="shared" si="2"/>
        <v>4</v>
      </c>
      <c r="Y156" s="51" t="str">
        <f>IF(T156="","",IF(AND(T156&lt;&gt;'Tabelas auxiliares'!$B$236,T156&lt;&gt;'Tabelas auxiliares'!$B$237),"FOLHA DE PESSOAL",IF(X156='Tabelas auxiliares'!$A$237,"CUSTEIO",IF(X156='Tabelas auxiliares'!$A$236,"INVESTIMENTO","ERRO - VERIFICAR"))))</f>
        <v>INVESTIMENTO</v>
      </c>
      <c r="Z156" s="44">
        <v>24000</v>
      </c>
      <c r="AC156" s="44">
        <v>24000</v>
      </c>
    </row>
    <row r="157" spans="1:29" x14ac:dyDescent="0.25">
      <c r="A157" t="s">
        <v>594</v>
      </c>
      <c r="B157" s="72" t="s">
        <v>296</v>
      </c>
      <c r="C157" s="72" t="s">
        <v>595</v>
      </c>
      <c r="D157" t="s">
        <v>45</v>
      </c>
      <c r="E157" t="s">
        <v>117</v>
      </c>
      <c r="F157" s="51" t="str">
        <f>IFERROR(VLOOKUP(D157,'Tabelas auxiliares'!$A$3:$B$61,2,FALSE),"")</f>
        <v>CMCC - CENTRO DE MATEMÁTICA, COMPUTAÇÃO E COGNIÇÃO</v>
      </c>
      <c r="G157" s="51" t="str">
        <f>IFERROR(VLOOKUP($B157,'Tabelas auxiliares'!$A$65:$C$102,2,FALSE),"")</f>
        <v>Equipamentos - Laboratórios</v>
      </c>
      <c r="H157" s="51" t="str">
        <f>IFERROR(VLOOKUP($B157,'Tabelas auxiliares'!$A$65:$C$102,3,FALSE),"")</f>
        <v>AQUISICAO POR IMPORTACAO / EQUIPAMENTOS NOVOS / MANUTENÇÃO DE EQUIPAMENTOS LABORATORIAIS</v>
      </c>
      <c r="I157" t="s">
        <v>4867</v>
      </c>
      <c r="J157" t="s">
        <v>4868</v>
      </c>
      <c r="K157" t="s">
        <v>4869</v>
      </c>
      <c r="L157" t="s">
        <v>4870</v>
      </c>
      <c r="M157" t="s">
        <v>2970</v>
      </c>
      <c r="N157" t="s">
        <v>166</v>
      </c>
      <c r="O157" t="s">
        <v>167</v>
      </c>
      <c r="P157" t="s">
        <v>200</v>
      </c>
      <c r="Q157" t="s">
        <v>168</v>
      </c>
      <c r="R157" t="s">
        <v>165</v>
      </c>
      <c r="S157" t="s">
        <v>119</v>
      </c>
      <c r="T157" t="s">
        <v>164</v>
      </c>
      <c r="U157" t="s">
        <v>118</v>
      </c>
      <c r="V157" t="s">
        <v>3048</v>
      </c>
      <c r="W157" t="s">
        <v>3049</v>
      </c>
      <c r="X157" s="51" t="str">
        <f t="shared" si="2"/>
        <v>3</v>
      </c>
      <c r="Y157" s="51" t="str">
        <f>IF(T157="","",IF(AND(T157&lt;&gt;'Tabelas auxiliares'!$B$236,T157&lt;&gt;'Tabelas auxiliares'!$B$237),"FOLHA DE PESSOAL",IF(X157='Tabelas auxiliares'!$A$237,"CUSTEIO",IF(X157='Tabelas auxiliares'!$A$236,"INVESTIMENTO","ERRO - VERIFICAR"))))</f>
        <v>CUSTEIO</v>
      </c>
      <c r="Z157" s="44">
        <v>2452.0100000000002</v>
      </c>
      <c r="AA157" s="44">
        <v>0.01</v>
      </c>
      <c r="AC157" s="44">
        <v>2452</v>
      </c>
    </row>
    <row r="158" spans="1:29" x14ac:dyDescent="0.25">
      <c r="A158" t="s">
        <v>594</v>
      </c>
      <c r="B158" s="72" t="s">
        <v>296</v>
      </c>
      <c r="C158" s="72" t="s">
        <v>595</v>
      </c>
      <c r="D158" t="s">
        <v>45</v>
      </c>
      <c r="E158" t="s">
        <v>117</v>
      </c>
      <c r="F158" s="51" t="str">
        <f>IFERROR(VLOOKUP(D158,'Tabelas auxiliares'!$A$3:$B$61,2,FALSE),"")</f>
        <v>CMCC - CENTRO DE MATEMÁTICA, COMPUTAÇÃO E COGNIÇÃO</v>
      </c>
      <c r="G158" s="51" t="str">
        <f>IFERROR(VLOOKUP($B158,'Tabelas auxiliares'!$A$65:$C$102,2,FALSE),"")</f>
        <v>Equipamentos - Laboratórios</v>
      </c>
      <c r="H158" s="51" t="str">
        <f>IFERROR(VLOOKUP($B158,'Tabelas auxiliares'!$A$65:$C$102,3,FALSE),"")</f>
        <v>AQUISICAO POR IMPORTACAO / EQUIPAMENTOS NOVOS / MANUTENÇÃO DE EQUIPAMENTOS LABORATORIAIS</v>
      </c>
      <c r="I158" t="s">
        <v>4867</v>
      </c>
      <c r="J158" t="s">
        <v>4868</v>
      </c>
      <c r="K158" t="s">
        <v>4871</v>
      </c>
      <c r="L158" t="s">
        <v>4870</v>
      </c>
      <c r="M158" t="s">
        <v>2970</v>
      </c>
      <c r="N158" t="s">
        <v>166</v>
      </c>
      <c r="O158" t="s">
        <v>167</v>
      </c>
      <c r="P158" t="s">
        <v>200</v>
      </c>
      <c r="Q158" t="s">
        <v>168</v>
      </c>
      <c r="R158" t="s">
        <v>165</v>
      </c>
      <c r="S158" t="s">
        <v>119</v>
      </c>
      <c r="T158" t="s">
        <v>164</v>
      </c>
      <c r="U158" t="s">
        <v>118</v>
      </c>
      <c r="V158" t="s">
        <v>2900</v>
      </c>
      <c r="W158" t="s">
        <v>2901</v>
      </c>
      <c r="X158" s="51" t="str">
        <f t="shared" si="2"/>
        <v>3</v>
      </c>
      <c r="Y158" s="51" t="str">
        <f>IF(T158="","",IF(AND(T158&lt;&gt;'Tabelas auxiliares'!$B$236,T158&lt;&gt;'Tabelas auxiliares'!$B$237),"FOLHA DE PESSOAL",IF(X158='Tabelas auxiliares'!$A$237,"CUSTEIO",IF(X158='Tabelas auxiliares'!$A$236,"INVESTIMENTO","ERRO - VERIFICAR"))))</f>
        <v>CUSTEIO</v>
      </c>
      <c r="Z158" s="44">
        <v>1469</v>
      </c>
      <c r="AC158" s="44">
        <v>1469</v>
      </c>
    </row>
    <row r="159" spans="1:29" x14ac:dyDescent="0.25">
      <c r="A159" t="s">
        <v>594</v>
      </c>
      <c r="B159" s="72" t="s">
        <v>296</v>
      </c>
      <c r="C159" s="72" t="s">
        <v>595</v>
      </c>
      <c r="D159" t="s">
        <v>45</v>
      </c>
      <c r="E159" t="s">
        <v>117</v>
      </c>
      <c r="F159" s="51" t="str">
        <f>IFERROR(VLOOKUP(D159,'Tabelas auxiliares'!$A$3:$B$61,2,FALSE),"")</f>
        <v>CMCC - CENTRO DE MATEMÁTICA, COMPUTAÇÃO E COGNIÇÃO</v>
      </c>
      <c r="G159" s="51" t="str">
        <f>IFERROR(VLOOKUP($B159,'Tabelas auxiliares'!$A$65:$C$102,2,FALSE),"")</f>
        <v>Equipamentos - Laboratórios</v>
      </c>
      <c r="H159" s="51" t="str">
        <f>IFERROR(VLOOKUP($B159,'Tabelas auxiliares'!$A$65:$C$102,3,FALSE),"")</f>
        <v>AQUISICAO POR IMPORTACAO / EQUIPAMENTOS NOVOS / MANUTENÇÃO DE EQUIPAMENTOS LABORATORIAIS</v>
      </c>
      <c r="I159" t="s">
        <v>4551</v>
      </c>
      <c r="J159" t="s">
        <v>4872</v>
      </c>
      <c r="K159" t="s">
        <v>4873</v>
      </c>
      <c r="L159" t="s">
        <v>4874</v>
      </c>
      <c r="M159" t="s">
        <v>4875</v>
      </c>
      <c r="N159" t="s">
        <v>1506</v>
      </c>
      <c r="O159" t="s">
        <v>167</v>
      </c>
      <c r="P159" t="s">
        <v>1507</v>
      </c>
      <c r="Q159" t="s">
        <v>168</v>
      </c>
      <c r="R159" t="s">
        <v>165</v>
      </c>
      <c r="S159" t="s">
        <v>119</v>
      </c>
      <c r="T159" t="s">
        <v>164</v>
      </c>
      <c r="U159" t="s">
        <v>830</v>
      </c>
      <c r="V159" t="s">
        <v>2051</v>
      </c>
      <c r="W159" t="s">
        <v>2052</v>
      </c>
      <c r="X159" s="51" t="str">
        <f t="shared" si="2"/>
        <v>4</v>
      </c>
      <c r="Y159" s="51" t="str">
        <f>IF(T159="","",IF(AND(T159&lt;&gt;'Tabelas auxiliares'!$B$236,T159&lt;&gt;'Tabelas auxiliares'!$B$237),"FOLHA DE PESSOAL",IF(X159='Tabelas auxiliares'!$A$237,"CUSTEIO",IF(X159='Tabelas auxiliares'!$A$236,"INVESTIMENTO","ERRO - VERIFICAR"))))</f>
        <v>INVESTIMENTO</v>
      </c>
      <c r="Z159" s="44">
        <v>11865.32</v>
      </c>
      <c r="AC159" s="44">
        <v>11865.32</v>
      </c>
    </row>
    <row r="160" spans="1:29" x14ac:dyDescent="0.25">
      <c r="A160" t="s">
        <v>594</v>
      </c>
      <c r="B160" s="72" t="s">
        <v>296</v>
      </c>
      <c r="C160" s="72" t="s">
        <v>595</v>
      </c>
      <c r="D160" t="s">
        <v>49</v>
      </c>
      <c r="E160" t="s">
        <v>117</v>
      </c>
      <c r="F160" s="51" t="str">
        <f>IFERROR(VLOOKUP(D160,'Tabelas auxiliares'!$A$3:$B$61,2,FALSE),"")</f>
        <v>CCNH - CENTRO DE CIÊNCIAS NATURAIS E HUMANAS</v>
      </c>
      <c r="G160" s="51" t="str">
        <f>IFERROR(VLOOKUP($B160,'Tabelas auxiliares'!$A$65:$C$102,2,FALSE),"")</f>
        <v>Equipamentos - Laboratórios</v>
      </c>
      <c r="H160" s="51" t="str">
        <f>IFERROR(VLOOKUP($B160,'Tabelas auxiliares'!$A$65:$C$102,3,FALSE),"")</f>
        <v>AQUISICAO POR IMPORTACAO / EQUIPAMENTOS NOVOS / MANUTENÇÃO DE EQUIPAMENTOS LABORATORIAIS</v>
      </c>
      <c r="I160" t="s">
        <v>4817</v>
      </c>
      <c r="J160" t="s">
        <v>4876</v>
      </c>
      <c r="K160" t="s">
        <v>4877</v>
      </c>
      <c r="L160" t="s">
        <v>4878</v>
      </c>
      <c r="M160" t="s">
        <v>4879</v>
      </c>
      <c r="N160" t="s">
        <v>1506</v>
      </c>
      <c r="O160" t="s">
        <v>167</v>
      </c>
      <c r="P160" t="s">
        <v>1507</v>
      </c>
      <c r="Q160" t="s">
        <v>168</v>
      </c>
      <c r="R160" t="s">
        <v>165</v>
      </c>
      <c r="S160" t="s">
        <v>119</v>
      </c>
      <c r="T160" t="s">
        <v>164</v>
      </c>
      <c r="U160" t="s">
        <v>830</v>
      </c>
      <c r="V160" t="s">
        <v>1508</v>
      </c>
      <c r="W160" t="s">
        <v>1509</v>
      </c>
      <c r="X160" s="51" t="str">
        <f t="shared" si="2"/>
        <v>4</v>
      </c>
      <c r="Y160" s="51" t="str">
        <f>IF(T160="","",IF(AND(T160&lt;&gt;'Tabelas auxiliares'!$B$236,T160&lt;&gt;'Tabelas auxiliares'!$B$237),"FOLHA DE PESSOAL",IF(X160='Tabelas auxiliares'!$A$237,"CUSTEIO",IF(X160='Tabelas auxiliares'!$A$236,"INVESTIMENTO","ERRO - VERIFICAR"))))</f>
        <v>INVESTIMENTO</v>
      </c>
      <c r="Z160" s="44">
        <v>74366</v>
      </c>
      <c r="AC160" s="44">
        <v>74366</v>
      </c>
    </row>
    <row r="161" spans="1:29" x14ac:dyDescent="0.25">
      <c r="A161" t="s">
        <v>594</v>
      </c>
      <c r="B161" s="72" t="s">
        <v>296</v>
      </c>
      <c r="C161" s="72" t="s">
        <v>595</v>
      </c>
      <c r="D161" t="s">
        <v>49</v>
      </c>
      <c r="E161" t="s">
        <v>117</v>
      </c>
      <c r="F161" s="51" t="str">
        <f>IFERROR(VLOOKUP(D161,'Tabelas auxiliares'!$A$3:$B$61,2,FALSE),"")</f>
        <v>CCNH - CENTRO DE CIÊNCIAS NATURAIS E HUMANAS</v>
      </c>
      <c r="G161" s="51" t="str">
        <f>IFERROR(VLOOKUP($B161,'Tabelas auxiliares'!$A$65:$C$102,2,FALSE),"")</f>
        <v>Equipamentos - Laboratórios</v>
      </c>
      <c r="H161" s="51" t="str">
        <f>IFERROR(VLOOKUP($B161,'Tabelas auxiliares'!$A$65:$C$102,3,FALSE),"")</f>
        <v>AQUISICAO POR IMPORTACAO / EQUIPAMENTOS NOVOS / MANUTENÇÃO DE EQUIPAMENTOS LABORATORIAIS</v>
      </c>
      <c r="I161" t="s">
        <v>4858</v>
      </c>
      <c r="J161" t="s">
        <v>4880</v>
      </c>
      <c r="K161" t="s">
        <v>4881</v>
      </c>
      <c r="L161" t="s">
        <v>4882</v>
      </c>
      <c r="M161" t="s">
        <v>4883</v>
      </c>
      <c r="N161" t="s">
        <v>1506</v>
      </c>
      <c r="O161" t="s">
        <v>167</v>
      </c>
      <c r="P161" t="s">
        <v>1507</v>
      </c>
      <c r="Q161" t="s">
        <v>168</v>
      </c>
      <c r="R161" t="s">
        <v>165</v>
      </c>
      <c r="S161" t="s">
        <v>119</v>
      </c>
      <c r="T161" t="s">
        <v>164</v>
      </c>
      <c r="U161" t="s">
        <v>830</v>
      </c>
      <c r="V161" t="s">
        <v>2014</v>
      </c>
      <c r="W161" t="s">
        <v>2015</v>
      </c>
      <c r="X161" s="51" t="str">
        <f t="shared" si="2"/>
        <v>4</v>
      </c>
      <c r="Y161" s="51" t="str">
        <f>IF(T161="","",IF(AND(T161&lt;&gt;'Tabelas auxiliares'!$B$236,T161&lt;&gt;'Tabelas auxiliares'!$B$237),"FOLHA DE PESSOAL",IF(X161='Tabelas auxiliares'!$A$237,"CUSTEIO",IF(X161='Tabelas auxiliares'!$A$236,"INVESTIMENTO","ERRO - VERIFICAR"))))</f>
        <v>INVESTIMENTO</v>
      </c>
      <c r="Z161" s="44">
        <v>149435</v>
      </c>
      <c r="AC161" s="44">
        <v>149435</v>
      </c>
    </row>
    <row r="162" spans="1:29" x14ac:dyDescent="0.25">
      <c r="A162" t="s">
        <v>594</v>
      </c>
      <c r="B162" s="72" t="s">
        <v>296</v>
      </c>
      <c r="C162" s="72" t="s">
        <v>595</v>
      </c>
      <c r="D162" t="s">
        <v>53</v>
      </c>
      <c r="E162" t="s">
        <v>117</v>
      </c>
      <c r="F162" s="51" t="str">
        <f>IFERROR(VLOOKUP(D162,'Tabelas auxiliares'!$A$3:$B$61,2,FALSE),"")</f>
        <v>PROGRAD - PRÓ-REITORIA DE GRADUAÇÃO</v>
      </c>
      <c r="G162" s="51" t="str">
        <f>IFERROR(VLOOKUP($B162,'Tabelas auxiliares'!$A$65:$C$102,2,FALSE),"")</f>
        <v>Equipamentos - Laboratórios</v>
      </c>
      <c r="H162" s="51" t="str">
        <f>IFERROR(VLOOKUP($B162,'Tabelas auxiliares'!$A$65:$C$102,3,FALSE),"")</f>
        <v>AQUISICAO POR IMPORTACAO / EQUIPAMENTOS NOVOS / MANUTENÇÃO DE EQUIPAMENTOS LABORATORIAIS</v>
      </c>
      <c r="I162" t="s">
        <v>4884</v>
      </c>
      <c r="J162" t="s">
        <v>4885</v>
      </c>
      <c r="K162" t="s">
        <v>4886</v>
      </c>
      <c r="L162" t="s">
        <v>4887</v>
      </c>
      <c r="M162" t="s">
        <v>4888</v>
      </c>
      <c r="N162" t="s">
        <v>1506</v>
      </c>
      <c r="O162" t="s">
        <v>167</v>
      </c>
      <c r="P162" t="s">
        <v>1507</v>
      </c>
      <c r="Q162" t="s">
        <v>168</v>
      </c>
      <c r="R162" t="s">
        <v>165</v>
      </c>
      <c r="S162" t="s">
        <v>119</v>
      </c>
      <c r="T162" t="s">
        <v>164</v>
      </c>
      <c r="U162" t="s">
        <v>830</v>
      </c>
      <c r="V162" t="s">
        <v>2085</v>
      </c>
      <c r="W162" t="s">
        <v>2086</v>
      </c>
      <c r="X162" s="51" t="str">
        <f t="shared" si="2"/>
        <v>4</v>
      </c>
      <c r="Y162" s="51" t="str">
        <f>IF(T162="","",IF(AND(T162&lt;&gt;'Tabelas auxiliares'!$B$236,T162&lt;&gt;'Tabelas auxiliares'!$B$237),"FOLHA DE PESSOAL",IF(X162='Tabelas auxiliares'!$A$237,"CUSTEIO",IF(X162='Tabelas auxiliares'!$A$236,"INVESTIMENTO","ERRO - VERIFICAR"))))</f>
        <v>INVESTIMENTO</v>
      </c>
      <c r="Z162" s="44">
        <v>19399.95</v>
      </c>
      <c r="AC162" s="44">
        <v>19399.95</v>
      </c>
    </row>
    <row r="163" spans="1:29" x14ac:dyDescent="0.25">
      <c r="A163" t="s">
        <v>594</v>
      </c>
      <c r="B163" s="72" t="s">
        <v>296</v>
      </c>
      <c r="C163" s="72" t="s">
        <v>595</v>
      </c>
      <c r="D163" t="s">
        <v>73</v>
      </c>
      <c r="E163" t="s">
        <v>117</v>
      </c>
      <c r="F163" s="51" t="str">
        <f>IFERROR(VLOOKUP(D163,'Tabelas auxiliares'!$A$3:$B$61,2,FALSE),"")</f>
        <v>PROPG - PRÓ-REITORIA DE PÓS-GRADUAÇÃO</v>
      </c>
      <c r="G163" s="51" t="str">
        <f>IFERROR(VLOOKUP($B163,'Tabelas auxiliares'!$A$65:$C$102,2,FALSE),"")</f>
        <v>Equipamentos - Laboratórios</v>
      </c>
      <c r="H163" s="51" t="str">
        <f>IFERROR(VLOOKUP($B163,'Tabelas auxiliares'!$A$65:$C$102,3,FALSE),"")</f>
        <v>AQUISICAO POR IMPORTACAO / EQUIPAMENTOS NOVOS / MANUTENÇÃO DE EQUIPAMENTOS LABORATORIAIS</v>
      </c>
      <c r="I163" t="s">
        <v>4551</v>
      </c>
      <c r="J163" t="s">
        <v>4872</v>
      </c>
      <c r="K163" t="s">
        <v>4889</v>
      </c>
      <c r="L163" t="s">
        <v>4874</v>
      </c>
      <c r="M163" t="s">
        <v>4875</v>
      </c>
      <c r="N163" t="s">
        <v>1506</v>
      </c>
      <c r="O163" t="s">
        <v>167</v>
      </c>
      <c r="P163" t="s">
        <v>1507</v>
      </c>
      <c r="Q163" t="s">
        <v>168</v>
      </c>
      <c r="R163" t="s">
        <v>165</v>
      </c>
      <c r="S163" t="s">
        <v>119</v>
      </c>
      <c r="T163" t="s">
        <v>164</v>
      </c>
      <c r="U163" t="s">
        <v>830</v>
      </c>
      <c r="V163" t="s">
        <v>2051</v>
      </c>
      <c r="W163" t="s">
        <v>2052</v>
      </c>
      <c r="X163" s="51" t="str">
        <f t="shared" si="2"/>
        <v>4</v>
      </c>
      <c r="Y163" s="51" t="str">
        <f>IF(T163="","",IF(AND(T163&lt;&gt;'Tabelas auxiliares'!$B$236,T163&lt;&gt;'Tabelas auxiliares'!$B$237),"FOLHA DE PESSOAL",IF(X163='Tabelas auxiliares'!$A$237,"CUSTEIO",IF(X163='Tabelas auxiliares'!$A$236,"INVESTIMENTO","ERRO - VERIFICAR"))))</f>
        <v>INVESTIMENTO</v>
      </c>
      <c r="Z163" s="44">
        <v>11865.32</v>
      </c>
      <c r="AC163" s="44">
        <v>11865.32</v>
      </c>
    </row>
    <row r="164" spans="1:29" x14ac:dyDescent="0.25">
      <c r="A164" t="s">
        <v>594</v>
      </c>
      <c r="B164" s="72" t="s">
        <v>296</v>
      </c>
      <c r="C164" s="72" t="s">
        <v>595</v>
      </c>
      <c r="D164" t="s">
        <v>83</v>
      </c>
      <c r="E164" t="s">
        <v>117</v>
      </c>
      <c r="F164" s="51" t="str">
        <f>IFERROR(VLOOKUP(D164,'Tabelas auxiliares'!$A$3:$B$61,2,FALSE),"")</f>
        <v>NETEL - NÚCLEO EDUCACIONAL DE TECNOLOGIAS E LÍNGUAS</v>
      </c>
      <c r="G164" s="51" t="str">
        <f>IFERROR(VLOOKUP($B164,'Tabelas auxiliares'!$A$65:$C$102,2,FALSE),"")</f>
        <v>Equipamentos - Laboratórios</v>
      </c>
      <c r="H164" s="51" t="str">
        <f>IFERROR(VLOOKUP($B164,'Tabelas auxiliares'!$A$65:$C$102,3,FALSE),"")</f>
        <v>AQUISICAO POR IMPORTACAO / EQUIPAMENTOS NOVOS / MANUTENÇÃO DE EQUIPAMENTOS LABORATORIAIS</v>
      </c>
      <c r="I164" t="s">
        <v>4724</v>
      </c>
      <c r="J164" t="s">
        <v>4890</v>
      </c>
      <c r="K164" t="s">
        <v>4891</v>
      </c>
      <c r="L164" t="s">
        <v>4892</v>
      </c>
      <c r="M164" t="s">
        <v>4893</v>
      </c>
      <c r="N164" t="s">
        <v>1506</v>
      </c>
      <c r="O164" t="s">
        <v>167</v>
      </c>
      <c r="P164" t="s">
        <v>1507</v>
      </c>
      <c r="Q164" t="s">
        <v>168</v>
      </c>
      <c r="R164" t="s">
        <v>165</v>
      </c>
      <c r="S164" t="s">
        <v>4894</v>
      </c>
      <c r="T164" t="s">
        <v>164</v>
      </c>
      <c r="U164" t="s">
        <v>830</v>
      </c>
      <c r="V164" t="s">
        <v>2051</v>
      </c>
      <c r="W164" t="s">
        <v>2052</v>
      </c>
      <c r="X164" s="51" t="str">
        <f t="shared" si="2"/>
        <v>4</v>
      </c>
      <c r="Y164" s="51" t="str">
        <f>IF(T164="","",IF(AND(T164&lt;&gt;'Tabelas auxiliares'!$B$236,T164&lt;&gt;'Tabelas auxiliares'!$B$237),"FOLHA DE PESSOAL",IF(X164='Tabelas auxiliares'!$A$237,"CUSTEIO",IF(X164='Tabelas auxiliares'!$A$236,"INVESTIMENTO","ERRO - VERIFICAR"))))</f>
        <v>INVESTIMENTO</v>
      </c>
      <c r="Z164" s="44">
        <v>0.03</v>
      </c>
      <c r="AA164" s="44">
        <v>0.03</v>
      </c>
    </row>
    <row r="165" spans="1:29" x14ac:dyDescent="0.25">
      <c r="A165" t="s">
        <v>594</v>
      </c>
      <c r="B165" s="72" t="s">
        <v>296</v>
      </c>
      <c r="C165" s="72" t="s">
        <v>595</v>
      </c>
      <c r="D165" t="s">
        <v>83</v>
      </c>
      <c r="E165" t="s">
        <v>117</v>
      </c>
      <c r="F165" s="51" t="str">
        <f>IFERROR(VLOOKUP(D165,'Tabelas auxiliares'!$A$3:$B$61,2,FALSE),"")</f>
        <v>NETEL - NÚCLEO EDUCACIONAL DE TECNOLOGIAS E LÍNGUAS</v>
      </c>
      <c r="G165" s="51" t="str">
        <f>IFERROR(VLOOKUP($B165,'Tabelas auxiliares'!$A$65:$C$102,2,FALSE),"")</f>
        <v>Equipamentos - Laboratórios</v>
      </c>
      <c r="H165" s="51" t="str">
        <f>IFERROR(VLOOKUP($B165,'Tabelas auxiliares'!$A$65:$C$102,3,FALSE),"")</f>
        <v>AQUISICAO POR IMPORTACAO / EQUIPAMENTOS NOVOS / MANUTENÇÃO DE EQUIPAMENTOS LABORATORIAIS</v>
      </c>
      <c r="I165" t="s">
        <v>4858</v>
      </c>
      <c r="J165" t="s">
        <v>4895</v>
      </c>
      <c r="K165" t="s">
        <v>4896</v>
      </c>
      <c r="L165" t="s">
        <v>4897</v>
      </c>
      <c r="M165" t="s">
        <v>4898</v>
      </c>
      <c r="N165" t="s">
        <v>1506</v>
      </c>
      <c r="O165" t="s">
        <v>167</v>
      </c>
      <c r="P165" t="s">
        <v>1507</v>
      </c>
      <c r="Q165" t="s">
        <v>168</v>
      </c>
      <c r="R165" t="s">
        <v>165</v>
      </c>
      <c r="S165" t="s">
        <v>119</v>
      </c>
      <c r="T165" t="s">
        <v>164</v>
      </c>
      <c r="U165" t="s">
        <v>830</v>
      </c>
      <c r="V165" t="s">
        <v>2051</v>
      </c>
      <c r="W165" t="s">
        <v>2052</v>
      </c>
      <c r="X165" s="51" t="str">
        <f t="shared" si="2"/>
        <v>4</v>
      </c>
      <c r="Y165" s="51" t="str">
        <f>IF(T165="","",IF(AND(T165&lt;&gt;'Tabelas auxiliares'!$B$236,T165&lt;&gt;'Tabelas auxiliares'!$B$237),"FOLHA DE PESSOAL",IF(X165='Tabelas auxiliares'!$A$237,"CUSTEIO",IF(X165='Tabelas auxiliares'!$A$236,"INVESTIMENTO","ERRO - VERIFICAR"))))</f>
        <v>INVESTIMENTO</v>
      </c>
      <c r="Z165" s="44">
        <v>9100</v>
      </c>
      <c r="AC165" s="44">
        <v>9100</v>
      </c>
    </row>
    <row r="166" spans="1:29" x14ac:dyDescent="0.25">
      <c r="A166" t="s">
        <v>594</v>
      </c>
      <c r="B166" s="72" t="s">
        <v>296</v>
      </c>
      <c r="C166" s="72" t="s">
        <v>595</v>
      </c>
      <c r="D166" t="s">
        <v>83</v>
      </c>
      <c r="E166" t="s">
        <v>117</v>
      </c>
      <c r="F166" s="51" t="str">
        <f>IFERROR(VLOOKUP(D166,'Tabelas auxiliares'!$A$3:$B$61,2,FALSE),"")</f>
        <v>NETEL - NÚCLEO EDUCACIONAL DE TECNOLOGIAS E LÍNGUAS</v>
      </c>
      <c r="G166" s="51" t="str">
        <f>IFERROR(VLOOKUP($B166,'Tabelas auxiliares'!$A$65:$C$102,2,FALSE),"")</f>
        <v>Equipamentos - Laboratórios</v>
      </c>
      <c r="H166" s="51" t="str">
        <f>IFERROR(VLOOKUP($B166,'Tabelas auxiliares'!$A$65:$C$102,3,FALSE),"")</f>
        <v>AQUISICAO POR IMPORTACAO / EQUIPAMENTOS NOVOS / MANUTENÇÃO DE EQUIPAMENTOS LABORATORIAIS</v>
      </c>
      <c r="I166" t="s">
        <v>4899</v>
      </c>
      <c r="J166" t="s">
        <v>4895</v>
      </c>
      <c r="K166" t="s">
        <v>4900</v>
      </c>
      <c r="L166" t="s">
        <v>4897</v>
      </c>
      <c r="M166" t="s">
        <v>4901</v>
      </c>
      <c r="N166" t="s">
        <v>1506</v>
      </c>
      <c r="O166" t="s">
        <v>167</v>
      </c>
      <c r="P166" t="s">
        <v>1507</v>
      </c>
      <c r="Q166" t="s">
        <v>168</v>
      </c>
      <c r="R166" t="s">
        <v>165</v>
      </c>
      <c r="S166" t="s">
        <v>119</v>
      </c>
      <c r="T166" t="s">
        <v>164</v>
      </c>
      <c r="U166" t="s">
        <v>830</v>
      </c>
      <c r="V166" t="s">
        <v>2051</v>
      </c>
      <c r="W166" t="s">
        <v>2052</v>
      </c>
      <c r="X166" s="51" t="str">
        <f t="shared" si="2"/>
        <v>4</v>
      </c>
      <c r="Y166" s="51" t="str">
        <f>IF(T166="","",IF(AND(T166&lt;&gt;'Tabelas auxiliares'!$B$236,T166&lt;&gt;'Tabelas auxiliares'!$B$237),"FOLHA DE PESSOAL",IF(X166='Tabelas auxiliares'!$A$237,"CUSTEIO",IF(X166='Tabelas auxiliares'!$A$236,"INVESTIMENTO","ERRO - VERIFICAR"))))</f>
        <v>INVESTIMENTO</v>
      </c>
      <c r="Z166" s="44">
        <v>180196.05</v>
      </c>
      <c r="AA166" s="44">
        <v>2580.6</v>
      </c>
      <c r="AC166" s="44">
        <v>177615.45</v>
      </c>
    </row>
    <row r="167" spans="1:29" x14ac:dyDescent="0.25">
      <c r="A167" t="s">
        <v>594</v>
      </c>
      <c r="B167" s="72" t="s">
        <v>296</v>
      </c>
      <c r="C167" s="72" t="s">
        <v>1035</v>
      </c>
      <c r="D167" t="s">
        <v>15</v>
      </c>
      <c r="E167" t="s">
        <v>117</v>
      </c>
      <c r="F167" s="51" t="str">
        <f>IFERROR(VLOOKUP(D167,'Tabelas auxiliares'!$A$3:$B$61,2,FALSE),"")</f>
        <v>PROPES - PRÓ-REITORIA DE PESQUISA / CEM</v>
      </c>
      <c r="G167" s="51" t="str">
        <f>IFERROR(VLOOKUP($B167,'Tabelas auxiliares'!$A$65:$C$102,2,FALSE),"")</f>
        <v>Equipamentos - Laboratórios</v>
      </c>
      <c r="H167" s="51" t="str">
        <f>IFERROR(VLOOKUP($B167,'Tabelas auxiliares'!$A$65:$C$102,3,FALSE),"")</f>
        <v>AQUISICAO POR IMPORTACAO / EQUIPAMENTOS NOVOS / MANUTENÇÃO DE EQUIPAMENTOS LABORATORIAIS</v>
      </c>
      <c r="I167" t="s">
        <v>4902</v>
      </c>
      <c r="J167" t="s">
        <v>4903</v>
      </c>
      <c r="K167" t="s">
        <v>4904</v>
      </c>
      <c r="L167" t="s">
        <v>4905</v>
      </c>
      <c r="M167" t="s">
        <v>4906</v>
      </c>
      <c r="N167" t="s">
        <v>1506</v>
      </c>
      <c r="O167" t="s">
        <v>167</v>
      </c>
      <c r="P167" t="s">
        <v>1507</v>
      </c>
      <c r="Q167" t="s">
        <v>168</v>
      </c>
      <c r="R167" t="s">
        <v>165</v>
      </c>
      <c r="S167" t="s">
        <v>119</v>
      </c>
      <c r="T167" t="s">
        <v>164</v>
      </c>
      <c r="U167" t="s">
        <v>830</v>
      </c>
      <c r="V167" t="s">
        <v>2085</v>
      </c>
      <c r="W167" t="s">
        <v>2086</v>
      </c>
      <c r="X167" s="51" t="str">
        <f t="shared" si="2"/>
        <v>4</v>
      </c>
      <c r="Y167" s="51" t="str">
        <f>IF(T167="","",IF(AND(T167&lt;&gt;'Tabelas auxiliares'!$B$236,T167&lt;&gt;'Tabelas auxiliares'!$B$237),"FOLHA DE PESSOAL",IF(X167='Tabelas auxiliares'!$A$237,"CUSTEIO",IF(X167='Tabelas auxiliares'!$A$236,"INVESTIMENTO","ERRO - VERIFICAR"))))</f>
        <v>INVESTIMENTO</v>
      </c>
      <c r="Z167" s="44">
        <v>25205.03</v>
      </c>
    </row>
    <row r="168" spans="1:29" x14ac:dyDescent="0.25">
      <c r="A168" t="s">
        <v>594</v>
      </c>
      <c r="B168" s="72" t="s">
        <v>299</v>
      </c>
      <c r="C168" s="72" t="s">
        <v>595</v>
      </c>
      <c r="D168" t="s">
        <v>17</v>
      </c>
      <c r="E168" t="s">
        <v>117</v>
      </c>
      <c r="F168" s="51" t="str">
        <f>IFERROR(VLOOKUP(D168,'Tabelas auxiliares'!$A$3:$B$61,2,FALSE),"")</f>
        <v>GABINETE REITORIA</v>
      </c>
      <c r="G168" s="51" t="str">
        <f>IFERROR(VLOOKUP($B168,'Tabelas auxiliares'!$A$65:$C$102,2,FALSE),"")</f>
        <v>Eventos institucionais</v>
      </c>
      <c r="H168" s="51" t="str">
        <f>IFERROR(VLOOKUP($B168,'Tabelas auxiliares'!$A$65:$C$102,3,FALSE),"")</f>
        <v>BUFFET / ESTANDES / AQUISICAO DE PLACAS COMEMORATIVAS E AFINS / SERVIÇOS DE SOM, IMAGEM E PALCO / SERVIÇOS DE LAVANDERIA EVENTOS / SERVIÇOS DE TRADUÇÃO</v>
      </c>
      <c r="I168" t="s">
        <v>4907</v>
      </c>
      <c r="J168" t="s">
        <v>4908</v>
      </c>
      <c r="K168" t="s">
        <v>4909</v>
      </c>
      <c r="L168" t="s">
        <v>4910</v>
      </c>
      <c r="M168" t="s">
        <v>4911</v>
      </c>
      <c r="N168" t="s">
        <v>166</v>
      </c>
      <c r="O168" t="s">
        <v>167</v>
      </c>
      <c r="P168" t="s">
        <v>200</v>
      </c>
      <c r="Q168" t="s">
        <v>168</v>
      </c>
      <c r="R168" t="s">
        <v>165</v>
      </c>
      <c r="S168" t="s">
        <v>119</v>
      </c>
      <c r="T168" t="s">
        <v>164</v>
      </c>
      <c r="U168" t="s">
        <v>118</v>
      </c>
      <c r="V168" t="s">
        <v>4912</v>
      </c>
      <c r="W168" t="s">
        <v>4913</v>
      </c>
      <c r="X168" s="51" t="str">
        <f t="shared" si="2"/>
        <v>3</v>
      </c>
      <c r="Y168" s="51" t="str">
        <f>IF(T168="","",IF(AND(T168&lt;&gt;'Tabelas auxiliares'!$B$236,T168&lt;&gt;'Tabelas auxiliares'!$B$237),"FOLHA DE PESSOAL",IF(X168='Tabelas auxiliares'!$A$237,"CUSTEIO",IF(X168='Tabelas auxiliares'!$A$236,"INVESTIMENTO","ERRO - VERIFICAR"))))</f>
        <v>CUSTEIO</v>
      </c>
      <c r="Z168" s="44">
        <v>498.99</v>
      </c>
      <c r="AA168" s="44">
        <v>498.99</v>
      </c>
    </row>
    <row r="169" spans="1:29" x14ac:dyDescent="0.25">
      <c r="A169" t="s">
        <v>594</v>
      </c>
      <c r="B169" s="72" t="s">
        <v>299</v>
      </c>
      <c r="C169" s="72" t="s">
        <v>595</v>
      </c>
      <c r="D169" t="s">
        <v>35</v>
      </c>
      <c r="E169" t="s">
        <v>117</v>
      </c>
      <c r="F169" s="51" t="str">
        <f>IFERROR(VLOOKUP(D169,'Tabelas auxiliares'!$A$3:$B$61,2,FALSE),"")</f>
        <v>PU - PREFEITURA UNIVERSITÁRIA</v>
      </c>
      <c r="G169" s="51" t="str">
        <f>IFERROR(VLOOKUP($B169,'Tabelas auxiliares'!$A$65:$C$102,2,FALSE),"")</f>
        <v>Eventos institucionais</v>
      </c>
      <c r="H169" s="51" t="str">
        <f>IFERROR(VLOOKUP($B169,'Tabelas auxiliares'!$A$65:$C$102,3,FALSE),"")</f>
        <v>BUFFET / ESTANDES / AQUISICAO DE PLACAS COMEMORATIVAS E AFINS / SERVIÇOS DE SOM, IMAGEM E PALCO / SERVIÇOS DE LAVANDERIA EVENTOS / SERVIÇOS DE TRADUÇÃO</v>
      </c>
      <c r="I169" t="s">
        <v>4914</v>
      </c>
      <c r="J169" t="s">
        <v>4915</v>
      </c>
      <c r="K169" t="s">
        <v>4916</v>
      </c>
      <c r="L169" t="s">
        <v>4917</v>
      </c>
      <c r="M169" t="s">
        <v>4918</v>
      </c>
      <c r="N169" t="s">
        <v>166</v>
      </c>
      <c r="O169" t="s">
        <v>167</v>
      </c>
      <c r="P169" t="s">
        <v>200</v>
      </c>
      <c r="Q169" t="s">
        <v>168</v>
      </c>
      <c r="R169" t="s">
        <v>165</v>
      </c>
      <c r="S169" t="s">
        <v>119</v>
      </c>
      <c r="T169" t="s">
        <v>164</v>
      </c>
      <c r="U169" t="s">
        <v>118</v>
      </c>
      <c r="V169" t="s">
        <v>4919</v>
      </c>
      <c r="W169" t="s">
        <v>4920</v>
      </c>
      <c r="X169" s="51" t="str">
        <f t="shared" si="2"/>
        <v>3</v>
      </c>
      <c r="Y169" s="51" t="str">
        <f>IF(T169="","",IF(AND(T169&lt;&gt;'Tabelas auxiliares'!$B$236,T169&lt;&gt;'Tabelas auxiliares'!$B$237),"FOLHA DE PESSOAL",IF(X169='Tabelas auxiliares'!$A$237,"CUSTEIO",IF(X169='Tabelas auxiliares'!$A$236,"INVESTIMENTO","ERRO - VERIFICAR"))))</f>
        <v>CUSTEIO</v>
      </c>
      <c r="Z169" s="44">
        <v>2582.71</v>
      </c>
      <c r="AA169" s="44">
        <v>2293.71</v>
      </c>
      <c r="AC169" s="44">
        <v>289</v>
      </c>
    </row>
    <row r="170" spans="1:29" x14ac:dyDescent="0.25">
      <c r="A170" t="s">
        <v>594</v>
      </c>
      <c r="B170" s="72" t="s">
        <v>299</v>
      </c>
      <c r="C170" s="72" t="s">
        <v>595</v>
      </c>
      <c r="D170" t="s">
        <v>35</v>
      </c>
      <c r="E170" t="s">
        <v>117</v>
      </c>
      <c r="F170" s="51" t="str">
        <f>IFERROR(VLOOKUP(D170,'Tabelas auxiliares'!$A$3:$B$61,2,FALSE),"")</f>
        <v>PU - PREFEITURA UNIVERSITÁRIA</v>
      </c>
      <c r="G170" s="51" t="str">
        <f>IFERROR(VLOOKUP($B170,'Tabelas auxiliares'!$A$65:$C$102,2,FALSE),"")</f>
        <v>Eventos institucionais</v>
      </c>
      <c r="H170" s="51" t="str">
        <f>IFERROR(VLOOKUP($B170,'Tabelas auxiliares'!$A$65:$C$102,3,FALSE),"")</f>
        <v>BUFFET / ESTANDES / AQUISICAO DE PLACAS COMEMORATIVAS E AFINS / SERVIÇOS DE SOM, IMAGEM E PALCO / SERVIÇOS DE LAVANDERIA EVENTOS / SERVIÇOS DE TRADUÇÃO</v>
      </c>
      <c r="I170" t="s">
        <v>4921</v>
      </c>
      <c r="J170" t="s">
        <v>4922</v>
      </c>
      <c r="K170" t="s">
        <v>4923</v>
      </c>
      <c r="L170" t="s">
        <v>4924</v>
      </c>
      <c r="M170" t="s">
        <v>4918</v>
      </c>
      <c r="N170" t="s">
        <v>166</v>
      </c>
      <c r="O170" t="s">
        <v>167</v>
      </c>
      <c r="P170" t="s">
        <v>200</v>
      </c>
      <c r="Q170" t="s">
        <v>168</v>
      </c>
      <c r="R170" t="s">
        <v>165</v>
      </c>
      <c r="S170" t="s">
        <v>119</v>
      </c>
      <c r="T170" t="s">
        <v>164</v>
      </c>
      <c r="U170" t="s">
        <v>118</v>
      </c>
      <c r="V170" t="s">
        <v>4919</v>
      </c>
      <c r="W170" t="s">
        <v>4920</v>
      </c>
      <c r="X170" s="51" t="str">
        <f t="shared" si="2"/>
        <v>3</v>
      </c>
      <c r="Y170" s="51" t="str">
        <f>IF(T170="","",IF(AND(T170&lt;&gt;'Tabelas auxiliares'!$B$236,T170&lt;&gt;'Tabelas auxiliares'!$B$237),"FOLHA DE PESSOAL",IF(X170='Tabelas auxiliares'!$A$237,"CUSTEIO",IF(X170='Tabelas auxiliares'!$A$236,"INVESTIMENTO","ERRO - VERIFICAR"))))</f>
        <v>CUSTEIO</v>
      </c>
      <c r="Z170" s="44">
        <v>3401.77</v>
      </c>
      <c r="AA170" s="44">
        <v>3401.77</v>
      </c>
    </row>
    <row r="171" spans="1:29" x14ac:dyDescent="0.25">
      <c r="A171" t="s">
        <v>594</v>
      </c>
      <c r="B171" s="72" t="s">
        <v>299</v>
      </c>
      <c r="C171" s="72" t="s">
        <v>595</v>
      </c>
      <c r="D171" t="s">
        <v>35</v>
      </c>
      <c r="E171" t="s">
        <v>117</v>
      </c>
      <c r="F171" s="51" t="str">
        <f>IFERROR(VLOOKUP(D171,'Tabelas auxiliares'!$A$3:$B$61,2,FALSE),"")</f>
        <v>PU - PREFEITURA UNIVERSITÁRIA</v>
      </c>
      <c r="G171" s="51" t="str">
        <f>IFERROR(VLOOKUP($B171,'Tabelas auxiliares'!$A$65:$C$102,2,FALSE),"")</f>
        <v>Eventos institucionais</v>
      </c>
      <c r="H171" s="51" t="str">
        <f>IFERROR(VLOOKUP($B171,'Tabelas auxiliares'!$A$65:$C$102,3,FALSE),"")</f>
        <v>BUFFET / ESTANDES / AQUISICAO DE PLACAS COMEMORATIVAS E AFINS / SERVIÇOS DE SOM, IMAGEM E PALCO / SERVIÇOS DE LAVANDERIA EVENTOS / SERVIÇOS DE TRADUÇÃO</v>
      </c>
      <c r="I171" t="s">
        <v>4925</v>
      </c>
      <c r="J171" t="s">
        <v>4922</v>
      </c>
      <c r="K171" t="s">
        <v>4926</v>
      </c>
      <c r="L171" t="s">
        <v>4924</v>
      </c>
      <c r="M171" t="s">
        <v>4918</v>
      </c>
      <c r="N171" t="s">
        <v>166</v>
      </c>
      <c r="O171" t="s">
        <v>167</v>
      </c>
      <c r="P171" t="s">
        <v>200</v>
      </c>
      <c r="Q171" t="s">
        <v>168</v>
      </c>
      <c r="R171" t="s">
        <v>165</v>
      </c>
      <c r="S171" t="s">
        <v>119</v>
      </c>
      <c r="T171" t="s">
        <v>164</v>
      </c>
      <c r="U171" t="s">
        <v>118</v>
      </c>
      <c r="V171" t="s">
        <v>4919</v>
      </c>
      <c r="W171" t="s">
        <v>4920</v>
      </c>
      <c r="X171" s="51" t="str">
        <f t="shared" si="2"/>
        <v>3</v>
      </c>
      <c r="Y171" s="51" t="str">
        <f>IF(T171="","",IF(AND(T171&lt;&gt;'Tabelas auxiliares'!$B$236,T171&lt;&gt;'Tabelas auxiliares'!$B$237),"FOLHA DE PESSOAL",IF(X171='Tabelas auxiliares'!$A$237,"CUSTEIO",IF(X171='Tabelas auxiliares'!$A$236,"INVESTIMENTO","ERRO - VERIFICAR"))))</f>
        <v>CUSTEIO</v>
      </c>
      <c r="Z171" s="44">
        <v>283.48</v>
      </c>
      <c r="AA171" s="44">
        <v>283.48</v>
      </c>
    </row>
    <row r="172" spans="1:29" x14ac:dyDescent="0.25">
      <c r="A172" t="s">
        <v>594</v>
      </c>
      <c r="B172" s="72" t="s">
        <v>299</v>
      </c>
      <c r="C172" s="72" t="s">
        <v>595</v>
      </c>
      <c r="D172" t="s">
        <v>55</v>
      </c>
      <c r="E172" t="s">
        <v>117</v>
      </c>
      <c r="F172" s="51" t="str">
        <f>IFERROR(VLOOKUP(D172,'Tabelas auxiliares'!$A$3:$B$61,2,FALSE),"")</f>
        <v>PROEC - PRÓ-REITORIA DE EXTENSÃO E CULTURA</v>
      </c>
      <c r="G172" s="51" t="str">
        <f>IFERROR(VLOOKUP($B172,'Tabelas auxiliares'!$A$65:$C$102,2,FALSE),"")</f>
        <v>Eventos institucionais</v>
      </c>
      <c r="H172" s="51" t="str">
        <f>IFERROR(VLOOKUP($B172,'Tabelas auxiliares'!$A$65:$C$102,3,FALSE),"")</f>
        <v>BUFFET / ESTANDES / AQUISICAO DE PLACAS COMEMORATIVAS E AFINS / SERVIÇOS DE SOM, IMAGEM E PALCO / SERVIÇOS DE LAVANDERIA EVENTOS / SERVIÇOS DE TRADUÇÃO</v>
      </c>
      <c r="I172" t="s">
        <v>4884</v>
      </c>
      <c r="J172" t="s">
        <v>4927</v>
      </c>
      <c r="K172" t="s">
        <v>4928</v>
      </c>
      <c r="L172" t="s">
        <v>4929</v>
      </c>
      <c r="M172" t="s">
        <v>4930</v>
      </c>
      <c r="N172" t="s">
        <v>166</v>
      </c>
      <c r="O172" t="s">
        <v>167</v>
      </c>
      <c r="P172" t="s">
        <v>200</v>
      </c>
      <c r="Q172" t="s">
        <v>168</v>
      </c>
      <c r="R172" t="s">
        <v>165</v>
      </c>
      <c r="S172" t="s">
        <v>119</v>
      </c>
      <c r="T172" t="s">
        <v>164</v>
      </c>
      <c r="U172" t="s">
        <v>118</v>
      </c>
      <c r="V172" t="s">
        <v>3092</v>
      </c>
      <c r="W172" t="s">
        <v>3093</v>
      </c>
      <c r="X172" s="51" t="str">
        <f t="shared" si="2"/>
        <v>3</v>
      </c>
      <c r="Y172" s="51" t="str">
        <f>IF(T172="","",IF(AND(T172&lt;&gt;'Tabelas auxiliares'!$B$236,T172&lt;&gt;'Tabelas auxiliares'!$B$237),"FOLHA DE PESSOAL",IF(X172='Tabelas auxiliares'!$A$237,"CUSTEIO",IF(X172='Tabelas auxiliares'!$A$236,"INVESTIMENTO","ERRO - VERIFICAR"))))</f>
        <v>CUSTEIO</v>
      </c>
      <c r="Z172" s="44">
        <v>2053.8000000000002</v>
      </c>
      <c r="AC172" s="44">
        <v>2053.62</v>
      </c>
    </row>
    <row r="173" spans="1:29" x14ac:dyDescent="0.25">
      <c r="A173" t="s">
        <v>594</v>
      </c>
      <c r="B173" s="72" t="s">
        <v>299</v>
      </c>
      <c r="C173" s="72" t="s">
        <v>595</v>
      </c>
      <c r="D173" t="s">
        <v>55</v>
      </c>
      <c r="E173" t="s">
        <v>117</v>
      </c>
      <c r="F173" s="51" t="str">
        <f>IFERROR(VLOOKUP(D173,'Tabelas auxiliares'!$A$3:$B$61,2,FALSE),"")</f>
        <v>PROEC - PRÓ-REITORIA DE EXTENSÃO E CULTURA</v>
      </c>
      <c r="G173" s="51" t="str">
        <f>IFERROR(VLOOKUP($B173,'Tabelas auxiliares'!$A$65:$C$102,2,FALSE),"")</f>
        <v>Eventos institucionais</v>
      </c>
      <c r="H173" s="51" t="str">
        <f>IFERROR(VLOOKUP($B173,'Tabelas auxiliares'!$A$65:$C$102,3,FALSE),"")</f>
        <v>BUFFET / ESTANDES / AQUISICAO DE PLACAS COMEMORATIVAS E AFINS / SERVIÇOS DE SOM, IMAGEM E PALCO / SERVIÇOS DE LAVANDERIA EVENTOS / SERVIÇOS DE TRADUÇÃO</v>
      </c>
      <c r="I173" t="s">
        <v>4931</v>
      </c>
      <c r="J173" t="s">
        <v>4932</v>
      </c>
      <c r="K173" t="s">
        <v>4933</v>
      </c>
      <c r="L173" t="s">
        <v>4934</v>
      </c>
      <c r="M173" t="s">
        <v>3106</v>
      </c>
      <c r="N173" t="s">
        <v>166</v>
      </c>
      <c r="O173" t="s">
        <v>167</v>
      </c>
      <c r="P173" t="s">
        <v>200</v>
      </c>
      <c r="Q173" t="s">
        <v>168</v>
      </c>
      <c r="R173" t="s">
        <v>165</v>
      </c>
      <c r="S173" t="s">
        <v>119</v>
      </c>
      <c r="T173" t="s">
        <v>164</v>
      </c>
      <c r="U173" t="s">
        <v>118</v>
      </c>
      <c r="V173" t="s">
        <v>3107</v>
      </c>
      <c r="W173" t="s">
        <v>3108</v>
      </c>
      <c r="X173" s="51" t="str">
        <f t="shared" si="2"/>
        <v>3</v>
      </c>
      <c r="Y173" s="51" t="str">
        <f>IF(T173="","",IF(AND(T173&lt;&gt;'Tabelas auxiliares'!$B$236,T173&lt;&gt;'Tabelas auxiliares'!$B$237),"FOLHA DE PESSOAL",IF(X173='Tabelas auxiliares'!$A$237,"CUSTEIO",IF(X173='Tabelas auxiliares'!$A$236,"INVESTIMENTO","ERRO - VERIFICAR"))))</f>
        <v>CUSTEIO</v>
      </c>
      <c r="Z173" s="44">
        <v>1690</v>
      </c>
      <c r="AC173" s="44">
        <v>1690</v>
      </c>
    </row>
    <row r="174" spans="1:29" x14ac:dyDescent="0.25">
      <c r="A174" t="s">
        <v>594</v>
      </c>
      <c r="B174" s="72" t="s">
        <v>299</v>
      </c>
      <c r="C174" s="72" t="s">
        <v>595</v>
      </c>
      <c r="D174" t="s">
        <v>59</v>
      </c>
      <c r="E174" t="s">
        <v>117</v>
      </c>
      <c r="F174" s="51" t="str">
        <f>IFERROR(VLOOKUP(D174,'Tabelas auxiliares'!$A$3:$B$61,2,FALSE),"")</f>
        <v>PROEC - REALIZAÇÃO DE EVENTOS * D.U.C</v>
      </c>
      <c r="G174" s="51" t="str">
        <f>IFERROR(VLOOKUP($B174,'Tabelas auxiliares'!$A$65:$C$102,2,FALSE),"")</f>
        <v>Eventos institucionais</v>
      </c>
      <c r="H174" s="51" t="str">
        <f>IFERROR(VLOOKUP($B174,'Tabelas auxiliares'!$A$65:$C$102,3,FALSE),"")</f>
        <v>BUFFET / ESTANDES / AQUISICAO DE PLACAS COMEMORATIVAS E AFINS / SERVIÇOS DE SOM, IMAGEM E PALCO / SERVIÇOS DE LAVANDERIA EVENTOS / SERVIÇOS DE TRADUÇÃO</v>
      </c>
      <c r="I174" t="s">
        <v>4935</v>
      </c>
      <c r="J174" t="s">
        <v>4936</v>
      </c>
      <c r="K174" t="s">
        <v>4937</v>
      </c>
      <c r="L174" t="s">
        <v>4938</v>
      </c>
      <c r="M174" t="s">
        <v>4939</v>
      </c>
      <c r="N174" t="s">
        <v>166</v>
      </c>
      <c r="O174" t="s">
        <v>167</v>
      </c>
      <c r="P174" t="s">
        <v>200</v>
      </c>
      <c r="Q174" t="s">
        <v>168</v>
      </c>
      <c r="R174" t="s">
        <v>165</v>
      </c>
      <c r="S174" t="s">
        <v>119</v>
      </c>
      <c r="T174" t="s">
        <v>164</v>
      </c>
      <c r="U174" t="s">
        <v>118</v>
      </c>
      <c r="V174" t="s">
        <v>2190</v>
      </c>
      <c r="W174" t="s">
        <v>2191</v>
      </c>
      <c r="X174" s="51" t="str">
        <f t="shared" si="2"/>
        <v>3</v>
      </c>
      <c r="Y174" s="51" t="str">
        <f>IF(T174="","",IF(AND(T174&lt;&gt;'Tabelas auxiliares'!$B$236,T174&lt;&gt;'Tabelas auxiliares'!$B$237),"FOLHA DE PESSOAL",IF(X174='Tabelas auxiliares'!$A$237,"CUSTEIO",IF(X174='Tabelas auxiliares'!$A$236,"INVESTIMENTO","ERRO - VERIFICAR"))))</f>
        <v>CUSTEIO</v>
      </c>
      <c r="Z174" s="44">
        <v>0.1</v>
      </c>
      <c r="AA174" s="44">
        <v>0.1</v>
      </c>
    </row>
    <row r="175" spans="1:29" x14ac:dyDescent="0.25">
      <c r="A175" t="s">
        <v>594</v>
      </c>
      <c r="B175" s="72" t="s">
        <v>299</v>
      </c>
      <c r="C175" s="72" t="s">
        <v>595</v>
      </c>
      <c r="D175" t="s">
        <v>59</v>
      </c>
      <c r="E175" t="s">
        <v>117</v>
      </c>
      <c r="F175" s="51" t="str">
        <f>IFERROR(VLOOKUP(D175,'Tabelas auxiliares'!$A$3:$B$61,2,FALSE),"")</f>
        <v>PROEC - REALIZAÇÃO DE EVENTOS * D.U.C</v>
      </c>
      <c r="G175" s="51" t="str">
        <f>IFERROR(VLOOKUP($B175,'Tabelas auxiliares'!$A$65:$C$102,2,FALSE),"")</f>
        <v>Eventos institucionais</v>
      </c>
      <c r="H175" s="51" t="str">
        <f>IFERROR(VLOOKUP($B175,'Tabelas auxiliares'!$A$65:$C$102,3,FALSE),"")</f>
        <v>BUFFET / ESTANDES / AQUISICAO DE PLACAS COMEMORATIVAS E AFINS / SERVIÇOS DE SOM, IMAGEM E PALCO / SERVIÇOS DE LAVANDERIA EVENTOS / SERVIÇOS DE TRADUÇÃO</v>
      </c>
      <c r="I175" t="s">
        <v>4788</v>
      </c>
      <c r="J175" t="s">
        <v>4936</v>
      </c>
      <c r="K175" t="s">
        <v>4940</v>
      </c>
      <c r="L175" t="s">
        <v>4938</v>
      </c>
      <c r="M175" t="s">
        <v>4941</v>
      </c>
      <c r="N175" t="s">
        <v>166</v>
      </c>
      <c r="O175" t="s">
        <v>167</v>
      </c>
      <c r="P175" t="s">
        <v>200</v>
      </c>
      <c r="Q175" t="s">
        <v>168</v>
      </c>
      <c r="R175" t="s">
        <v>165</v>
      </c>
      <c r="S175" t="s">
        <v>119</v>
      </c>
      <c r="T175" t="s">
        <v>164</v>
      </c>
      <c r="U175" t="s">
        <v>118</v>
      </c>
      <c r="V175" t="s">
        <v>2190</v>
      </c>
      <c r="W175" t="s">
        <v>2191</v>
      </c>
      <c r="X175" s="51" t="str">
        <f t="shared" si="2"/>
        <v>3</v>
      </c>
      <c r="Y175" s="51" t="str">
        <f>IF(T175="","",IF(AND(T175&lt;&gt;'Tabelas auxiliares'!$B$236,T175&lt;&gt;'Tabelas auxiliares'!$B$237),"FOLHA DE PESSOAL",IF(X175='Tabelas auxiliares'!$A$237,"CUSTEIO",IF(X175='Tabelas auxiliares'!$A$236,"INVESTIMENTO","ERRO - VERIFICAR"))))</f>
        <v>CUSTEIO</v>
      </c>
      <c r="Z175" s="44">
        <v>1380</v>
      </c>
      <c r="AA175" s="44">
        <v>1380</v>
      </c>
    </row>
    <row r="176" spans="1:29" x14ac:dyDescent="0.25">
      <c r="A176" t="s">
        <v>594</v>
      </c>
      <c r="B176" s="72" t="s">
        <v>299</v>
      </c>
      <c r="C176" s="72" t="s">
        <v>595</v>
      </c>
      <c r="D176" t="s">
        <v>59</v>
      </c>
      <c r="E176" t="s">
        <v>117</v>
      </c>
      <c r="F176" s="51" t="str">
        <f>IFERROR(VLOOKUP(D176,'Tabelas auxiliares'!$A$3:$B$61,2,FALSE),"")</f>
        <v>PROEC - REALIZAÇÃO DE EVENTOS * D.U.C</v>
      </c>
      <c r="G176" s="51" t="str">
        <f>IFERROR(VLOOKUP($B176,'Tabelas auxiliares'!$A$65:$C$102,2,FALSE),"")</f>
        <v>Eventos institucionais</v>
      </c>
      <c r="H176" s="51" t="str">
        <f>IFERROR(VLOOKUP($B176,'Tabelas auxiliares'!$A$65:$C$102,3,FALSE),"")</f>
        <v>BUFFET / ESTANDES / AQUISICAO DE PLACAS COMEMORATIVAS E AFINS / SERVIÇOS DE SOM, IMAGEM E PALCO / SERVIÇOS DE LAVANDERIA EVENTOS / SERVIÇOS DE TRADUÇÃO</v>
      </c>
      <c r="I176" t="s">
        <v>4788</v>
      </c>
      <c r="J176" t="s">
        <v>4936</v>
      </c>
      <c r="K176" t="s">
        <v>4942</v>
      </c>
      <c r="L176" t="s">
        <v>4938</v>
      </c>
      <c r="M176" t="s">
        <v>4943</v>
      </c>
      <c r="N176" t="s">
        <v>166</v>
      </c>
      <c r="O176" t="s">
        <v>167</v>
      </c>
      <c r="P176" t="s">
        <v>200</v>
      </c>
      <c r="Q176" t="s">
        <v>168</v>
      </c>
      <c r="R176" t="s">
        <v>165</v>
      </c>
      <c r="S176" t="s">
        <v>119</v>
      </c>
      <c r="T176" t="s">
        <v>164</v>
      </c>
      <c r="U176" t="s">
        <v>118</v>
      </c>
      <c r="V176" t="s">
        <v>2190</v>
      </c>
      <c r="W176" t="s">
        <v>2191</v>
      </c>
      <c r="X176" s="51" t="str">
        <f t="shared" si="2"/>
        <v>3</v>
      </c>
      <c r="Y176" s="51" t="str">
        <f>IF(T176="","",IF(AND(T176&lt;&gt;'Tabelas auxiliares'!$B$236,T176&lt;&gt;'Tabelas auxiliares'!$B$237),"FOLHA DE PESSOAL",IF(X176='Tabelas auxiliares'!$A$237,"CUSTEIO",IF(X176='Tabelas auxiliares'!$A$236,"INVESTIMENTO","ERRO - VERIFICAR"))))</f>
        <v>CUSTEIO</v>
      </c>
      <c r="Z176" s="44">
        <v>1780</v>
      </c>
      <c r="AA176" s="44">
        <v>1780</v>
      </c>
    </row>
    <row r="177" spans="1:29" x14ac:dyDescent="0.25">
      <c r="A177" t="s">
        <v>594</v>
      </c>
      <c r="B177" s="72" t="s">
        <v>299</v>
      </c>
      <c r="C177" s="72" t="s">
        <v>595</v>
      </c>
      <c r="D177" t="s">
        <v>69</v>
      </c>
      <c r="E177" t="s">
        <v>4388</v>
      </c>
      <c r="F177" s="51" t="str">
        <f>IFERROR(VLOOKUP(D177,'Tabelas auxiliares'!$A$3:$B$61,2,FALSE),"")</f>
        <v>PROAP - PNAES</v>
      </c>
      <c r="G177" s="51" t="str">
        <f>IFERROR(VLOOKUP($B177,'Tabelas auxiliares'!$A$65:$C$102,2,FALSE),"")</f>
        <v>Eventos institucionais</v>
      </c>
      <c r="H177" s="51" t="str">
        <f>IFERROR(VLOOKUP($B177,'Tabelas auxiliares'!$A$65:$C$102,3,FALSE),"")</f>
        <v>BUFFET / ESTANDES / AQUISICAO DE PLACAS COMEMORATIVAS E AFINS / SERVIÇOS DE SOM, IMAGEM E PALCO / SERVIÇOS DE LAVANDERIA EVENTOS / SERVIÇOS DE TRADUÇÃO</v>
      </c>
      <c r="I177" t="s">
        <v>4944</v>
      </c>
      <c r="J177" t="s">
        <v>4945</v>
      </c>
      <c r="K177" t="s">
        <v>4946</v>
      </c>
      <c r="L177" t="s">
        <v>4947</v>
      </c>
      <c r="M177" t="s">
        <v>4948</v>
      </c>
      <c r="N177" t="s">
        <v>169</v>
      </c>
      <c r="O177" t="s">
        <v>167</v>
      </c>
      <c r="P177" t="s">
        <v>640</v>
      </c>
      <c r="Q177" t="s">
        <v>168</v>
      </c>
      <c r="R177" t="s">
        <v>165</v>
      </c>
      <c r="S177" t="s">
        <v>119</v>
      </c>
      <c r="T177" t="s">
        <v>228</v>
      </c>
      <c r="U177" t="s">
        <v>4949</v>
      </c>
      <c r="V177" t="s">
        <v>1711</v>
      </c>
      <c r="W177" t="s">
        <v>1706</v>
      </c>
      <c r="X177" s="51" t="str">
        <f t="shared" si="2"/>
        <v>3</v>
      </c>
      <c r="Y177" s="51" t="str">
        <f>IF(T177="","",IF(AND(T177&lt;&gt;'Tabelas auxiliares'!$B$236,T177&lt;&gt;'Tabelas auxiliares'!$B$237),"FOLHA DE PESSOAL",IF(X177='Tabelas auxiliares'!$A$237,"CUSTEIO",IF(X177='Tabelas auxiliares'!$A$236,"INVESTIMENTO","ERRO - VERIFICAR"))))</f>
        <v>CUSTEIO</v>
      </c>
      <c r="Z177" s="44">
        <v>154080</v>
      </c>
      <c r="AA177" s="44">
        <v>110488.2</v>
      </c>
      <c r="AB177" s="44">
        <v>856</v>
      </c>
      <c r="AC177" s="44">
        <v>42735.8</v>
      </c>
    </row>
    <row r="178" spans="1:29" x14ac:dyDescent="0.25">
      <c r="A178" t="s">
        <v>594</v>
      </c>
      <c r="B178" s="72" t="s">
        <v>302</v>
      </c>
      <c r="C178" s="72" t="s">
        <v>595</v>
      </c>
      <c r="D178" t="s">
        <v>61</v>
      </c>
      <c r="E178" t="s">
        <v>117</v>
      </c>
      <c r="F178" s="51" t="str">
        <f>IFERROR(VLOOKUP(D178,'Tabelas auxiliares'!$A$3:$B$61,2,FALSE),"")</f>
        <v>PROAD - PRÓ-REITORIA DE ADMINISTRAÇÃO</v>
      </c>
      <c r="G178" s="51" t="str">
        <f>IFERROR(VLOOKUP($B178,'Tabelas auxiliares'!$A$65:$C$102,2,FALSE),"")</f>
        <v>Folha de pagamento - Ativos, Previdência, PASEP</v>
      </c>
      <c r="H178" s="51" t="str">
        <f>IFERROR(VLOOKUP($B178,'Tabelas auxiliares'!$A$65:$C$102,3,FALSE),"")</f>
        <v>FOLHA DE PAGAMENTO / CONTRIBUICAO PARA O PSS / SUBSTITUICOES / INSS PATRONAL / PASEP</v>
      </c>
      <c r="I178" t="s">
        <v>4950</v>
      </c>
      <c r="J178" t="s">
        <v>4951</v>
      </c>
      <c r="K178" t="s">
        <v>4952</v>
      </c>
      <c r="L178" t="s">
        <v>4953</v>
      </c>
      <c r="M178" t="s">
        <v>1960</v>
      </c>
      <c r="N178" t="s">
        <v>166</v>
      </c>
      <c r="O178" t="s">
        <v>167</v>
      </c>
      <c r="P178" t="s">
        <v>200</v>
      </c>
      <c r="Q178" t="s">
        <v>168</v>
      </c>
      <c r="R178" t="s">
        <v>165</v>
      </c>
      <c r="S178" t="s">
        <v>119</v>
      </c>
      <c r="T178" t="s">
        <v>164</v>
      </c>
      <c r="U178" t="s">
        <v>118</v>
      </c>
      <c r="V178" t="s">
        <v>1961</v>
      </c>
      <c r="W178" t="s">
        <v>1962</v>
      </c>
      <c r="X178" s="51" t="str">
        <f t="shared" si="2"/>
        <v>3</v>
      </c>
      <c r="Y178" s="51" t="str">
        <f>IF(T178="","",IF(AND(T178&lt;&gt;'Tabelas auxiliares'!$B$236,T178&lt;&gt;'Tabelas auxiliares'!$B$237),"FOLHA DE PESSOAL",IF(X178='Tabelas auxiliares'!$A$237,"CUSTEIO",IF(X178='Tabelas auxiliares'!$A$236,"INVESTIMENTO","ERRO - VERIFICAR"))))</f>
        <v>CUSTEIO</v>
      </c>
      <c r="Z178" s="44">
        <v>9606.6200000000008</v>
      </c>
      <c r="AA178" s="44">
        <v>9606.6200000000008</v>
      </c>
    </row>
    <row r="179" spans="1:29" x14ac:dyDescent="0.25">
      <c r="A179" t="s">
        <v>594</v>
      </c>
      <c r="B179" s="72" t="s">
        <v>302</v>
      </c>
      <c r="C179" s="72" t="s">
        <v>595</v>
      </c>
      <c r="D179" t="s">
        <v>90</v>
      </c>
      <c r="E179" t="s">
        <v>117</v>
      </c>
      <c r="F179" s="51" t="str">
        <f>IFERROR(VLOOKUP(D179,'Tabelas auxiliares'!$A$3:$B$61,2,FALSE),"")</f>
        <v>SUGEPE-FOLHA - PASEP + AUX. MORADIA</v>
      </c>
      <c r="G179" s="51" t="str">
        <f>IFERROR(VLOOKUP($B179,'Tabelas auxiliares'!$A$65:$C$102,2,FALSE),"")</f>
        <v>Folha de pagamento - Ativos, Previdência, PASEP</v>
      </c>
      <c r="H179" s="51" t="str">
        <f>IFERROR(VLOOKUP($B179,'Tabelas auxiliares'!$A$65:$C$102,3,FALSE),"")</f>
        <v>FOLHA DE PAGAMENTO / CONTRIBUICAO PARA O PSS / SUBSTITUICOES / INSS PATRONAL / PASEP</v>
      </c>
      <c r="I179" t="s">
        <v>4954</v>
      </c>
      <c r="J179" t="s">
        <v>4955</v>
      </c>
      <c r="K179" t="s">
        <v>4956</v>
      </c>
      <c r="L179" t="s">
        <v>4957</v>
      </c>
      <c r="M179" t="s">
        <v>4958</v>
      </c>
      <c r="N179" t="s">
        <v>128</v>
      </c>
      <c r="O179" t="s">
        <v>2514</v>
      </c>
      <c r="P179" t="s">
        <v>2515</v>
      </c>
      <c r="Q179" t="s">
        <v>168</v>
      </c>
      <c r="R179" t="s">
        <v>165</v>
      </c>
      <c r="S179" t="s">
        <v>119</v>
      </c>
      <c r="T179" t="s">
        <v>2234</v>
      </c>
      <c r="U179" t="s">
        <v>138</v>
      </c>
      <c r="V179" t="s">
        <v>2566</v>
      </c>
      <c r="W179" t="s">
        <v>2517</v>
      </c>
      <c r="X179" s="51" t="str">
        <f t="shared" si="2"/>
        <v>3</v>
      </c>
      <c r="Y179" s="51" t="str">
        <f>IF(T179="","",IF(AND(T179&lt;&gt;'Tabelas auxiliares'!$B$236,T179&lt;&gt;'Tabelas auxiliares'!$B$237),"FOLHA DE PESSOAL",IF(X179='Tabelas auxiliares'!$A$237,"CUSTEIO",IF(X179='Tabelas auxiliares'!$A$236,"INVESTIMENTO","ERRO - VERIFICAR"))))</f>
        <v>FOLHA DE PESSOAL</v>
      </c>
      <c r="Z179" s="44">
        <v>145.72999999999999</v>
      </c>
    </row>
    <row r="180" spans="1:29" x14ac:dyDescent="0.25">
      <c r="A180" t="s">
        <v>594</v>
      </c>
      <c r="B180" s="72" t="s">
        <v>302</v>
      </c>
      <c r="C180" s="72" t="s">
        <v>595</v>
      </c>
      <c r="D180" t="s">
        <v>90</v>
      </c>
      <c r="E180" t="s">
        <v>117</v>
      </c>
      <c r="F180" s="51" t="str">
        <f>IFERROR(VLOOKUP(D180,'Tabelas auxiliares'!$A$3:$B$61,2,FALSE),"")</f>
        <v>SUGEPE-FOLHA - PASEP + AUX. MORADIA</v>
      </c>
      <c r="G180" s="51" t="str">
        <f>IFERROR(VLOOKUP($B180,'Tabelas auxiliares'!$A$65:$C$102,2,FALSE),"")</f>
        <v>Folha de pagamento - Ativos, Previdência, PASEP</v>
      </c>
      <c r="H180" s="51" t="str">
        <f>IFERROR(VLOOKUP($B180,'Tabelas auxiliares'!$A$65:$C$102,3,FALSE),"")</f>
        <v>FOLHA DE PAGAMENTO / CONTRIBUICAO PARA O PSS / SUBSTITUICOES / INSS PATRONAL / PASEP</v>
      </c>
      <c r="I180" t="s">
        <v>4954</v>
      </c>
      <c r="J180" t="s">
        <v>4955</v>
      </c>
      <c r="K180" t="s">
        <v>4959</v>
      </c>
      <c r="L180" t="s">
        <v>4957</v>
      </c>
      <c r="M180" t="s">
        <v>4958</v>
      </c>
      <c r="N180" t="s">
        <v>128</v>
      </c>
      <c r="O180" t="s">
        <v>1057</v>
      </c>
      <c r="P180" t="s">
        <v>2523</v>
      </c>
      <c r="Q180" t="s">
        <v>168</v>
      </c>
      <c r="R180" t="s">
        <v>165</v>
      </c>
      <c r="S180" t="s">
        <v>119</v>
      </c>
      <c r="T180" t="s">
        <v>2234</v>
      </c>
      <c r="U180" t="s">
        <v>137</v>
      </c>
      <c r="V180" t="s">
        <v>4960</v>
      </c>
      <c r="W180" t="s">
        <v>4961</v>
      </c>
      <c r="X180" s="51" t="str">
        <f t="shared" si="2"/>
        <v>3</v>
      </c>
      <c r="Y180" s="51" t="str">
        <f>IF(T180="","",IF(AND(T180&lt;&gt;'Tabelas auxiliares'!$B$236,T180&lt;&gt;'Tabelas auxiliares'!$B$237),"FOLHA DE PESSOAL",IF(X180='Tabelas auxiliares'!$A$237,"CUSTEIO",IF(X180='Tabelas auxiliares'!$A$236,"INVESTIMENTO","ERRO - VERIFICAR"))))</f>
        <v>FOLHA DE PESSOAL</v>
      </c>
      <c r="Z180" s="44">
        <v>94.11</v>
      </c>
    </row>
    <row r="181" spans="1:29" x14ac:dyDescent="0.25">
      <c r="A181" t="s">
        <v>594</v>
      </c>
      <c r="B181" s="72" t="s">
        <v>302</v>
      </c>
      <c r="C181" s="72" t="s">
        <v>595</v>
      </c>
      <c r="D181" t="s">
        <v>90</v>
      </c>
      <c r="E181" t="s">
        <v>117</v>
      </c>
      <c r="F181" s="51" t="str">
        <f>IFERROR(VLOOKUP(D181,'Tabelas auxiliares'!$A$3:$B$61,2,FALSE),"")</f>
        <v>SUGEPE-FOLHA - PASEP + AUX. MORADIA</v>
      </c>
      <c r="G181" s="51" t="str">
        <f>IFERROR(VLOOKUP($B181,'Tabelas auxiliares'!$A$65:$C$102,2,FALSE),"")</f>
        <v>Folha de pagamento - Ativos, Previdência, PASEP</v>
      </c>
      <c r="H181" s="51" t="str">
        <f>IFERROR(VLOOKUP($B181,'Tabelas auxiliares'!$A$65:$C$102,3,FALSE),"")</f>
        <v>FOLHA DE PAGAMENTO / CONTRIBUICAO PARA O PSS / SUBSTITUICOES / INSS PATRONAL / PASEP</v>
      </c>
      <c r="I181" t="s">
        <v>4962</v>
      </c>
      <c r="J181" t="s">
        <v>4963</v>
      </c>
      <c r="K181" t="s">
        <v>4964</v>
      </c>
      <c r="L181" t="s">
        <v>4965</v>
      </c>
      <c r="M181" t="s">
        <v>170</v>
      </c>
      <c r="N181" t="s">
        <v>126</v>
      </c>
      <c r="O181" t="s">
        <v>167</v>
      </c>
      <c r="P181" t="s">
        <v>2248</v>
      </c>
      <c r="Q181" t="s">
        <v>168</v>
      </c>
      <c r="R181" t="s">
        <v>165</v>
      </c>
      <c r="S181" t="s">
        <v>119</v>
      </c>
      <c r="T181" t="s">
        <v>2249</v>
      </c>
      <c r="U181" t="s">
        <v>120</v>
      </c>
      <c r="V181" t="s">
        <v>2250</v>
      </c>
      <c r="W181" t="s">
        <v>2251</v>
      </c>
      <c r="X181" s="51" t="str">
        <f t="shared" si="2"/>
        <v>3</v>
      </c>
      <c r="Y181" s="51" t="str">
        <f>IF(T181="","",IF(AND(T181&lt;&gt;'Tabelas auxiliares'!$B$236,T181&lt;&gt;'Tabelas auxiliares'!$B$237),"FOLHA DE PESSOAL",IF(X181='Tabelas auxiliares'!$A$237,"CUSTEIO",IF(X181='Tabelas auxiliares'!$A$236,"INVESTIMENTO","ERRO - VERIFICAR"))))</f>
        <v>FOLHA DE PESSOAL</v>
      </c>
      <c r="Z181" s="44">
        <v>1503.94</v>
      </c>
      <c r="AA181" s="44">
        <v>1503.94</v>
      </c>
    </row>
    <row r="182" spans="1:29" x14ac:dyDescent="0.25">
      <c r="A182" t="s">
        <v>594</v>
      </c>
      <c r="B182" s="72" t="s">
        <v>302</v>
      </c>
      <c r="C182" s="72" t="s">
        <v>595</v>
      </c>
      <c r="D182" t="s">
        <v>90</v>
      </c>
      <c r="E182" t="s">
        <v>117</v>
      </c>
      <c r="F182" s="51" t="str">
        <f>IFERROR(VLOOKUP(D182,'Tabelas auxiliares'!$A$3:$B$61,2,FALSE),"")</f>
        <v>SUGEPE-FOLHA - PASEP + AUX. MORADIA</v>
      </c>
      <c r="G182" s="51" t="str">
        <f>IFERROR(VLOOKUP($B182,'Tabelas auxiliares'!$A$65:$C$102,2,FALSE),"")</f>
        <v>Folha de pagamento - Ativos, Previdência, PASEP</v>
      </c>
      <c r="H182" s="51" t="str">
        <f>IFERROR(VLOOKUP($B182,'Tabelas auxiliares'!$A$65:$C$102,3,FALSE),"")</f>
        <v>FOLHA DE PAGAMENTO / CONTRIBUICAO PARA O PSS / SUBSTITUICOES / INSS PATRONAL / PASEP</v>
      </c>
      <c r="I182" t="s">
        <v>4966</v>
      </c>
      <c r="J182" t="s">
        <v>912</v>
      </c>
      <c r="K182" t="s">
        <v>4967</v>
      </c>
      <c r="L182" t="s">
        <v>4968</v>
      </c>
      <c r="M182" t="s">
        <v>170</v>
      </c>
      <c r="N182" t="s">
        <v>126</v>
      </c>
      <c r="O182" t="s">
        <v>167</v>
      </c>
      <c r="P182" t="s">
        <v>2248</v>
      </c>
      <c r="Q182" t="s">
        <v>168</v>
      </c>
      <c r="R182" t="s">
        <v>165</v>
      </c>
      <c r="S182" t="s">
        <v>119</v>
      </c>
      <c r="T182" t="s">
        <v>2249</v>
      </c>
      <c r="U182" t="s">
        <v>120</v>
      </c>
      <c r="V182" t="s">
        <v>2250</v>
      </c>
      <c r="W182" t="s">
        <v>2251</v>
      </c>
      <c r="X182" s="51" t="str">
        <f t="shared" si="2"/>
        <v>3</v>
      </c>
      <c r="Y182" s="51" t="str">
        <f>IF(T182="","",IF(AND(T182&lt;&gt;'Tabelas auxiliares'!$B$236,T182&lt;&gt;'Tabelas auxiliares'!$B$237),"FOLHA DE PESSOAL",IF(X182='Tabelas auxiliares'!$A$237,"CUSTEIO",IF(X182='Tabelas auxiliares'!$A$236,"INVESTIMENTO","ERRO - VERIFICAR"))))</f>
        <v>FOLHA DE PESSOAL</v>
      </c>
      <c r="Z182" s="44">
        <v>1656.76</v>
      </c>
      <c r="AA182" s="44">
        <v>1656.76</v>
      </c>
    </row>
    <row r="183" spans="1:29" x14ac:dyDescent="0.25">
      <c r="A183" t="s">
        <v>594</v>
      </c>
      <c r="B183" s="72" t="s">
        <v>302</v>
      </c>
      <c r="C183" s="72" t="s">
        <v>595</v>
      </c>
      <c r="D183" t="s">
        <v>90</v>
      </c>
      <c r="E183" t="s">
        <v>117</v>
      </c>
      <c r="F183" s="51" t="str">
        <f>IFERROR(VLOOKUP(D183,'Tabelas auxiliares'!$A$3:$B$61,2,FALSE),"")</f>
        <v>SUGEPE-FOLHA - PASEP + AUX. MORADIA</v>
      </c>
      <c r="G183" s="51" t="str">
        <f>IFERROR(VLOOKUP($B183,'Tabelas auxiliares'!$A$65:$C$102,2,FALSE),"")</f>
        <v>Folha de pagamento - Ativos, Previdência, PASEP</v>
      </c>
      <c r="H183" s="51" t="str">
        <f>IFERROR(VLOOKUP($B183,'Tabelas auxiliares'!$A$65:$C$102,3,FALSE),"")</f>
        <v>FOLHA DE PAGAMENTO / CONTRIBUICAO PARA O PSS / SUBSTITUICOES / INSS PATRONAL / PASEP</v>
      </c>
      <c r="I183" t="s">
        <v>4966</v>
      </c>
      <c r="J183" t="s">
        <v>632</v>
      </c>
      <c r="K183" t="s">
        <v>4969</v>
      </c>
      <c r="L183" t="s">
        <v>4970</v>
      </c>
      <c r="M183" t="s">
        <v>170</v>
      </c>
      <c r="N183" t="s">
        <v>126</v>
      </c>
      <c r="O183" t="s">
        <v>167</v>
      </c>
      <c r="P183" t="s">
        <v>2248</v>
      </c>
      <c r="Q183" t="s">
        <v>168</v>
      </c>
      <c r="R183" t="s">
        <v>165</v>
      </c>
      <c r="S183" t="s">
        <v>119</v>
      </c>
      <c r="T183" t="s">
        <v>2249</v>
      </c>
      <c r="U183" t="s">
        <v>120</v>
      </c>
      <c r="V183" t="s">
        <v>2250</v>
      </c>
      <c r="W183" t="s">
        <v>2251</v>
      </c>
      <c r="X183" s="51" t="str">
        <f t="shared" si="2"/>
        <v>3</v>
      </c>
      <c r="Y183" s="51" t="str">
        <f>IF(T183="","",IF(AND(T183&lt;&gt;'Tabelas auxiliares'!$B$236,T183&lt;&gt;'Tabelas auxiliares'!$B$237),"FOLHA DE PESSOAL",IF(X183='Tabelas auxiliares'!$A$237,"CUSTEIO",IF(X183='Tabelas auxiliares'!$A$236,"INVESTIMENTO","ERRO - VERIFICAR"))))</f>
        <v>FOLHA DE PESSOAL</v>
      </c>
      <c r="Z183" s="44">
        <v>4591.3</v>
      </c>
      <c r="AC183" s="44">
        <v>4591.3</v>
      </c>
    </row>
    <row r="184" spans="1:29" x14ac:dyDescent="0.25">
      <c r="A184" t="s">
        <v>594</v>
      </c>
      <c r="B184" s="72" t="s">
        <v>302</v>
      </c>
      <c r="C184" s="72" t="s">
        <v>595</v>
      </c>
      <c r="D184" t="s">
        <v>90</v>
      </c>
      <c r="E184" t="s">
        <v>117</v>
      </c>
      <c r="F184" s="51" t="str">
        <f>IFERROR(VLOOKUP(D184,'Tabelas auxiliares'!$A$3:$B$61,2,FALSE),"")</f>
        <v>SUGEPE-FOLHA - PASEP + AUX. MORADIA</v>
      </c>
      <c r="G184" s="51" t="str">
        <f>IFERROR(VLOOKUP($B184,'Tabelas auxiliares'!$A$65:$C$102,2,FALSE),"")</f>
        <v>Folha de pagamento - Ativos, Previdência, PASEP</v>
      </c>
      <c r="H184" s="51" t="str">
        <f>IFERROR(VLOOKUP($B184,'Tabelas auxiliares'!$A$65:$C$102,3,FALSE),"")</f>
        <v>FOLHA DE PAGAMENTO / CONTRIBUICAO PARA O PSS / SUBSTITUICOES / INSS PATRONAL / PASEP</v>
      </c>
      <c r="I184" t="s">
        <v>4971</v>
      </c>
      <c r="J184" t="s">
        <v>900</v>
      </c>
      <c r="K184" t="s">
        <v>4972</v>
      </c>
      <c r="L184" t="s">
        <v>4973</v>
      </c>
      <c r="M184" t="s">
        <v>170</v>
      </c>
      <c r="N184" t="s">
        <v>126</v>
      </c>
      <c r="O184" t="s">
        <v>167</v>
      </c>
      <c r="P184" t="s">
        <v>2248</v>
      </c>
      <c r="Q184" t="s">
        <v>168</v>
      </c>
      <c r="R184" t="s">
        <v>165</v>
      </c>
      <c r="S184" t="s">
        <v>119</v>
      </c>
      <c r="T184" t="s">
        <v>2249</v>
      </c>
      <c r="U184" t="s">
        <v>120</v>
      </c>
      <c r="V184" t="s">
        <v>2250</v>
      </c>
      <c r="W184" t="s">
        <v>2251</v>
      </c>
      <c r="X184" s="51" t="str">
        <f t="shared" si="2"/>
        <v>3</v>
      </c>
      <c r="Y184" s="51" t="str">
        <f>IF(T184="","",IF(AND(T184&lt;&gt;'Tabelas auxiliares'!$B$236,T184&lt;&gt;'Tabelas auxiliares'!$B$237),"FOLHA DE PESSOAL",IF(X184='Tabelas auxiliares'!$A$237,"CUSTEIO",IF(X184='Tabelas auxiliares'!$A$236,"INVESTIMENTO","ERRO - VERIFICAR"))))</f>
        <v>FOLHA DE PESSOAL</v>
      </c>
      <c r="Z184" s="44">
        <v>1656.76</v>
      </c>
      <c r="AC184" s="44">
        <v>1656.76</v>
      </c>
    </row>
    <row r="185" spans="1:29" x14ac:dyDescent="0.25">
      <c r="A185" t="s">
        <v>594</v>
      </c>
      <c r="B185" s="72" t="s">
        <v>302</v>
      </c>
      <c r="C185" s="72" t="s">
        <v>595</v>
      </c>
      <c r="D185" t="s">
        <v>90</v>
      </c>
      <c r="E185" t="s">
        <v>117</v>
      </c>
      <c r="F185" s="51" t="str">
        <f>IFERROR(VLOOKUP(D185,'Tabelas auxiliares'!$A$3:$B$61,2,FALSE),"")</f>
        <v>SUGEPE-FOLHA - PASEP + AUX. MORADIA</v>
      </c>
      <c r="G185" s="51" t="str">
        <f>IFERROR(VLOOKUP($B185,'Tabelas auxiliares'!$A$65:$C$102,2,FALSE),"")</f>
        <v>Folha de pagamento - Ativos, Previdência, PASEP</v>
      </c>
      <c r="H185" s="51" t="str">
        <f>IFERROR(VLOOKUP($B185,'Tabelas auxiliares'!$A$65:$C$102,3,FALSE),"")</f>
        <v>FOLHA DE PAGAMENTO / CONTRIBUICAO PARA O PSS / SUBSTITUICOES / INSS PATRONAL / PASEP</v>
      </c>
      <c r="I185" t="s">
        <v>4484</v>
      </c>
      <c r="J185" t="s">
        <v>908</v>
      </c>
      <c r="K185" t="s">
        <v>4974</v>
      </c>
      <c r="L185" t="s">
        <v>4975</v>
      </c>
      <c r="M185" t="s">
        <v>170</v>
      </c>
      <c r="N185" t="s">
        <v>126</v>
      </c>
      <c r="O185" t="s">
        <v>167</v>
      </c>
      <c r="P185" t="s">
        <v>2248</v>
      </c>
      <c r="Q185" t="s">
        <v>168</v>
      </c>
      <c r="R185" t="s">
        <v>165</v>
      </c>
      <c r="S185" t="s">
        <v>119</v>
      </c>
      <c r="T185" t="s">
        <v>2249</v>
      </c>
      <c r="U185" t="s">
        <v>120</v>
      </c>
      <c r="V185" t="s">
        <v>2250</v>
      </c>
      <c r="W185" t="s">
        <v>2251</v>
      </c>
      <c r="X185" s="51" t="str">
        <f t="shared" si="2"/>
        <v>3</v>
      </c>
      <c r="Y185" s="51" t="str">
        <f>IF(T185="","",IF(AND(T185&lt;&gt;'Tabelas auxiliares'!$B$236,T185&lt;&gt;'Tabelas auxiliares'!$B$237),"FOLHA DE PESSOAL",IF(X185='Tabelas auxiliares'!$A$237,"CUSTEIO",IF(X185='Tabelas auxiliares'!$A$236,"INVESTIMENTO","ERRO - VERIFICAR"))))</f>
        <v>FOLHA DE PESSOAL</v>
      </c>
      <c r="Z185" s="44">
        <v>749.78</v>
      </c>
      <c r="AA185" s="44">
        <v>749.78</v>
      </c>
    </row>
    <row r="186" spans="1:29" x14ac:dyDescent="0.25">
      <c r="A186" t="s">
        <v>594</v>
      </c>
      <c r="B186" s="72" t="s">
        <v>302</v>
      </c>
      <c r="C186" s="72" t="s">
        <v>595</v>
      </c>
      <c r="D186" t="s">
        <v>90</v>
      </c>
      <c r="E186" t="s">
        <v>117</v>
      </c>
      <c r="F186" s="51" t="str">
        <f>IFERROR(VLOOKUP(D186,'Tabelas auxiliares'!$A$3:$B$61,2,FALSE),"")</f>
        <v>SUGEPE-FOLHA - PASEP + AUX. MORADIA</v>
      </c>
      <c r="G186" s="51" t="str">
        <f>IFERROR(VLOOKUP($B186,'Tabelas auxiliares'!$A$65:$C$102,2,FALSE),"")</f>
        <v>Folha de pagamento - Ativos, Previdência, PASEP</v>
      </c>
      <c r="H186" s="51" t="str">
        <f>IFERROR(VLOOKUP($B186,'Tabelas auxiliares'!$A$65:$C$102,3,FALSE),"")</f>
        <v>FOLHA DE PAGAMENTO / CONTRIBUICAO PARA O PSS / SUBSTITUICOES / INSS PATRONAL / PASEP</v>
      </c>
      <c r="I186" t="s">
        <v>4858</v>
      </c>
      <c r="J186" t="s">
        <v>916</v>
      </c>
      <c r="K186" t="s">
        <v>4976</v>
      </c>
      <c r="L186" t="s">
        <v>918</v>
      </c>
      <c r="M186" t="s">
        <v>170</v>
      </c>
      <c r="N186" t="s">
        <v>126</v>
      </c>
      <c r="O186" t="s">
        <v>167</v>
      </c>
      <c r="P186" t="s">
        <v>2248</v>
      </c>
      <c r="Q186" t="s">
        <v>168</v>
      </c>
      <c r="R186" t="s">
        <v>165</v>
      </c>
      <c r="S186" t="s">
        <v>119</v>
      </c>
      <c r="T186" t="s">
        <v>2249</v>
      </c>
      <c r="U186" t="s">
        <v>120</v>
      </c>
      <c r="V186" t="s">
        <v>2250</v>
      </c>
      <c r="W186" t="s">
        <v>2251</v>
      </c>
      <c r="X186" s="51" t="str">
        <f t="shared" si="2"/>
        <v>3</v>
      </c>
      <c r="Y186" s="51" t="str">
        <f>IF(T186="","",IF(AND(T186&lt;&gt;'Tabelas auxiliares'!$B$236,T186&lt;&gt;'Tabelas auxiliares'!$B$237),"FOLHA DE PESSOAL",IF(X186='Tabelas auxiliares'!$A$237,"CUSTEIO",IF(X186='Tabelas auxiliares'!$A$236,"INVESTIMENTO","ERRO - VERIFICAR"))))</f>
        <v>FOLHA DE PESSOAL</v>
      </c>
      <c r="Z186" s="44">
        <v>880.82</v>
      </c>
      <c r="AC186" s="44">
        <v>880.82</v>
      </c>
    </row>
    <row r="187" spans="1:29" x14ac:dyDescent="0.25">
      <c r="A187" t="s">
        <v>594</v>
      </c>
      <c r="B187" s="72" t="s">
        <v>302</v>
      </c>
      <c r="C187" s="72" t="s">
        <v>595</v>
      </c>
      <c r="D187" t="s">
        <v>90</v>
      </c>
      <c r="E187" t="s">
        <v>117</v>
      </c>
      <c r="F187" s="51" t="str">
        <f>IFERROR(VLOOKUP(D187,'Tabelas auxiliares'!$A$3:$B$61,2,FALSE),"")</f>
        <v>SUGEPE-FOLHA - PASEP + AUX. MORADIA</v>
      </c>
      <c r="G187" s="51" t="str">
        <f>IFERROR(VLOOKUP($B187,'Tabelas auxiliares'!$A$65:$C$102,2,FALSE),"")</f>
        <v>Folha de pagamento - Ativos, Previdência, PASEP</v>
      </c>
      <c r="H187" s="51" t="str">
        <f>IFERROR(VLOOKUP($B187,'Tabelas auxiliares'!$A$65:$C$102,3,FALSE),"")</f>
        <v>FOLHA DE PAGAMENTO / CONTRIBUICAO PARA O PSS / SUBSTITUICOES / INSS PATRONAL / PASEP</v>
      </c>
      <c r="I187" t="s">
        <v>4977</v>
      </c>
      <c r="J187" t="s">
        <v>2230</v>
      </c>
      <c r="K187" t="s">
        <v>4978</v>
      </c>
      <c r="L187" t="s">
        <v>4979</v>
      </c>
      <c r="M187" t="s">
        <v>165</v>
      </c>
      <c r="N187" t="s">
        <v>125</v>
      </c>
      <c r="O187" t="s">
        <v>167</v>
      </c>
      <c r="P187" t="s">
        <v>2256</v>
      </c>
      <c r="Q187" t="s">
        <v>168</v>
      </c>
      <c r="R187" t="s">
        <v>165</v>
      </c>
      <c r="S187" t="s">
        <v>4980</v>
      </c>
      <c r="T187" t="s">
        <v>2234</v>
      </c>
      <c r="U187" t="s">
        <v>135</v>
      </c>
      <c r="V187" t="s">
        <v>2265</v>
      </c>
      <c r="W187" t="s">
        <v>2266</v>
      </c>
      <c r="X187" s="51" t="str">
        <f t="shared" si="2"/>
        <v>3</v>
      </c>
      <c r="Y187" s="51" t="str">
        <f>IF(T187="","",IF(AND(T187&lt;&gt;'Tabelas auxiliares'!$B$236,T187&lt;&gt;'Tabelas auxiliares'!$B$237),"FOLHA DE PESSOAL",IF(X187='Tabelas auxiliares'!$A$237,"CUSTEIO",IF(X187='Tabelas auxiliares'!$A$236,"INVESTIMENTO","ERRO - VERIFICAR"))))</f>
        <v>FOLHA DE PESSOAL</v>
      </c>
      <c r="Z187" s="44">
        <v>961.88</v>
      </c>
      <c r="AA187" s="44">
        <v>961.88</v>
      </c>
    </row>
    <row r="188" spans="1:29" x14ac:dyDescent="0.25">
      <c r="A188" t="s">
        <v>594</v>
      </c>
      <c r="B188" s="72" t="s">
        <v>302</v>
      </c>
      <c r="C188" s="72" t="s">
        <v>595</v>
      </c>
      <c r="D188" t="s">
        <v>90</v>
      </c>
      <c r="E188" t="s">
        <v>117</v>
      </c>
      <c r="F188" s="51" t="str">
        <f>IFERROR(VLOOKUP(D188,'Tabelas auxiliares'!$A$3:$B$61,2,FALSE),"")</f>
        <v>SUGEPE-FOLHA - PASEP + AUX. MORADIA</v>
      </c>
      <c r="G188" s="51" t="str">
        <f>IFERROR(VLOOKUP($B188,'Tabelas auxiliares'!$A$65:$C$102,2,FALSE),"")</f>
        <v>Folha de pagamento - Ativos, Previdência, PASEP</v>
      </c>
      <c r="H188" s="51" t="str">
        <f>IFERROR(VLOOKUP($B188,'Tabelas auxiliares'!$A$65:$C$102,3,FALSE),"")</f>
        <v>FOLHA DE PAGAMENTO / CONTRIBUICAO PARA O PSS / SUBSTITUICOES / INSS PATRONAL / PASEP</v>
      </c>
      <c r="I188" t="s">
        <v>4977</v>
      </c>
      <c r="J188" t="s">
        <v>2230</v>
      </c>
      <c r="K188" t="s">
        <v>4978</v>
      </c>
      <c r="L188" t="s">
        <v>4979</v>
      </c>
      <c r="M188" t="s">
        <v>165</v>
      </c>
      <c r="N188" t="s">
        <v>125</v>
      </c>
      <c r="O188" t="s">
        <v>167</v>
      </c>
      <c r="P188" t="s">
        <v>2256</v>
      </c>
      <c r="Q188" t="s">
        <v>168</v>
      </c>
      <c r="R188" t="s">
        <v>165</v>
      </c>
      <c r="S188" t="s">
        <v>4980</v>
      </c>
      <c r="T188" t="s">
        <v>2234</v>
      </c>
      <c r="U188" t="s">
        <v>135</v>
      </c>
      <c r="V188" t="s">
        <v>2402</v>
      </c>
      <c r="W188" t="s">
        <v>2403</v>
      </c>
      <c r="X188" s="51" t="str">
        <f t="shared" si="2"/>
        <v>3</v>
      </c>
      <c r="Y188" s="51" t="str">
        <f>IF(T188="","",IF(AND(T188&lt;&gt;'Tabelas auxiliares'!$B$236,T188&lt;&gt;'Tabelas auxiliares'!$B$237),"FOLHA DE PESSOAL",IF(X188='Tabelas auxiliares'!$A$237,"CUSTEIO",IF(X188='Tabelas auxiliares'!$A$236,"INVESTIMENTO","ERRO - VERIFICAR"))))</f>
        <v>FOLHA DE PESSOAL</v>
      </c>
      <c r="Z188" s="44">
        <v>418.21</v>
      </c>
      <c r="AA188" s="44">
        <v>418.21</v>
      </c>
    </row>
    <row r="189" spans="1:29" x14ac:dyDescent="0.25">
      <c r="A189" t="s">
        <v>594</v>
      </c>
      <c r="B189" s="72" t="s">
        <v>302</v>
      </c>
      <c r="C189" s="72" t="s">
        <v>595</v>
      </c>
      <c r="D189" t="s">
        <v>90</v>
      </c>
      <c r="E189" t="s">
        <v>117</v>
      </c>
      <c r="F189" s="51" t="str">
        <f>IFERROR(VLOOKUP(D189,'Tabelas auxiliares'!$A$3:$B$61,2,FALSE),"")</f>
        <v>SUGEPE-FOLHA - PASEP + AUX. MORADIA</v>
      </c>
      <c r="G189" s="51" t="str">
        <f>IFERROR(VLOOKUP($B189,'Tabelas auxiliares'!$A$65:$C$102,2,FALSE),"")</f>
        <v>Folha de pagamento - Ativos, Previdência, PASEP</v>
      </c>
      <c r="H189" s="51" t="str">
        <f>IFERROR(VLOOKUP($B189,'Tabelas auxiliares'!$A$65:$C$102,3,FALSE),"")</f>
        <v>FOLHA DE PAGAMENTO / CONTRIBUICAO PARA O PSS / SUBSTITUICOES / INSS PATRONAL / PASEP</v>
      </c>
      <c r="I189" t="s">
        <v>4977</v>
      </c>
      <c r="J189" t="s">
        <v>2230</v>
      </c>
      <c r="K189" t="s">
        <v>4981</v>
      </c>
      <c r="L189" t="s">
        <v>4979</v>
      </c>
      <c r="M189" t="s">
        <v>165</v>
      </c>
      <c r="N189" t="s">
        <v>127</v>
      </c>
      <c r="O189" t="s">
        <v>167</v>
      </c>
      <c r="P189" t="s">
        <v>2233</v>
      </c>
      <c r="Q189" t="s">
        <v>168</v>
      </c>
      <c r="R189" t="s">
        <v>165</v>
      </c>
      <c r="S189" t="s">
        <v>119</v>
      </c>
      <c r="T189" t="s">
        <v>2234</v>
      </c>
      <c r="U189" t="s">
        <v>136</v>
      </c>
      <c r="V189" t="s">
        <v>2268</v>
      </c>
      <c r="W189" t="s">
        <v>2269</v>
      </c>
      <c r="X189" s="51" t="str">
        <f t="shared" si="2"/>
        <v>3</v>
      </c>
      <c r="Y189" s="51" t="str">
        <f>IF(T189="","",IF(AND(T189&lt;&gt;'Tabelas auxiliares'!$B$236,T189&lt;&gt;'Tabelas auxiliares'!$B$237),"FOLHA DE PESSOAL",IF(X189='Tabelas auxiliares'!$A$237,"CUSTEIO",IF(X189='Tabelas auxiliares'!$A$236,"INVESTIMENTO","ERRO - VERIFICAR"))))</f>
        <v>FOLHA DE PESSOAL</v>
      </c>
      <c r="Z189" s="44">
        <v>7191.23</v>
      </c>
      <c r="AA189" s="44">
        <v>7191.23</v>
      </c>
    </row>
    <row r="190" spans="1:29" x14ac:dyDescent="0.25">
      <c r="A190" t="s">
        <v>594</v>
      </c>
      <c r="B190" s="72" t="s">
        <v>302</v>
      </c>
      <c r="C190" s="72" t="s">
        <v>595</v>
      </c>
      <c r="D190" t="s">
        <v>90</v>
      </c>
      <c r="E190" t="s">
        <v>117</v>
      </c>
      <c r="F190" s="51" t="str">
        <f>IFERROR(VLOOKUP(D190,'Tabelas auxiliares'!$A$3:$B$61,2,FALSE),"")</f>
        <v>SUGEPE-FOLHA - PASEP + AUX. MORADIA</v>
      </c>
      <c r="G190" s="51" t="str">
        <f>IFERROR(VLOOKUP($B190,'Tabelas auxiliares'!$A$65:$C$102,2,FALSE),"")</f>
        <v>Folha de pagamento - Ativos, Previdência, PASEP</v>
      </c>
      <c r="H190" s="51" t="str">
        <f>IFERROR(VLOOKUP($B190,'Tabelas auxiliares'!$A$65:$C$102,3,FALSE),"")</f>
        <v>FOLHA DE PAGAMENTO / CONTRIBUICAO PARA O PSS / SUBSTITUICOES / INSS PATRONAL / PASEP</v>
      </c>
      <c r="I190" t="s">
        <v>4977</v>
      </c>
      <c r="J190" t="s">
        <v>2230</v>
      </c>
      <c r="K190" t="s">
        <v>4982</v>
      </c>
      <c r="L190" t="s">
        <v>4979</v>
      </c>
      <c r="M190" t="s">
        <v>165</v>
      </c>
      <c r="N190" t="s">
        <v>127</v>
      </c>
      <c r="O190" t="s">
        <v>167</v>
      </c>
      <c r="P190" t="s">
        <v>2233</v>
      </c>
      <c r="Q190" t="s">
        <v>168</v>
      </c>
      <c r="R190" t="s">
        <v>165</v>
      </c>
      <c r="S190" t="s">
        <v>119</v>
      </c>
      <c r="T190" t="s">
        <v>2234</v>
      </c>
      <c r="U190" t="s">
        <v>136</v>
      </c>
      <c r="V190" t="s">
        <v>2275</v>
      </c>
      <c r="W190" t="s">
        <v>2276</v>
      </c>
      <c r="X190" s="51" t="str">
        <f t="shared" si="2"/>
        <v>3</v>
      </c>
      <c r="Y190" s="51" t="str">
        <f>IF(T190="","",IF(AND(T190&lt;&gt;'Tabelas auxiliares'!$B$236,T190&lt;&gt;'Tabelas auxiliares'!$B$237),"FOLHA DE PESSOAL",IF(X190='Tabelas auxiliares'!$A$237,"CUSTEIO",IF(X190='Tabelas auxiliares'!$A$236,"INVESTIMENTO","ERRO - VERIFICAR"))))</f>
        <v>FOLHA DE PESSOAL</v>
      </c>
      <c r="Z190" s="44">
        <v>19001.53</v>
      </c>
      <c r="AA190" s="44">
        <v>19001.53</v>
      </c>
    </row>
    <row r="191" spans="1:29" x14ac:dyDescent="0.25">
      <c r="A191" t="s">
        <v>594</v>
      </c>
      <c r="B191" s="72" t="s">
        <v>302</v>
      </c>
      <c r="C191" s="72" t="s">
        <v>595</v>
      </c>
      <c r="D191" t="s">
        <v>90</v>
      </c>
      <c r="E191" t="s">
        <v>117</v>
      </c>
      <c r="F191" s="51" t="str">
        <f>IFERROR(VLOOKUP(D191,'Tabelas auxiliares'!$A$3:$B$61,2,FALSE),"")</f>
        <v>SUGEPE-FOLHA - PASEP + AUX. MORADIA</v>
      </c>
      <c r="G191" s="51" t="str">
        <f>IFERROR(VLOOKUP($B191,'Tabelas auxiliares'!$A$65:$C$102,2,FALSE),"")</f>
        <v>Folha de pagamento - Ativos, Previdência, PASEP</v>
      </c>
      <c r="H191" s="51" t="str">
        <f>IFERROR(VLOOKUP($B191,'Tabelas auxiliares'!$A$65:$C$102,3,FALSE),"")</f>
        <v>FOLHA DE PAGAMENTO / CONTRIBUICAO PARA O PSS / SUBSTITUICOES / INSS PATRONAL / PASEP</v>
      </c>
      <c r="I191" t="s">
        <v>4977</v>
      </c>
      <c r="J191" t="s">
        <v>2230</v>
      </c>
      <c r="K191" t="s">
        <v>4982</v>
      </c>
      <c r="L191" t="s">
        <v>4979</v>
      </c>
      <c r="M191" t="s">
        <v>165</v>
      </c>
      <c r="N191" t="s">
        <v>127</v>
      </c>
      <c r="O191" t="s">
        <v>167</v>
      </c>
      <c r="P191" t="s">
        <v>2233</v>
      </c>
      <c r="Q191" t="s">
        <v>168</v>
      </c>
      <c r="R191" t="s">
        <v>165</v>
      </c>
      <c r="S191" t="s">
        <v>119</v>
      </c>
      <c r="T191" t="s">
        <v>2234</v>
      </c>
      <c r="U191" t="s">
        <v>136</v>
      </c>
      <c r="V191" t="s">
        <v>2283</v>
      </c>
      <c r="W191" t="s">
        <v>2284</v>
      </c>
      <c r="X191" s="51" t="str">
        <f t="shared" si="2"/>
        <v>3</v>
      </c>
      <c r="Y191" s="51" t="str">
        <f>IF(T191="","",IF(AND(T191&lt;&gt;'Tabelas auxiliares'!$B$236,T191&lt;&gt;'Tabelas auxiliares'!$B$237),"FOLHA DE PESSOAL",IF(X191='Tabelas auxiliares'!$A$237,"CUSTEIO",IF(X191='Tabelas auxiliares'!$A$236,"INVESTIMENTO","ERRO - VERIFICAR"))))</f>
        <v>FOLHA DE PESSOAL</v>
      </c>
      <c r="Z191" s="44">
        <v>5854.75</v>
      </c>
      <c r="AA191" s="44">
        <v>5854.75</v>
      </c>
    </row>
    <row r="192" spans="1:29" x14ac:dyDescent="0.25">
      <c r="A192" t="s">
        <v>594</v>
      </c>
      <c r="B192" s="72" t="s">
        <v>302</v>
      </c>
      <c r="C192" s="72" t="s">
        <v>595</v>
      </c>
      <c r="D192" t="s">
        <v>90</v>
      </c>
      <c r="E192" t="s">
        <v>117</v>
      </c>
      <c r="F192" s="51" t="str">
        <f>IFERROR(VLOOKUP(D192,'Tabelas auxiliares'!$A$3:$B$61,2,FALSE),"")</f>
        <v>SUGEPE-FOLHA - PASEP + AUX. MORADIA</v>
      </c>
      <c r="G192" s="51" t="str">
        <f>IFERROR(VLOOKUP($B192,'Tabelas auxiliares'!$A$65:$C$102,2,FALSE),"")</f>
        <v>Folha de pagamento - Ativos, Previdência, PASEP</v>
      </c>
      <c r="H192" s="51" t="str">
        <f>IFERROR(VLOOKUP($B192,'Tabelas auxiliares'!$A$65:$C$102,3,FALSE),"")</f>
        <v>FOLHA DE PAGAMENTO / CONTRIBUICAO PARA O PSS / SUBSTITUICOES / INSS PATRONAL / PASEP</v>
      </c>
      <c r="I192" t="s">
        <v>4977</v>
      </c>
      <c r="J192" t="s">
        <v>2230</v>
      </c>
      <c r="K192" t="s">
        <v>4982</v>
      </c>
      <c r="L192" t="s">
        <v>4979</v>
      </c>
      <c r="M192" t="s">
        <v>165</v>
      </c>
      <c r="N192" t="s">
        <v>127</v>
      </c>
      <c r="O192" t="s">
        <v>167</v>
      </c>
      <c r="P192" t="s">
        <v>2233</v>
      </c>
      <c r="Q192" t="s">
        <v>168</v>
      </c>
      <c r="R192" t="s">
        <v>165</v>
      </c>
      <c r="S192" t="s">
        <v>119</v>
      </c>
      <c r="T192" t="s">
        <v>2234</v>
      </c>
      <c r="U192" t="s">
        <v>136</v>
      </c>
      <c r="V192" t="s">
        <v>2285</v>
      </c>
      <c r="W192" t="s">
        <v>2286</v>
      </c>
      <c r="X192" s="51" t="str">
        <f t="shared" si="2"/>
        <v>3</v>
      </c>
      <c r="Y192" s="51" t="str">
        <f>IF(T192="","",IF(AND(T192&lt;&gt;'Tabelas auxiliares'!$B$236,T192&lt;&gt;'Tabelas auxiliares'!$B$237),"FOLHA DE PESSOAL",IF(X192='Tabelas auxiliares'!$A$237,"CUSTEIO",IF(X192='Tabelas auxiliares'!$A$236,"INVESTIMENTO","ERRO - VERIFICAR"))))</f>
        <v>FOLHA DE PESSOAL</v>
      </c>
      <c r="Z192" s="44">
        <v>948.02</v>
      </c>
      <c r="AA192" s="44">
        <v>948.02</v>
      </c>
    </row>
    <row r="193" spans="1:27" x14ac:dyDescent="0.25">
      <c r="A193" t="s">
        <v>594</v>
      </c>
      <c r="B193" s="72" t="s">
        <v>302</v>
      </c>
      <c r="C193" s="72" t="s">
        <v>595</v>
      </c>
      <c r="D193" t="s">
        <v>90</v>
      </c>
      <c r="E193" t="s">
        <v>117</v>
      </c>
      <c r="F193" s="51" t="str">
        <f>IFERROR(VLOOKUP(D193,'Tabelas auxiliares'!$A$3:$B$61,2,FALSE),"")</f>
        <v>SUGEPE-FOLHA - PASEP + AUX. MORADIA</v>
      </c>
      <c r="G193" s="51" t="str">
        <f>IFERROR(VLOOKUP($B193,'Tabelas auxiliares'!$A$65:$C$102,2,FALSE),"")</f>
        <v>Folha de pagamento - Ativos, Previdência, PASEP</v>
      </c>
      <c r="H193" s="51" t="str">
        <f>IFERROR(VLOOKUP($B193,'Tabelas auxiliares'!$A$65:$C$102,3,FALSE),"")</f>
        <v>FOLHA DE PAGAMENTO / CONTRIBUICAO PARA O PSS / SUBSTITUICOES / INSS PATRONAL / PASEP</v>
      </c>
      <c r="I193" t="s">
        <v>4977</v>
      </c>
      <c r="J193" t="s">
        <v>2230</v>
      </c>
      <c r="K193" t="s">
        <v>4982</v>
      </c>
      <c r="L193" t="s">
        <v>4979</v>
      </c>
      <c r="M193" t="s">
        <v>165</v>
      </c>
      <c r="N193" t="s">
        <v>127</v>
      </c>
      <c r="O193" t="s">
        <v>167</v>
      </c>
      <c r="P193" t="s">
        <v>2233</v>
      </c>
      <c r="Q193" t="s">
        <v>168</v>
      </c>
      <c r="R193" t="s">
        <v>165</v>
      </c>
      <c r="S193" t="s">
        <v>119</v>
      </c>
      <c r="T193" t="s">
        <v>2234</v>
      </c>
      <c r="U193" t="s">
        <v>136</v>
      </c>
      <c r="V193" t="s">
        <v>2287</v>
      </c>
      <c r="W193" t="s">
        <v>2288</v>
      </c>
      <c r="X193" s="51" t="str">
        <f t="shared" si="2"/>
        <v>3</v>
      </c>
      <c r="Y193" s="51" t="str">
        <f>IF(T193="","",IF(AND(T193&lt;&gt;'Tabelas auxiliares'!$B$236,T193&lt;&gt;'Tabelas auxiliares'!$B$237),"FOLHA DE PESSOAL",IF(X193='Tabelas auxiliares'!$A$237,"CUSTEIO",IF(X193='Tabelas auxiliares'!$A$236,"INVESTIMENTO","ERRO - VERIFICAR"))))</f>
        <v>FOLHA DE PESSOAL</v>
      </c>
      <c r="Z193" s="44">
        <v>14698.3</v>
      </c>
      <c r="AA193" s="44">
        <v>14698.3</v>
      </c>
    </row>
    <row r="194" spans="1:27" x14ac:dyDescent="0.25">
      <c r="A194" t="s">
        <v>594</v>
      </c>
      <c r="B194" s="72" t="s">
        <v>302</v>
      </c>
      <c r="C194" s="72" t="s">
        <v>595</v>
      </c>
      <c r="D194" t="s">
        <v>90</v>
      </c>
      <c r="E194" t="s">
        <v>117</v>
      </c>
      <c r="F194" s="51" t="str">
        <f>IFERROR(VLOOKUP(D194,'Tabelas auxiliares'!$A$3:$B$61,2,FALSE),"")</f>
        <v>SUGEPE-FOLHA - PASEP + AUX. MORADIA</v>
      </c>
      <c r="G194" s="51" t="str">
        <f>IFERROR(VLOOKUP($B194,'Tabelas auxiliares'!$A$65:$C$102,2,FALSE),"")</f>
        <v>Folha de pagamento - Ativos, Previdência, PASEP</v>
      </c>
      <c r="H194" s="51" t="str">
        <f>IFERROR(VLOOKUP($B194,'Tabelas auxiliares'!$A$65:$C$102,3,FALSE),"")</f>
        <v>FOLHA DE PAGAMENTO / CONTRIBUICAO PARA O PSS / SUBSTITUICOES / INSS PATRONAL / PASEP</v>
      </c>
      <c r="I194" t="s">
        <v>4977</v>
      </c>
      <c r="J194" t="s">
        <v>2230</v>
      </c>
      <c r="K194" t="s">
        <v>4982</v>
      </c>
      <c r="L194" t="s">
        <v>4979</v>
      </c>
      <c r="M194" t="s">
        <v>165</v>
      </c>
      <c r="N194" t="s">
        <v>127</v>
      </c>
      <c r="O194" t="s">
        <v>167</v>
      </c>
      <c r="P194" t="s">
        <v>2233</v>
      </c>
      <c r="Q194" t="s">
        <v>168</v>
      </c>
      <c r="R194" t="s">
        <v>165</v>
      </c>
      <c r="S194" t="s">
        <v>119</v>
      </c>
      <c r="T194" t="s">
        <v>2234</v>
      </c>
      <c r="U194" t="s">
        <v>136</v>
      </c>
      <c r="V194" t="s">
        <v>2289</v>
      </c>
      <c r="W194" t="s">
        <v>2290</v>
      </c>
      <c r="X194" s="51" t="str">
        <f t="shared" si="2"/>
        <v>3</v>
      </c>
      <c r="Y194" s="51" t="str">
        <f>IF(T194="","",IF(AND(T194&lt;&gt;'Tabelas auxiliares'!$B$236,T194&lt;&gt;'Tabelas auxiliares'!$B$237),"FOLHA DE PESSOAL",IF(X194='Tabelas auxiliares'!$A$237,"CUSTEIO",IF(X194='Tabelas auxiliares'!$A$236,"INVESTIMENTO","ERRO - VERIFICAR"))))</f>
        <v>FOLHA DE PESSOAL</v>
      </c>
      <c r="Z194" s="44">
        <v>2568.61</v>
      </c>
      <c r="AA194" s="44">
        <v>2568.61</v>
      </c>
    </row>
    <row r="195" spans="1:27" x14ac:dyDescent="0.25">
      <c r="A195" t="s">
        <v>594</v>
      </c>
      <c r="B195" s="72" t="s">
        <v>302</v>
      </c>
      <c r="C195" s="72" t="s">
        <v>595</v>
      </c>
      <c r="D195" t="s">
        <v>90</v>
      </c>
      <c r="E195" t="s">
        <v>117</v>
      </c>
      <c r="F195" s="51" t="str">
        <f>IFERROR(VLOOKUP(D195,'Tabelas auxiliares'!$A$3:$B$61,2,FALSE),"")</f>
        <v>SUGEPE-FOLHA - PASEP + AUX. MORADIA</v>
      </c>
      <c r="G195" s="51" t="str">
        <f>IFERROR(VLOOKUP($B195,'Tabelas auxiliares'!$A$65:$C$102,2,FALSE),"")</f>
        <v>Folha de pagamento - Ativos, Previdência, PASEP</v>
      </c>
      <c r="H195" s="51" t="str">
        <f>IFERROR(VLOOKUP($B195,'Tabelas auxiliares'!$A$65:$C$102,3,FALSE),"")</f>
        <v>FOLHA DE PAGAMENTO / CONTRIBUICAO PARA O PSS / SUBSTITUICOES / INSS PATRONAL / PASEP</v>
      </c>
      <c r="I195" t="s">
        <v>4977</v>
      </c>
      <c r="J195" t="s">
        <v>2230</v>
      </c>
      <c r="K195" t="s">
        <v>4982</v>
      </c>
      <c r="L195" t="s">
        <v>4979</v>
      </c>
      <c r="M195" t="s">
        <v>165</v>
      </c>
      <c r="N195" t="s">
        <v>127</v>
      </c>
      <c r="O195" t="s">
        <v>167</v>
      </c>
      <c r="P195" t="s">
        <v>2233</v>
      </c>
      <c r="Q195" t="s">
        <v>168</v>
      </c>
      <c r="R195" t="s">
        <v>165</v>
      </c>
      <c r="S195" t="s">
        <v>119</v>
      </c>
      <c r="T195" t="s">
        <v>2234</v>
      </c>
      <c r="U195" t="s">
        <v>136</v>
      </c>
      <c r="V195" t="s">
        <v>2293</v>
      </c>
      <c r="W195" t="s">
        <v>2294</v>
      </c>
      <c r="X195" s="51" t="str">
        <f t="shared" si="2"/>
        <v>3</v>
      </c>
      <c r="Y195" s="51" t="str">
        <f>IF(T195="","",IF(AND(T195&lt;&gt;'Tabelas auxiliares'!$B$236,T195&lt;&gt;'Tabelas auxiliares'!$B$237),"FOLHA DE PESSOAL",IF(X195='Tabelas auxiliares'!$A$237,"CUSTEIO",IF(X195='Tabelas auxiliares'!$A$236,"INVESTIMENTO","ERRO - VERIFICAR"))))</f>
        <v>FOLHA DE PESSOAL</v>
      </c>
      <c r="Z195" s="44">
        <v>993.07</v>
      </c>
      <c r="AA195" s="44">
        <v>993.07</v>
      </c>
    </row>
    <row r="196" spans="1:27" x14ac:dyDescent="0.25">
      <c r="A196" t="s">
        <v>594</v>
      </c>
      <c r="B196" s="72" t="s">
        <v>302</v>
      </c>
      <c r="C196" s="72" t="s">
        <v>595</v>
      </c>
      <c r="D196" t="s">
        <v>90</v>
      </c>
      <c r="E196" t="s">
        <v>117</v>
      </c>
      <c r="F196" s="51" t="str">
        <f>IFERROR(VLOOKUP(D196,'Tabelas auxiliares'!$A$3:$B$61,2,FALSE),"")</f>
        <v>SUGEPE-FOLHA - PASEP + AUX. MORADIA</v>
      </c>
      <c r="G196" s="51" t="str">
        <f>IFERROR(VLOOKUP($B196,'Tabelas auxiliares'!$A$65:$C$102,2,FALSE),"")</f>
        <v>Folha de pagamento - Ativos, Previdência, PASEP</v>
      </c>
      <c r="H196" s="51" t="str">
        <f>IFERROR(VLOOKUP($B196,'Tabelas auxiliares'!$A$65:$C$102,3,FALSE),"")</f>
        <v>FOLHA DE PAGAMENTO / CONTRIBUICAO PARA O PSS / SUBSTITUICOES / INSS PATRONAL / PASEP</v>
      </c>
      <c r="I196" t="s">
        <v>4977</v>
      </c>
      <c r="J196" t="s">
        <v>2230</v>
      </c>
      <c r="K196" t="s">
        <v>4982</v>
      </c>
      <c r="L196" t="s">
        <v>4979</v>
      </c>
      <c r="M196" t="s">
        <v>165</v>
      </c>
      <c r="N196" t="s">
        <v>127</v>
      </c>
      <c r="O196" t="s">
        <v>167</v>
      </c>
      <c r="P196" t="s">
        <v>2233</v>
      </c>
      <c r="Q196" t="s">
        <v>168</v>
      </c>
      <c r="R196" t="s">
        <v>165</v>
      </c>
      <c r="S196" t="s">
        <v>119</v>
      </c>
      <c r="T196" t="s">
        <v>2234</v>
      </c>
      <c r="U196" t="s">
        <v>136</v>
      </c>
      <c r="V196" t="s">
        <v>2295</v>
      </c>
      <c r="W196" t="s">
        <v>2296</v>
      </c>
      <c r="X196" s="51" t="str">
        <f t="shared" ref="X196:X259" si="3">LEFT(V196,1)</f>
        <v>3</v>
      </c>
      <c r="Y196" s="51" t="str">
        <f>IF(T196="","",IF(AND(T196&lt;&gt;'Tabelas auxiliares'!$B$236,T196&lt;&gt;'Tabelas auxiliares'!$B$237),"FOLHA DE PESSOAL",IF(X196='Tabelas auxiliares'!$A$237,"CUSTEIO",IF(X196='Tabelas auxiliares'!$A$236,"INVESTIMENTO","ERRO - VERIFICAR"))))</f>
        <v>FOLHA DE PESSOAL</v>
      </c>
      <c r="Z196" s="44">
        <v>983.18</v>
      </c>
      <c r="AA196" s="44">
        <v>983.18</v>
      </c>
    </row>
    <row r="197" spans="1:27" x14ac:dyDescent="0.25">
      <c r="A197" t="s">
        <v>594</v>
      </c>
      <c r="B197" s="72" t="s">
        <v>302</v>
      </c>
      <c r="C197" s="72" t="s">
        <v>595</v>
      </c>
      <c r="D197" t="s">
        <v>90</v>
      </c>
      <c r="E197" t="s">
        <v>117</v>
      </c>
      <c r="F197" s="51" t="str">
        <f>IFERROR(VLOOKUP(D197,'Tabelas auxiliares'!$A$3:$B$61,2,FALSE),"")</f>
        <v>SUGEPE-FOLHA - PASEP + AUX. MORADIA</v>
      </c>
      <c r="G197" s="51" t="str">
        <f>IFERROR(VLOOKUP($B197,'Tabelas auxiliares'!$A$65:$C$102,2,FALSE),"")</f>
        <v>Folha de pagamento - Ativos, Previdência, PASEP</v>
      </c>
      <c r="H197" s="51" t="str">
        <f>IFERROR(VLOOKUP($B197,'Tabelas auxiliares'!$A$65:$C$102,3,FALSE),"")</f>
        <v>FOLHA DE PAGAMENTO / CONTRIBUICAO PARA O PSS / SUBSTITUICOES / INSS PATRONAL / PASEP</v>
      </c>
      <c r="I197" t="s">
        <v>4977</v>
      </c>
      <c r="J197" t="s">
        <v>2230</v>
      </c>
      <c r="K197" t="s">
        <v>4982</v>
      </c>
      <c r="L197" t="s">
        <v>4979</v>
      </c>
      <c r="M197" t="s">
        <v>165</v>
      </c>
      <c r="N197" t="s">
        <v>127</v>
      </c>
      <c r="O197" t="s">
        <v>167</v>
      </c>
      <c r="P197" t="s">
        <v>2233</v>
      </c>
      <c r="Q197" t="s">
        <v>168</v>
      </c>
      <c r="R197" t="s">
        <v>165</v>
      </c>
      <c r="S197" t="s">
        <v>119</v>
      </c>
      <c r="T197" t="s">
        <v>2234</v>
      </c>
      <c r="U197" t="s">
        <v>136</v>
      </c>
      <c r="V197" t="s">
        <v>2297</v>
      </c>
      <c r="W197" t="s">
        <v>2298</v>
      </c>
      <c r="X197" s="51" t="str">
        <f t="shared" si="3"/>
        <v>3</v>
      </c>
      <c r="Y197" s="51" t="str">
        <f>IF(T197="","",IF(AND(T197&lt;&gt;'Tabelas auxiliares'!$B$236,T197&lt;&gt;'Tabelas auxiliares'!$B$237),"FOLHA DE PESSOAL",IF(X197='Tabelas auxiliares'!$A$237,"CUSTEIO",IF(X197='Tabelas auxiliares'!$A$236,"INVESTIMENTO","ERRO - VERIFICAR"))))</f>
        <v>FOLHA DE PESSOAL</v>
      </c>
      <c r="Z197" s="44">
        <v>41313.68</v>
      </c>
      <c r="AA197" s="44">
        <v>41313.68</v>
      </c>
    </row>
    <row r="198" spans="1:27" x14ac:dyDescent="0.25">
      <c r="A198" t="s">
        <v>594</v>
      </c>
      <c r="B198" s="72" t="s">
        <v>302</v>
      </c>
      <c r="C198" s="72" t="s">
        <v>595</v>
      </c>
      <c r="D198" t="s">
        <v>90</v>
      </c>
      <c r="E198" t="s">
        <v>117</v>
      </c>
      <c r="F198" s="51" t="str">
        <f>IFERROR(VLOOKUP(D198,'Tabelas auxiliares'!$A$3:$B$61,2,FALSE),"")</f>
        <v>SUGEPE-FOLHA - PASEP + AUX. MORADIA</v>
      </c>
      <c r="G198" s="51" t="str">
        <f>IFERROR(VLOOKUP($B198,'Tabelas auxiliares'!$A$65:$C$102,2,FALSE),"")</f>
        <v>Folha de pagamento - Ativos, Previdência, PASEP</v>
      </c>
      <c r="H198" s="51" t="str">
        <f>IFERROR(VLOOKUP($B198,'Tabelas auxiliares'!$A$65:$C$102,3,FALSE),"")</f>
        <v>FOLHA DE PAGAMENTO / CONTRIBUICAO PARA O PSS / SUBSTITUICOES / INSS PATRONAL / PASEP</v>
      </c>
      <c r="I198" t="s">
        <v>4977</v>
      </c>
      <c r="J198" t="s">
        <v>2230</v>
      </c>
      <c r="K198" t="s">
        <v>4982</v>
      </c>
      <c r="L198" t="s">
        <v>4979</v>
      </c>
      <c r="M198" t="s">
        <v>165</v>
      </c>
      <c r="N198" t="s">
        <v>127</v>
      </c>
      <c r="O198" t="s">
        <v>167</v>
      </c>
      <c r="P198" t="s">
        <v>2233</v>
      </c>
      <c r="Q198" t="s">
        <v>168</v>
      </c>
      <c r="R198" t="s">
        <v>165</v>
      </c>
      <c r="S198" t="s">
        <v>119</v>
      </c>
      <c r="T198" t="s">
        <v>2234</v>
      </c>
      <c r="U198" t="s">
        <v>136</v>
      </c>
      <c r="V198" t="s">
        <v>2299</v>
      </c>
      <c r="W198" t="s">
        <v>2300</v>
      </c>
      <c r="X198" s="51" t="str">
        <f t="shared" si="3"/>
        <v>3</v>
      </c>
      <c r="Y198" s="51" t="str">
        <f>IF(T198="","",IF(AND(T198&lt;&gt;'Tabelas auxiliares'!$B$236,T198&lt;&gt;'Tabelas auxiliares'!$B$237),"FOLHA DE PESSOAL",IF(X198='Tabelas auxiliares'!$A$237,"CUSTEIO",IF(X198='Tabelas auxiliares'!$A$236,"INVESTIMENTO","ERRO - VERIFICAR"))))</f>
        <v>FOLHA DE PESSOAL</v>
      </c>
      <c r="Z198" s="44">
        <v>7632.88</v>
      </c>
      <c r="AA198" s="44">
        <v>7632.88</v>
      </c>
    </row>
    <row r="199" spans="1:27" x14ac:dyDescent="0.25">
      <c r="A199" t="s">
        <v>594</v>
      </c>
      <c r="B199" s="72" t="s">
        <v>302</v>
      </c>
      <c r="C199" s="72" t="s">
        <v>595</v>
      </c>
      <c r="D199" t="s">
        <v>90</v>
      </c>
      <c r="E199" t="s">
        <v>117</v>
      </c>
      <c r="F199" s="51" t="str">
        <f>IFERROR(VLOOKUP(D199,'Tabelas auxiliares'!$A$3:$B$61,2,FALSE),"")</f>
        <v>SUGEPE-FOLHA - PASEP + AUX. MORADIA</v>
      </c>
      <c r="G199" s="51" t="str">
        <f>IFERROR(VLOOKUP($B199,'Tabelas auxiliares'!$A$65:$C$102,2,FALSE),"")</f>
        <v>Folha de pagamento - Ativos, Previdência, PASEP</v>
      </c>
      <c r="H199" s="51" t="str">
        <f>IFERROR(VLOOKUP($B199,'Tabelas auxiliares'!$A$65:$C$102,3,FALSE),"")</f>
        <v>FOLHA DE PAGAMENTO / CONTRIBUICAO PARA O PSS / SUBSTITUICOES / INSS PATRONAL / PASEP</v>
      </c>
      <c r="I199" t="s">
        <v>4977</v>
      </c>
      <c r="J199" t="s">
        <v>2230</v>
      </c>
      <c r="K199" t="s">
        <v>4982</v>
      </c>
      <c r="L199" t="s">
        <v>4979</v>
      </c>
      <c r="M199" t="s">
        <v>165</v>
      </c>
      <c r="N199" t="s">
        <v>127</v>
      </c>
      <c r="O199" t="s">
        <v>167</v>
      </c>
      <c r="P199" t="s">
        <v>2233</v>
      </c>
      <c r="Q199" t="s">
        <v>168</v>
      </c>
      <c r="R199" t="s">
        <v>165</v>
      </c>
      <c r="S199" t="s">
        <v>119</v>
      </c>
      <c r="T199" t="s">
        <v>2234</v>
      </c>
      <c r="U199" t="s">
        <v>136</v>
      </c>
      <c r="V199" t="s">
        <v>2301</v>
      </c>
      <c r="W199" t="s">
        <v>2302</v>
      </c>
      <c r="X199" s="51" t="str">
        <f t="shared" si="3"/>
        <v>3</v>
      </c>
      <c r="Y199" s="51" t="str">
        <f>IF(T199="","",IF(AND(T199&lt;&gt;'Tabelas auxiliares'!$B$236,T199&lt;&gt;'Tabelas auxiliares'!$B$237),"FOLHA DE PESSOAL",IF(X199='Tabelas auxiliares'!$A$237,"CUSTEIO",IF(X199='Tabelas auxiliares'!$A$236,"INVESTIMENTO","ERRO - VERIFICAR"))))</f>
        <v>FOLHA DE PESSOAL</v>
      </c>
      <c r="Z199" s="44">
        <v>36342.730000000003</v>
      </c>
      <c r="AA199" s="44">
        <v>36342.730000000003</v>
      </c>
    </row>
    <row r="200" spans="1:27" x14ac:dyDescent="0.25">
      <c r="A200" t="s">
        <v>594</v>
      </c>
      <c r="B200" s="72" t="s">
        <v>302</v>
      </c>
      <c r="C200" s="72" t="s">
        <v>595</v>
      </c>
      <c r="D200" t="s">
        <v>90</v>
      </c>
      <c r="E200" t="s">
        <v>117</v>
      </c>
      <c r="F200" s="51" t="str">
        <f>IFERROR(VLOOKUP(D200,'Tabelas auxiliares'!$A$3:$B$61,2,FALSE),"")</f>
        <v>SUGEPE-FOLHA - PASEP + AUX. MORADIA</v>
      </c>
      <c r="G200" s="51" t="str">
        <f>IFERROR(VLOOKUP($B200,'Tabelas auxiliares'!$A$65:$C$102,2,FALSE),"")</f>
        <v>Folha de pagamento - Ativos, Previdência, PASEP</v>
      </c>
      <c r="H200" s="51" t="str">
        <f>IFERROR(VLOOKUP($B200,'Tabelas auxiliares'!$A$65:$C$102,3,FALSE),"")</f>
        <v>FOLHA DE PAGAMENTO / CONTRIBUICAO PARA O PSS / SUBSTITUICOES / INSS PATRONAL / PASEP</v>
      </c>
      <c r="I200" t="s">
        <v>4977</v>
      </c>
      <c r="J200" t="s">
        <v>2230</v>
      </c>
      <c r="K200" t="s">
        <v>4983</v>
      </c>
      <c r="L200" t="s">
        <v>4979</v>
      </c>
      <c r="M200" t="s">
        <v>165</v>
      </c>
      <c r="N200" t="s">
        <v>127</v>
      </c>
      <c r="O200" t="s">
        <v>167</v>
      </c>
      <c r="P200" t="s">
        <v>2233</v>
      </c>
      <c r="Q200" t="s">
        <v>168</v>
      </c>
      <c r="R200" t="s">
        <v>165</v>
      </c>
      <c r="S200" t="s">
        <v>119</v>
      </c>
      <c r="T200" t="s">
        <v>2234</v>
      </c>
      <c r="U200" t="s">
        <v>136</v>
      </c>
      <c r="V200" t="s">
        <v>2307</v>
      </c>
      <c r="W200" t="s">
        <v>2308</v>
      </c>
      <c r="X200" s="51" t="str">
        <f t="shared" si="3"/>
        <v>3</v>
      </c>
      <c r="Y200" s="51" t="str">
        <f>IF(T200="","",IF(AND(T200&lt;&gt;'Tabelas auxiliares'!$B$236,T200&lt;&gt;'Tabelas auxiliares'!$B$237),"FOLHA DE PESSOAL",IF(X200='Tabelas auxiliares'!$A$237,"CUSTEIO",IF(X200='Tabelas auxiliares'!$A$236,"INVESTIMENTO","ERRO - VERIFICAR"))))</f>
        <v>FOLHA DE PESSOAL</v>
      </c>
      <c r="Z200" s="44">
        <v>219.75</v>
      </c>
      <c r="AA200" s="44">
        <v>219.75</v>
      </c>
    </row>
    <row r="201" spans="1:27" x14ac:dyDescent="0.25">
      <c r="A201" t="s">
        <v>594</v>
      </c>
      <c r="B201" s="72" t="s">
        <v>302</v>
      </c>
      <c r="C201" s="72" t="s">
        <v>595</v>
      </c>
      <c r="D201" t="s">
        <v>90</v>
      </c>
      <c r="E201" t="s">
        <v>117</v>
      </c>
      <c r="F201" s="51" t="str">
        <f>IFERROR(VLOOKUP(D201,'Tabelas auxiliares'!$A$3:$B$61,2,FALSE),"")</f>
        <v>SUGEPE-FOLHA - PASEP + AUX. MORADIA</v>
      </c>
      <c r="G201" s="51" t="str">
        <f>IFERROR(VLOOKUP($B201,'Tabelas auxiliares'!$A$65:$C$102,2,FALSE),"")</f>
        <v>Folha de pagamento - Ativos, Previdência, PASEP</v>
      </c>
      <c r="H201" s="51" t="str">
        <f>IFERROR(VLOOKUP($B201,'Tabelas auxiliares'!$A$65:$C$102,3,FALSE),"")</f>
        <v>FOLHA DE PAGAMENTO / CONTRIBUICAO PARA O PSS / SUBSTITUICOES / INSS PATRONAL / PASEP</v>
      </c>
      <c r="I201" t="s">
        <v>4977</v>
      </c>
      <c r="J201" t="s">
        <v>2230</v>
      </c>
      <c r="K201" t="s">
        <v>4984</v>
      </c>
      <c r="L201" t="s">
        <v>4979</v>
      </c>
      <c r="M201" t="s">
        <v>165</v>
      </c>
      <c r="N201" t="s">
        <v>127</v>
      </c>
      <c r="O201" t="s">
        <v>167</v>
      </c>
      <c r="P201" t="s">
        <v>2233</v>
      </c>
      <c r="Q201" t="s">
        <v>168</v>
      </c>
      <c r="R201" t="s">
        <v>165</v>
      </c>
      <c r="S201" t="s">
        <v>119</v>
      </c>
      <c r="T201" t="s">
        <v>2234</v>
      </c>
      <c r="U201" t="s">
        <v>136</v>
      </c>
      <c r="V201" t="s">
        <v>2449</v>
      </c>
      <c r="W201" t="s">
        <v>2450</v>
      </c>
      <c r="X201" s="51" t="str">
        <f t="shared" si="3"/>
        <v>3</v>
      </c>
      <c r="Y201" s="51" t="str">
        <f>IF(T201="","",IF(AND(T201&lt;&gt;'Tabelas auxiliares'!$B$236,T201&lt;&gt;'Tabelas auxiliares'!$B$237),"FOLHA DE PESSOAL",IF(X201='Tabelas auxiliares'!$A$237,"CUSTEIO",IF(X201='Tabelas auxiliares'!$A$236,"INVESTIMENTO","ERRO - VERIFICAR"))))</f>
        <v>FOLHA DE PESSOAL</v>
      </c>
      <c r="Z201" s="44">
        <v>3078.37</v>
      </c>
      <c r="AA201" s="44">
        <v>3078.37</v>
      </c>
    </row>
    <row r="202" spans="1:27" x14ac:dyDescent="0.25">
      <c r="A202" t="s">
        <v>594</v>
      </c>
      <c r="B202" s="72" t="s">
        <v>304</v>
      </c>
      <c r="C202" s="72" t="s">
        <v>595</v>
      </c>
      <c r="D202" t="s">
        <v>92</v>
      </c>
      <c r="E202" t="s">
        <v>117</v>
      </c>
      <c r="F202" s="51" t="str">
        <f>IFERROR(VLOOKUP(D202,'Tabelas auxiliares'!$A$3:$B$61,2,FALSE),"")</f>
        <v>SUGEPE - CONTRATAÇÃO DE ESTAGIÁRIOS * D.U.C</v>
      </c>
      <c r="G202" s="51" t="str">
        <f>IFERROR(VLOOKUP($B202,'Tabelas auxiliares'!$A$65:$C$102,2,FALSE),"")</f>
        <v>Folha de pagamento - Estagiários</v>
      </c>
      <c r="H202" s="51" t="str">
        <f>IFERROR(VLOOKUP($B202,'Tabelas auxiliares'!$A$65:$C$102,3,FALSE),"")</f>
        <v>FOLHA DE PAGAMENTO - ESTAGIÁRIOS</v>
      </c>
      <c r="I202" t="s">
        <v>4977</v>
      </c>
      <c r="J202" t="s">
        <v>2230</v>
      </c>
      <c r="K202" t="s">
        <v>4985</v>
      </c>
      <c r="L202" t="s">
        <v>4979</v>
      </c>
      <c r="M202" t="s">
        <v>165</v>
      </c>
      <c r="N202" t="s">
        <v>166</v>
      </c>
      <c r="O202" t="s">
        <v>167</v>
      </c>
      <c r="P202" t="s">
        <v>200</v>
      </c>
      <c r="Q202" t="s">
        <v>168</v>
      </c>
      <c r="R202" t="s">
        <v>165</v>
      </c>
      <c r="S202" t="s">
        <v>119</v>
      </c>
      <c r="T202" t="s">
        <v>164</v>
      </c>
      <c r="U202" t="s">
        <v>118</v>
      </c>
      <c r="V202" t="s">
        <v>2499</v>
      </c>
      <c r="W202" t="s">
        <v>2500</v>
      </c>
      <c r="X202" s="51" t="str">
        <f t="shared" si="3"/>
        <v>3</v>
      </c>
      <c r="Y202" s="51" t="str">
        <f>IF(T202="","",IF(AND(T202&lt;&gt;'Tabelas auxiliares'!$B$236,T202&lt;&gt;'Tabelas auxiliares'!$B$237),"FOLHA DE PESSOAL",IF(X202='Tabelas auxiliares'!$A$237,"CUSTEIO",IF(X202='Tabelas auxiliares'!$A$236,"INVESTIMENTO","ERRO - VERIFICAR"))))</f>
        <v>CUSTEIO</v>
      </c>
      <c r="Z202" s="44">
        <v>2110</v>
      </c>
      <c r="AA202" s="44">
        <v>2110</v>
      </c>
    </row>
    <row r="203" spans="1:27" x14ac:dyDescent="0.25">
      <c r="A203" t="s">
        <v>594</v>
      </c>
      <c r="B203" s="72" t="s">
        <v>358</v>
      </c>
      <c r="C203" s="72" t="s">
        <v>595</v>
      </c>
      <c r="D203" t="s">
        <v>90</v>
      </c>
      <c r="E203" t="s">
        <v>117</v>
      </c>
      <c r="F203" s="51" t="str">
        <f>IFERROR(VLOOKUP(D203,'Tabelas auxiliares'!$A$3:$B$61,2,FALSE),"")</f>
        <v>SUGEPE-FOLHA - PASEP + AUX. MORADIA</v>
      </c>
      <c r="G203" s="51" t="str">
        <f>IFERROR(VLOOKUP($B203,'Tabelas auxiliares'!$A$65:$C$102,2,FALSE),"")</f>
        <v>Folha de Pagamento - Benefícios</v>
      </c>
      <c r="H203" s="51" t="str">
        <f>IFERROR(VLOOKUP($B203,'Tabelas auxiliares'!$A$65:$C$102,3,FALSE),"")</f>
        <v xml:space="preserve">AUXILIO FUNERAL / CONTRATACAO POR TEMPO DETERMINADO / BENEF.ASSIST. DO SERVIDOR E DO MILITAR / AUXILIO-ALIMENTACAO / AUXILIO-TRANSPORTE / INDENIZACOES E RESTITUICOES / DESPESAS DE EXERCICIOS ANTERIORES </v>
      </c>
      <c r="I203" t="s">
        <v>4977</v>
      </c>
      <c r="J203" t="s">
        <v>2230</v>
      </c>
      <c r="K203" t="s">
        <v>4986</v>
      </c>
      <c r="L203" t="s">
        <v>4979</v>
      </c>
      <c r="M203" t="s">
        <v>165</v>
      </c>
      <c r="N203" t="s">
        <v>128</v>
      </c>
      <c r="O203" t="s">
        <v>2514</v>
      </c>
      <c r="P203" t="s">
        <v>2515</v>
      </c>
      <c r="Q203" t="s">
        <v>168</v>
      </c>
      <c r="R203" t="s">
        <v>165</v>
      </c>
      <c r="S203" t="s">
        <v>119</v>
      </c>
      <c r="T203" t="s">
        <v>2234</v>
      </c>
      <c r="U203" t="s">
        <v>4987</v>
      </c>
      <c r="V203" t="s">
        <v>2516</v>
      </c>
      <c r="W203" t="s">
        <v>2517</v>
      </c>
      <c r="X203" s="51" t="str">
        <f t="shared" si="3"/>
        <v>3</v>
      </c>
      <c r="Y203" s="51" t="str">
        <f>IF(T203="","",IF(AND(T203&lt;&gt;'Tabelas auxiliares'!$B$236,T203&lt;&gt;'Tabelas auxiliares'!$B$237),"FOLHA DE PESSOAL",IF(X203='Tabelas auxiliares'!$A$237,"CUSTEIO",IF(X203='Tabelas auxiliares'!$A$236,"INVESTIMENTO","ERRO - VERIFICAR"))))</f>
        <v>FOLHA DE PESSOAL</v>
      </c>
      <c r="Z203" s="44">
        <v>15.27</v>
      </c>
      <c r="AA203" s="44">
        <v>15.27</v>
      </c>
    </row>
    <row r="204" spans="1:27" x14ac:dyDescent="0.25">
      <c r="A204" t="s">
        <v>594</v>
      </c>
      <c r="B204" s="72" t="s">
        <v>358</v>
      </c>
      <c r="C204" s="72" t="s">
        <v>595</v>
      </c>
      <c r="D204" t="s">
        <v>90</v>
      </c>
      <c r="E204" t="s">
        <v>117</v>
      </c>
      <c r="F204" s="51" t="str">
        <f>IFERROR(VLOOKUP(D204,'Tabelas auxiliares'!$A$3:$B$61,2,FALSE),"")</f>
        <v>SUGEPE-FOLHA - PASEP + AUX. MORADIA</v>
      </c>
      <c r="G204" s="51" t="str">
        <f>IFERROR(VLOOKUP($B204,'Tabelas auxiliares'!$A$65:$C$102,2,FALSE),"")</f>
        <v>Folha de Pagamento - Benefícios</v>
      </c>
      <c r="H204" s="51" t="str">
        <f>IFERROR(VLOOKUP($B204,'Tabelas auxiliares'!$A$65:$C$102,3,FALSE),"")</f>
        <v xml:space="preserve">AUXILIO FUNERAL / CONTRATACAO POR TEMPO DETERMINADO / BENEF.ASSIST. DO SERVIDOR E DO MILITAR / AUXILIO-ALIMENTACAO / AUXILIO-TRANSPORTE / INDENIZACOES E RESTITUICOES / DESPESAS DE EXERCICIOS ANTERIORES </v>
      </c>
      <c r="I204" t="s">
        <v>4977</v>
      </c>
      <c r="J204" t="s">
        <v>2230</v>
      </c>
      <c r="K204" t="s">
        <v>4988</v>
      </c>
      <c r="L204" t="s">
        <v>4979</v>
      </c>
      <c r="M204" t="s">
        <v>165</v>
      </c>
      <c r="N204" t="s">
        <v>128</v>
      </c>
      <c r="O204" t="s">
        <v>1122</v>
      </c>
      <c r="P204" t="s">
        <v>2519</v>
      </c>
      <c r="Q204" t="s">
        <v>168</v>
      </c>
      <c r="R204" t="s">
        <v>165</v>
      </c>
      <c r="S204" t="s">
        <v>119</v>
      </c>
      <c r="T204" t="s">
        <v>2234</v>
      </c>
      <c r="U204" t="s">
        <v>4989</v>
      </c>
      <c r="V204" t="s">
        <v>2520</v>
      </c>
      <c r="W204" t="s">
        <v>2521</v>
      </c>
      <c r="X204" s="51" t="str">
        <f t="shared" si="3"/>
        <v>3</v>
      </c>
      <c r="Y204" s="51" t="str">
        <f>IF(T204="","",IF(AND(T204&lt;&gt;'Tabelas auxiliares'!$B$236,T204&lt;&gt;'Tabelas auxiliares'!$B$237),"FOLHA DE PESSOAL",IF(X204='Tabelas auxiliares'!$A$237,"CUSTEIO",IF(X204='Tabelas auxiliares'!$A$236,"INVESTIMENTO","ERRO - VERIFICAR"))))</f>
        <v>FOLHA DE PESSOAL</v>
      </c>
      <c r="Z204" s="44">
        <v>256.8</v>
      </c>
      <c r="AA204" s="44">
        <v>256.8</v>
      </c>
    </row>
    <row r="205" spans="1:27" x14ac:dyDescent="0.25">
      <c r="A205" t="s">
        <v>594</v>
      </c>
      <c r="B205" s="72" t="s">
        <v>358</v>
      </c>
      <c r="C205" s="72" t="s">
        <v>595</v>
      </c>
      <c r="D205" t="s">
        <v>90</v>
      </c>
      <c r="E205" t="s">
        <v>117</v>
      </c>
      <c r="F205" s="51" t="str">
        <f>IFERROR(VLOOKUP(D205,'Tabelas auxiliares'!$A$3:$B$61,2,FALSE),"")</f>
        <v>SUGEPE-FOLHA - PASEP + AUX. MORADIA</v>
      </c>
      <c r="G205" s="51" t="str">
        <f>IFERROR(VLOOKUP($B205,'Tabelas auxiliares'!$A$65:$C$102,2,FALSE),"")</f>
        <v>Folha de Pagamento - Benefícios</v>
      </c>
      <c r="H205" s="51" t="str">
        <f>IFERROR(VLOOKUP($B205,'Tabelas auxiliares'!$A$65:$C$102,3,FALSE),"")</f>
        <v xml:space="preserve">AUXILIO FUNERAL / CONTRATACAO POR TEMPO DETERMINADO / BENEF.ASSIST. DO SERVIDOR E DO MILITAR / AUXILIO-ALIMENTACAO / AUXILIO-TRANSPORTE / INDENIZACOES E RESTITUICOES / DESPESAS DE EXERCICIOS ANTERIORES </v>
      </c>
      <c r="I205" t="s">
        <v>4977</v>
      </c>
      <c r="J205" t="s">
        <v>2230</v>
      </c>
      <c r="K205" t="s">
        <v>4990</v>
      </c>
      <c r="L205" t="s">
        <v>4979</v>
      </c>
      <c r="M205" t="s">
        <v>165</v>
      </c>
      <c r="N205" t="s">
        <v>128</v>
      </c>
      <c r="O205" t="s">
        <v>1057</v>
      </c>
      <c r="P205" t="s">
        <v>2523</v>
      </c>
      <c r="Q205" t="s">
        <v>168</v>
      </c>
      <c r="R205" t="s">
        <v>165</v>
      </c>
      <c r="S205" t="s">
        <v>119</v>
      </c>
      <c r="T205" t="s">
        <v>2234</v>
      </c>
      <c r="U205" t="s">
        <v>4991</v>
      </c>
      <c r="V205" t="s">
        <v>2524</v>
      </c>
      <c r="W205" t="s">
        <v>2525</v>
      </c>
      <c r="X205" s="51" t="str">
        <f t="shared" si="3"/>
        <v>3</v>
      </c>
      <c r="Y205" s="51" t="str">
        <f>IF(T205="","",IF(AND(T205&lt;&gt;'Tabelas auxiliares'!$B$236,T205&lt;&gt;'Tabelas auxiliares'!$B$237),"FOLHA DE PESSOAL",IF(X205='Tabelas auxiliares'!$A$237,"CUSTEIO",IF(X205='Tabelas auxiliares'!$A$236,"INVESTIMENTO","ERRO - VERIFICAR"))))</f>
        <v>FOLHA DE PESSOAL</v>
      </c>
      <c r="Z205" s="44">
        <v>51.24</v>
      </c>
      <c r="AA205" s="44">
        <v>51.24</v>
      </c>
    </row>
    <row r="206" spans="1:27" x14ac:dyDescent="0.25">
      <c r="A206" t="s">
        <v>594</v>
      </c>
      <c r="B206" s="72" t="s">
        <v>358</v>
      </c>
      <c r="C206" s="72" t="s">
        <v>595</v>
      </c>
      <c r="D206" t="s">
        <v>90</v>
      </c>
      <c r="E206" t="s">
        <v>117</v>
      </c>
      <c r="F206" s="51" t="str">
        <f>IFERROR(VLOOKUP(D206,'Tabelas auxiliares'!$A$3:$B$61,2,FALSE),"")</f>
        <v>SUGEPE-FOLHA - PASEP + AUX. MORADIA</v>
      </c>
      <c r="G206" s="51" t="str">
        <f>IFERROR(VLOOKUP($B206,'Tabelas auxiliares'!$A$65:$C$102,2,FALSE),"")</f>
        <v>Folha de Pagamento - Benefícios</v>
      </c>
      <c r="H206" s="51" t="str">
        <f>IFERROR(VLOOKUP($B206,'Tabelas auxiliares'!$A$65:$C$102,3,FALSE),"")</f>
        <v xml:space="preserve">AUXILIO FUNERAL / CONTRATACAO POR TEMPO DETERMINADO / BENEF.ASSIST. DO SERVIDOR E DO MILITAR / AUXILIO-ALIMENTACAO / AUXILIO-TRANSPORTE / INDENIZACOES E RESTITUICOES / DESPESAS DE EXERCICIOS ANTERIORES </v>
      </c>
      <c r="I206" t="s">
        <v>4977</v>
      </c>
      <c r="J206" t="s">
        <v>2230</v>
      </c>
      <c r="K206" t="s">
        <v>4992</v>
      </c>
      <c r="L206" t="s">
        <v>4979</v>
      </c>
      <c r="M206" t="s">
        <v>165</v>
      </c>
      <c r="N206" t="s">
        <v>128</v>
      </c>
      <c r="O206" t="s">
        <v>1122</v>
      </c>
      <c r="P206" t="s">
        <v>2519</v>
      </c>
      <c r="Q206" t="s">
        <v>168</v>
      </c>
      <c r="R206" t="s">
        <v>165</v>
      </c>
      <c r="S206" t="s">
        <v>119</v>
      </c>
      <c r="T206" t="s">
        <v>2234</v>
      </c>
      <c r="U206" t="s">
        <v>4989</v>
      </c>
      <c r="V206" t="s">
        <v>2532</v>
      </c>
      <c r="W206" t="s">
        <v>2533</v>
      </c>
      <c r="X206" s="51" t="str">
        <f t="shared" si="3"/>
        <v>3</v>
      </c>
      <c r="Y206" s="51" t="str">
        <f>IF(T206="","",IF(AND(T206&lt;&gt;'Tabelas auxiliares'!$B$236,T206&lt;&gt;'Tabelas auxiliares'!$B$237),"FOLHA DE PESSOAL",IF(X206='Tabelas auxiliares'!$A$237,"CUSTEIO",IF(X206='Tabelas auxiliares'!$A$236,"INVESTIMENTO","ERRO - VERIFICAR"))))</f>
        <v>FOLHA DE PESSOAL</v>
      </c>
      <c r="Z206" s="44">
        <v>6387.9</v>
      </c>
      <c r="AA206" s="44">
        <v>6387.9</v>
      </c>
    </row>
    <row r="207" spans="1:27" x14ac:dyDescent="0.25">
      <c r="A207" t="s">
        <v>594</v>
      </c>
      <c r="B207" s="72" t="s">
        <v>358</v>
      </c>
      <c r="C207" s="72" t="s">
        <v>595</v>
      </c>
      <c r="D207" t="s">
        <v>90</v>
      </c>
      <c r="E207" t="s">
        <v>117</v>
      </c>
      <c r="F207" s="51" t="str">
        <f>IFERROR(VLOOKUP(D207,'Tabelas auxiliares'!$A$3:$B$61,2,FALSE),"")</f>
        <v>SUGEPE-FOLHA - PASEP + AUX. MORADIA</v>
      </c>
      <c r="G207" s="51" t="str">
        <f>IFERROR(VLOOKUP($B207,'Tabelas auxiliares'!$A$65:$C$102,2,FALSE),"")</f>
        <v>Folha de Pagamento - Benefícios</v>
      </c>
      <c r="H207" s="51" t="str">
        <f>IFERROR(VLOOKUP($B207,'Tabelas auxiliares'!$A$65:$C$102,3,FALSE),"")</f>
        <v xml:space="preserve">AUXILIO FUNERAL / CONTRATACAO POR TEMPO DETERMINADO / BENEF.ASSIST. DO SERVIDOR E DO MILITAR / AUXILIO-ALIMENTACAO / AUXILIO-TRANSPORTE / INDENIZACOES E RESTITUICOES / DESPESAS DE EXERCICIOS ANTERIORES </v>
      </c>
      <c r="I207" t="s">
        <v>4977</v>
      </c>
      <c r="J207" t="s">
        <v>2230</v>
      </c>
      <c r="K207" t="s">
        <v>4993</v>
      </c>
      <c r="L207" t="s">
        <v>4979</v>
      </c>
      <c r="M207" t="s">
        <v>165</v>
      </c>
      <c r="N207" t="s">
        <v>128</v>
      </c>
      <c r="O207" t="s">
        <v>2514</v>
      </c>
      <c r="P207" t="s">
        <v>2515</v>
      </c>
      <c r="Q207" t="s">
        <v>168</v>
      </c>
      <c r="R207" t="s">
        <v>165</v>
      </c>
      <c r="S207" t="s">
        <v>119</v>
      </c>
      <c r="T207" t="s">
        <v>2234</v>
      </c>
      <c r="U207" t="s">
        <v>4987</v>
      </c>
      <c r="V207" t="s">
        <v>2535</v>
      </c>
      <c r="W207" t="s">
        <v>2536</v>
      </c>
      <c r="X207" s="51" t="str">
        <f t="shared" si="3"/>
        <v>3</v>
      </c>
      <c r="Y207" s="51" t="str">
        <f>IF(T207="","",IF(AND(T207&lt;&gt;'Tabelas auxiliares'!$B$236,T207&lt;&gt;'Tabelas auxiliares'!$B$237),"FOLHA DE PESSOAL",IF(X207='Tabelas auxiliares'!$A$237,"CUSTEIO",IF(X207='Tabelas auxiliares'!$A$236,"INVESTIMENTO","ERRO - VERIFICAR"))))</f>
        <v>FOLHA DE PESSOAL</v>
      </c>
      <c r="Z207" s="44">
        <v>5282.95</v>
      </c>
      <c r="AA207" s="44">
        <v>5282.95</v>
      </c>
    </row>
    <row r="208" spans="1:27" x14ac:dyDescent="0.25">
      <c r="A208" t="s">
        <v>594</v>
      </c>
      <c r="B208" s="72" t="s">
        <v>358</v>
      </c>
      <c r="C208" s="72" t="s">
        <v>595</v>
      </c>
      <c r="D208" t="s">
        <v>90</v>
      </c>
      <c r="E208" t="s">
        <v>117</v>
      </c>
      <c r="F208" s="51" t="str">
        <f>IFERROR(VLOOKUP(D208,'Tabelas auxiliares'!$A$3:$B$61,2,FALSE),"")</f>
        <v>SUGEPE-FOLHA - PASEP + AUX. MORADIA</v>
      </c>
      <c r="G208" s="51" t="str">
        <f>IFERROR(VLOOKUP($B208,'Tabelas auxiliares'!$A$65:$C$102,2,FALSE),"")</f>
        <v>Folha de Pagamento - Benefícios</v>
      </c>
      <c r="H208" s="51" t="str">
        <f>IFERROR(VLOOKUP($B208,'Tabelas auxiliares'!$A$65:$C$102,3,FALSE),"")</f>
        <v xml:space="preserve">AUXILIO FUNERAL / CONTRATACAO POR TEMPO DETERMINADO / BENEF.ASSIST. DO SERVIDOR E DO MILITAR / AUXILIO-ALIMENTACAO / AUXILIO-TRANSPORTE / INDENIZACOES E RESTITUICOES / DESPESAS DE EXERCICIOS ANTERIORES </v>
      </c>
      <c r="I208" t="s">
        <v>4977</v>
      </c>
      <c r="J208" t="s">
        <v>2230</v>
      </c>
      <c r="K208" t="s">
        <v>4994</v>
      </c>
      <c r="L208" t="s">
        <v>4979</v>
      </c>
      <c r="M208" t="s">
        <v>165</v>
      </c>
      <c r="N208" t="s">
        <v>128</v>
      </c>
      <c r="O208" t="s">
        <v>1057</v>
      </c>
      <c r="P208" t="s">
        <v>2523</v>
      </c>
      <c r="Q208" t="s">
        <v>168</v>
      </c>
      <c r="R208" t="s">
        <v>165</v>
      </c>
      <c r="S208" t="s">
        <v>119</v>
      </c>
      <c r="T208" t="s">
        <v>2234</v>
      </c>
      <c r="U208" t="s">
        <v>4991</v>
      </c>
      <c r="V208" t="s">
        <v>2538</v>
      </c>
      <c r="W208" t="s">
        <v>2539</v>
      </c>
      <c r="X208" s="51" t="str">
        <f t="shared" si="3"/>
        <v>3</v>
      </c>
      <c r="Y208" s="51" t="str">
        <f>IF(T208="","",IF(AND(T208&lt;&gt;'Tabelas auxiliares'!$B$236,T208&lt;&gt;'Tabelas auxiliares'!$B$237),"FOLHA DE PESSOAL",IF(X208='Tabelas auxiliares'!$A$237,"CUSTEIO",IF(X208='Tabelas auxiliares'!$A$236,"INVESTIMENTO","ERRO - VERIFICAR"))))</f>
        <v>FOLHA DE PESSOAL</v>
      </c>
      <c r="Z208" s="44">
        <v>50441.51</v>
      </c>
      <c r="AA208" s="44">
        <v>50441.51</v>
      </c>
    </row>
    <row r="209" spans="1:29" x14ac:dyDescent="0.25">
      <c r="A209" t="s">
        <v>594</v>
      </c>
      <c r="B209" s="72" t="s">
        <v>358</v>
      </c>
      <c r="C209" s="72" t="s">
        <v>595</v>
      </c>
      <c r="D209" t="s">
        <v>90</v>
      </c>
      <c r="E209" t="s">
        <v>117</v>
      </c>
      <c r="F209" s="51" t="str">
        <f>IFERROR(VLOOKUP(D209,'Tabelas auxiliares'!$A$3:$B$61,2,FALSE),"")</f>
        <v>SUGEPE-FOLHA - PASEP + AUX. MORADIA</v>
      </c>
      <c r="G209" s="51" t="str">
        <f>IFERROR(VLOOKUP($B209,'Tabelas auxiliares'!$A$65:$C$102,2,FALSE),"")</f>
        <v>Folha de Pagamento - Benefícios</v>
      </c>
      <c r="H209" s="51" t="str">
        <f>IFERROR(VLOOKUP($B209,'Tabelas auxiliares'!$A$65:$C$102,3,FALSE),"")</f>
        <v xml:space="preserve">AUXILIO FUNERAL / CONTRATACAO POR TEMPO DETERMINADO / BENEF.ASSIST. DO SERVIDOR E DO MILITAR / AUXILIO-ALIMENTACAO / AUXILIO-TRANSPORTE / INDENIZACOES E RESTITUICOES / DESPESAS DE EXERCICIOS ANTERIORES </v>
      </c>
      <c r="I209" t="s">
        <v>4977</v>
      </c>
      <c r="J209" t="s">
        <v>2230</v>
      </c>
      <c r="K209" t="s">
        <v>4995</v>
      </c>
      <c r="L209" t="s">
        <v>4979</v>
      </c>
      <c r="M209" t="s">
        <v>165</v>
      </c>
      <c r="N209" t="s">
        <v>130</v>
      </c>
      <c r="O209" t="s">
        <v>1122</v>
      </c>
      <c r="P209" t="s">
        <v>2243</v>
      </c>
      <c r="Q209" t="s">
        <v>168</v>
      </c>
      <c r="R209" t="s">
        <v>165</v>
      </c>
      <c r="S209" t="s">
        <v>119</v>
      </c>
      <c r="T209" t="s">
        <v>2234</v>
      </c>
      <c r="U209" t="s">
        <v>4996</v>
      </c>
      <c r="V209" t="s">
        <v>2244</v>
      </c>
      <c r="W209" t="s">
        <v>2245</v>
      </c>
      <c r="X209" s="51" t="str">
        <f t="shared" si="3"/>
        <v>3</v>
      </c>
      <c r="Y209" s="51" t="str">
        <f>IF(T209="","",IF(AND(T209&lt;&gt;'Tabelas auxiliares'!$B$236,T209&lt;&gt;'Tabelas auxiliares'!$B$237),"FOLHA DE PESSOAL",IF(X209='Tabelas auxiliares'!$A$237,"CUSTEIO",IF(X209='Tabelas auxiliares'!$A$236,"INVESTIMENTO","ERRO - VERIFICAR"))))</f>
        <v>FOLHA DE PESSOAL</v>
      </c>
      <c r="Z209" s="44">
        <v>4199.2</v>
      </c>
      <c r="AA209" s="44">
        <v>4199.2</v>
      </c>
    </row>
    <row r="210" spans="1:29" x14ac:dyDescent="0.25">
      <c r="A210" t="s">
        <v>594</v>
      </c>
      <c r="B210" s="72" t="s">
        <v>307</v>
      </c>
      <c r="C210" s="72" t="s">
        <v>595</v>
      </c>
      <c r="D210" t="s">
        <v>71</v>
      </c>
      <c r="E210" t="s">
        <v>117</v>
      </c>
      <c r="F210" s="51" t="str">
        <f>IFERROR(VLOOKUP(D210,'Tabelas auxiliares'!$A$3:$B$61,2,FALSE),"")</f>
        <v>ARI - ASSESSORIA DE RELAÇÕES INTERNACIONAIS</v>
      </c>
      <c r="G210" s="51" t="str">
        <f>IFERROR(VLOOKUP($B210,'Tabelas auxiliares'!$A$65:$C$102,2,FALSE),"")</f>
        <v>Internacionalização</v>
      </c>
      <c r="H210" s="51" t="str">
        <f>IFERROR(VLOOKUP($B210,'Tabelas auxiliares'!$A$65:$C$102,3,FALSE),"")</f>
        <v>DIÁRIAS INTERNACIONAIS / PASSAGENS AÉREAS INTERNACIONAIS / AUXÍLIO PARA EVENTOS INTERNACIONAIS / INSCRIÇÃO PARA  EVENTOS INTERNACIONAIS / ANUIDADES ARI / ENCARGO DE CURSOS E CONCURSOS ARI</v>
      </c>
      <c r="I210" t="s">
        <v>4997</v>
      </c>
      <c r="J210" t="s">
        <v>4998</v>
      </c>
      <c r="K210" t="s">
        <v>4999</v>
      </c>
      <c r="L210" t="s">
        <v>5000</v>
      </c>
      <c r="M210" t="s">
        <v>2709</v>
      </c>
      <c r="N210" t="s">
        <v>2710</v>
      </c>
      <c r="O210" t="s">
        <v>2514</v>
      </c>
      <c r="P210" t="s">
        <v>2711</v>
      </c>
      <c r="Q210" t="s">
        <v>168</v>
      </c>
      <c r="R210" t="s">
        <v>165</v>
      </c>
      <c r="S210" t="s">
        <v>119</v>
      </c>
      <c r="T210" t="s">
        <v>164</v>
      </c>
      <c r="U210" t="s">
        <v>2712</v>
      </c>
      <c r="V210" t="s">
        <v>2713</v>
      </c>
      <c r="W210" t="s">
        <v>2714</v>
      </c>
      <c r="X210" s="51" t="str">
        <f t="shared" si="3"/>
        <v>3</v>
      </c>
      <c r="Y210" s="51" t="str">
        <f>IF(T210="","",IF(AND(T210&lt;&gt;'Tabelas auxiliares'!$B$236,T210&lt;&gt;'Tabelas auxiliares'!$B$237),"FOLHA DE PESSOAL",IF(X210='Tabelas auxiliares'!$A$237,"CUSTEIO",IF(X210='Tabelas auxiliares'!$A$236,"INVESTIMENTO","ERRO - VERIFICAR"))))</f>
        <v>CUSTEIO</v>
      </c>
      <c r="Z210" s="44">
        <v>12983.71</v>
      </c>
      <c r="AA210" s="44">
        <v>12983.71</v>
      </c>
    </row>
    <row r="211" spans="1:29" x14ac:dyDescent="0.25">
      <c r="A211" t="s">
        <v>594</v>
      </c>
      <c r="B211" s="72" t="s">
        <v>307</v>
      </c>
      <c r="C211" s="72" t="s">
        <v>595</v>
      </c>
      <c r="D211" t="s">
        <v>71</v>
      </c>
      <c r="E211" t="s">
        <v>117</v>
      </c>
      <c r="F211" s="51" t="str">
        <f>IFERROR(VLOOKUP(D211,'Tabelas auxiliares'!$A$3:$B$61,2,FALSE),"")</f>
        <v>ARI - ASSESSORIA DE RELAÇÕES INTERNACIONAIS</v>
      </c>
      <c r="G211" s="51" t="str">
        <f>IFERROR(VLOOKUP($B211,'Tabelas auxiliares'!$A$65:$C$102,2,FALSE),"")</f>
        <v>Internacionalização</v>
      </c>
      <c r="H211" s="51" t="str">
        <f>IFERROR(VLOOKUP($B211,'Tabelas auxiliares'!$A$65:$C$102,3,FALSE),"")</f>
        <v>DIÁRIAS INTERNACIONAIS / PASSAGENS AÉREAS INTERNACIONAIS / AUXÍLIO PARA EVENTOS INTERNACIONAIS / INSCRIÇÃO PARA  EVENTOS INTERNACIONAIS / ANUIDADES ARI / ENCARGO DE CURSOS E CONCURSOS ARI</v>
      </c>
      <c r="I211" t="s">
        <v>4997</v>
      </c>
      <c r="J211" t="s">
        <v>4998</v>
      </c>
      <c r="K211" t="s">
        <v>5001</v>
      </c>
      <c r="L211" t="s">
        <v>5000</v>
      </c>
      <c r="M211" t="s">
        <v>2709</v>
      </c>
      <c r="N211" t="s">
        <v>2710</v>
      </c>
      <c r="O211" t="s">
        <v>5002</v>
      </c>
      <c r="P211" t="s">
        <v>5003</v>
      </c>
      <c r="Q211" t="s">
        <v>168</v>
      </c>
      <c r="R211" t="s">
        <v>165</v>
      </c>
      <c r="S211" t="s">
        <v>597</v>
      </c>
      <c r="T211" t="s">
        <v>164</v>
      </c>
      <c r="U211" t="s">
        <v>5004</v>
      </c>
      <c r="V211" t="s">
        <v>2713</v>
      </c>
      <c r="W211" t="s">
        <v>2714</v>
      </c>
      <c r="X211" s="51" t="str">
        <f t="shared" si="3"/>
        <v>3</v>
      </c>
      <c r="Y211" s="51" t="str">
        <f>IF(T211="","",IF(AND(T211&lt;&gt;'Tabelas auxiliares'!$B$236,T211&lt;&gt;'Tabelas auxiliares'!$B$237),"FOLHA DE PESSOAL",IF(X211='Tabelas auxiliares'!$A$237,"CUSTEIO",IF(X211='Tabelas auxiliares'!$A$236,"INVESTIMENTO","ERRO - VERIFICAR"))))</f>
        <v>CUSTEIO</v>
      </c>
      <c r="Z211" s="44">
        <v>7093</v>
      </c>
      <c r="AA211" s="44">
        <v>7093</v>
      </c>
    </row>
    <row r="212" spans="1:29" x14ac:dyDescent="0.25">
      <c r="A212" t="s">
        <v>594</v>
      </c>
      <c r="B212" s="72" t="s">
        <v>307</v>
      </c>
      <c r="C212" s="72" t="s">
        <v>595</v>
      </c>
      <c r="D212" t="s">
        <v>71</v>
      </c>
      <c r="E212" t="s">
        <v>117</v>
      </c>
      <c r="F212" s="51" t="str">
        <f>IFERROR(VLOOKUP(D212,'Tabelas auxiliares'!$A$3:$B$61,2,FALSE),"")</f>
        <v>ARI - ASSESSORIA DE RELAÇÕES INTERNACIONAIS</v>
      </c>
      <c r="G212" s="51" t="str">
        <f>IFERROR(VLOOKUP($B212,'Tabelas auxiliares'!$A$65:$C$102,2,FALSE),"")</f>
        <v>Internacionalização</v>
      </c>
      <c r="H212" s="51" t="str">
        <f>IFERROR(VLOOKUP($B212,'Tabelas auxiliares'!$A$65:$C$102,3,FALSE),"")</f>
        <v>DIÁRIAS INTERNACIONAIS / PASSAGENS AÉREAS INTERNACIONAIS / AUXÍLIO PARA EVENTOS INTERNACIONAIS / INSCRIÇÃO PARA  EVENTOS INTERNACIONAIS / ANUIDADES ARI / ENCARGO DE CURSOS E CONCURSOS ARI</v>
      </c>
      <c r="I212" t="s">
        <v>5005</v>
      </c>
      <c r="J212" t="s">
        <v>5006</v>
      </c>
      <c r="K212" t="s">
        <v>5007</v>
      </c>
      <c r="L212" t="s">
        <v>5008</v>
      </c>
      <c r="M212" t="s">
        <v>5009</v>
      </c>
      <c r="N212" t="s">
        <v>166</v>
      </c>
      <c r="O212" t="s">
        <v>167</v>
      </c>
      <c r="P212" t="s">
        <v>200</v>
      </c>
      <c r="Q212" t="s">
        <v>168</v>
      </c>
      <c r="R212" t="s">
        <v>165</v>
      </c>
      <c r="S212" t="s">
        <v>1118</v>
      </c>
      <c r="T212" t="s">
        <v>164</v>
      </c>
      <c r="U212" t="s">
        <v>118</v>
      </c>
      <c r="V212" t="s">
        <v>1846</v>
      </c>
      <c r="W212" t="s">
        <v>1847</v>
      </c>
      <c r="X212" s="51" t="str">
        <f t="shared" si="3"/>
        <v>3</v>
      </c>
      <c r="Y212" s="51" t="str">
        <f>IF(T212="","",IF(AND(T212&lt;&gt;'Tabelas auxiliares'!$B$236,T212&lt;&gt;'Tabelas auxiliares'!$B$237),"FOLHA DE PESSOAL",IF(X212='Tabelas auxiliares'!$A$237,"CUSTEIO",IF(X212='Tabelas auxiliares'!$A$236,"INVESTIMENTO","ERRO - VERIFICAR"))))</f>
        <v>CUSTEIO</v>
      </c>
      <c r="Z212" s="44">
        <v>9100</v>
      </c>
      <c r="AA212" s="44">
        <v>1300</v>
      </c>
      <c r="AC212" s="44">
        <v>7800</v>
      </c>
    </row>
    <row r="213" spans="1:29" x14ac:dyDescent="0.25">
      <c r="A213" t="s">
        <v>594</v>
      </c>
      <c r="B213" s="72" t="s">
        <v>309</v>
      </c>
      <c r="C213" s="72" t="s">
        <v>595</v>
      </c>
      <c r="D213" t="s">
        <v>15</v>
      </c>
      <c r="E213" t="s">
        <v>117</v>
      </c>
      <c r="F213" s="51" t="str">
        <f>IFERROR(VLOOKUP(D213,'Tabelas auxiliares'!$A$3:$B$61,2,FALSE),"")</f>
        <v>PROPES - PRÓ-REITORIA DE PESQUISA / CEM</v>
      </c>
      <c r="G213" s="51" t="str">
        <f>IFERROR(VLOOKUP($B213,'Tabelas auxiliares'!$A$65:$C$102,2,FALSE),"")</f>
        <v>Limpeza e copeiragem</v>
      </c>
      <c r="H213" s="51" t="str">
        <f>IFERROR(VLOOKUP($B213,'Tabelas auxiliares'!$A$65:$C$102,3,FALSE),"")</f>
        <v>LIMPEZA / COPEIRAGEM / COLETA DE LIXO INFECTANTE /MATERIAIS DE LIMPEZA E COPA (PAPEL TOALHA, HIGIÊNICO) / BOMBONAS RESÍDUOS QUÍMICOS</v>
      </c>
      <c r="I213" t="s">
        <v>4497</v>
      </c>
      <c r="J213" t="s">
        <v>5010</v>
      </c>
      <c r="K213" t="s">
        <v>5011</v>
      </c>
      <c r="L213" t="s">
        <v>5012</v>
      </c>
      <c r="M213" t="s">
        <v>2788</v>
      </c>
      <c r="N213" t="s">
        <v>166</v>
      </c>
      <c r="O213" t="s">
        <v>167</v>
      </c>
      <c r="P213" t="s">
        <v>200</v>
      </c>
      <c r="Q213" t="s">
        <v>168</v>
      </c>
      <c r="R213" t="s">
        <v>165</v>
      </c>
      <c r="S213" t="s">
        <v>119</v>
      </c>
      <c r="T213" t="s">
        <v>164</v>
      </c>
      <c r="U213" t="s">
        <v>118</v>
      </c>
      <c r="V213" t="s">
        <v>2789</v>
      </c>
      <c r="W213" t="s">
        <v>2751</v>
      </c>
      <c r="X213" s="51" t="str">
        <f t="shared" si="3"/>
        <v>3</v>
      </c>
      <c r="Y213" s="51" t="str">
        <f>IF(T213="","",IF(AND(T213&lt;&gt;'Tabelas auxiliares'!$B$236,T213&lt;&gt;'Tabelas auxiliares'!$B$237),"FOLHA DE PESSOAL",IF(X213='Tabelas auxiliares'!$A$237,"CUSTEIO",IF(X213='Tabelas auxiliares'!$A$236,"INVESTIMENTO","ERRO - VERIFICAR"))))</f>
        <v>CUSTEIO</v>
      </c>
      <c r="Z213" s="44">
        <v>49.25</v>
      </c>
      <c r="AA213" s="44">
        <v>49.25</v>
      </c>
    </row>
    <row r="214" spans="1:29" x14ac:dyDescent="0.25">
      <c r="A214" t="s">
        <v>594</v>
      </c>
      <c r="B214" s="72" t="s">
        <v>309</v>
      </c>
      <c r="C214" s="72" t="s">
        <v>595</v>
      </c>
      <c r="D214" t="s">
        <v>15</v>
      </c>
      <c r="E214" t="s">
        <v>117</v>
      </c>
      <c r="F214" s="51" t="str">
        <f>IFERROR(VLOOKUP(D214,'Tabelas auxiliares'!$A$3:$B$61,2,FALSE),"")</f>
        <v>PROPES - PRÓ-REITORIA DE PESQUISA / CEM</v>
      </c>
      <c r="G214" s="51" t="str">
        <f>IFERROR(VLOOKUP($B214,'Tabelas auxiliares'!$A$65:$C$102,2,FALSE),"")</f>
        <v>Limpeza e copeiragem</v>
      </c>
      <c r="H214" s="51" t="str">
        <f>IFERROR(VLOOKUP($B214,'Tabelas auxiliares'!$A$65:$C$102,3,FALSE),"")</f>
        <v>LIMPEZA / COPEIRAGEM / COLETA DE LIXO INFECTANTE /MATERIAIS DE LIMPEZA E COPA (PAPEL TOALHA, HIGIÊNICO) / BOMBONAS RESÍDUOS QUÍMICOS</v>
      </c>
      <c r="I214" t="s">
        <v>5013</v>
      </c>
      <c r="J214" t="s">
        <v>5014</v>
      </c>
      <c r="K214" t="s">
        <v>5015</v>
      </c>
      <c r="L214" t="s">
        <v>5016</v>
      </c>
      <c r="M214" t="s">
        <v>2788</v>
      </c>
      <c r="N214" t="s">
        <v>166</v>
      </c>
      <c r="O214" t="s">
        <v>167</v>
      </c>
      <c r="P214" t="s">
        <v>200</v>
      </c>
      <c r="Q214" t="s">
        <v>168</v>
      </c>
      <c r="R214" t="s">
        <v>165</v>
      </c>
      <c r="S214" t="s">
        <v>119</v>
      </c>
      <c r="T214" t="s">
        <v>164</v>
      </c>
      <c r="U214" t="s">
        <v>118</v>
      </c>
      <c r="V214" t="s">
        <v>2789</v>
      </c>
      <c r="W214" t="s">
        <v>2751</v>
      </c>
      <c r="X214" s="51" t="str">
        <f t="shared" si="3"/>
        <v>3</v>
      </c>
      <c r="Y214" s="51" t="str">
        <f>IF(T214="","",IF(AND(T214&lt;&gt;'Tabelas auxiliares'!$B$236,T214&lt;&gt;'Tabelas auxiliares'!$B$237),"FOLHA DE PESSOAL",IF(X214='Tabelas auxiliares'!$A$237,"CUSTEIO",IF(X214='Tabelas auxiliares'!$A$236,"INVESTIMENTO","ERRO - VERIFICAR"))))</f>
        <v>CUSTEIO</v>
      </c>
      <c r="Z214" s="44">
        <v>378.78</v>
      </c>
      <c r="AA214" s="44">
        <v>378.78</v>
      </c>
    </row>
    <row r="215" spans="1:29" x14ac:dyDescent="0.25">
      <c r="A215" t="s">
        <v>594</v>
      </c>
      <c r="B215" s="72" t="s">
        <v>309</v>
      </c>
      <c r="C215" s="72" t="s">
        <v>595</v>
      </c>
      <c r="D215" t="s">
        <v>35</v>
      </c>
      <c r="E215" t="s">
        <v>117</v>
      </c>
      <c r="F215" s="51" t="str">
        <f>IFERROR(VLOOKUP(D215,'Tabelas auxiliares'!$A$3:$B$61,2,FALSE),"")</f>
        <v>PU - PREFEITURA UNIVERSITÁRIA</v>
      </c>
      <c r="G215" s="51" t="str">
        <f>IFERROR(VLOOKUP($B215,'Tabelas auxiliares'!$A$65:$C$102,2,FALSE),"")</f>
        <v>Limpeza e copeiragem</v>
      </c>
      <c r="H215" s="51" t="str">
        <f>IFERROR(VLOOKUP($B215,'Tabelas auxiliares'!$A$65:$C$102,3,FALSE),"")</f>
        <v>LIMPEZA / COPEIRAGEM / COLETA DE LIXO INFECTANTE /MATERIAIS DE LIMPEZA E COPA (PAPEL TOALHA, HIGIÊNICO) / BOMBONAS RESÍDUOS QUÍMICOS</v>
      </c>
      <c r="I215" t="s">
        <v>5017</v>
      </c>
      <c r="J215" t="s">
        <v>5018</v>
      </c>
      <c r="K215" t="s">
        <v>5019</v>
      </c>
      <c r="L215" t="s">
        <v>5020</v>
      </c>
      <c r="M215" t="s">
        <v>5021</v>
      </c>
      <c r="N215" t="s">
        <v>166</v>
      </c>
      <c r="O215" t="s">
        <v>167</v>
      </c>
      <c r="P215" t="s">
        <v>200</v>
      </c>
      <c r="Q215" t="s">
        <v>168</v>
      </c>
      <c r="R215" t="s">
        <v>165</v>
      </c>
      <c r="S215" t="s">
        <v>119</v>
      </c>
      <c r="T215" t="s">
        <v>164</v>
      </c>
      <c r="U215" t="s">
        <v>118</v>
      </c>
      <c r="V215" t="s">
        <v>2789</v>
      </c>
      <c r="W215" t="s">
        <v>2751</v>
      </c>
      <c r="X215" s="51" t="str">
        <f t="shared" si="3"/>
        <v>3</v>
      </c>
      <c r="Y215" s="51" t="str">
        <f>IF(T215="","",IF(AND(T215&lt;&gt;'Tabelas auxiliares'!$B$236,T215&lt;&gt;'Tabelas auxiliares'!$B$237),"FOLHA DE PESSOAL",IF(X215='Tabelas auxiliares'!$A$237,"CUSTEIO",IF(X215='Tabelas auxiliares'!$A$236,"INVESTIMENTO","ERRO - VERIFICAR"))))</f>
        <v>CUSTEIO</v>
      </c>
      <c r="Z215" s="44">
        <v>5694.07</v>
      </c>
      <c r="AC215" s="44">
        <v>5694.07</v>
      </c>
    </row>
    <row r="216" spans="1:29" x14ac:dyDescent="0.25">
      <c r="A216" t="s">
        <v>594</v>
      </c>
      <c r="B216" s="72" t="s">
        <v>309</v>
      </c>
      <c r="C216" s="72" t="s">
        <v>595</v>
      </c>
      <c r="D216" t="s">
        <v>35</v>
      </c>
      <c r="E216" t="s">
        <v>117</v>
      </c>
      <c r="F216" s="51" t="str">
        <f>IFERROR(VLOOKUP(D216,'Tabelas auxiliares'!$A$3:$B$61,2,FALSE),"")</f>
        <v>PU - PREFEITURA UNIVERSITÁRIA</v>
      </c>
      <c r="G216" s="51" t="str">
        <f>IFERROR(VLOOKUP($B216,'Tabelas auxiliares'!$A$65:$C$102,2,FALSE),"")</f>
        <v>Limpeza e copeiragem</v>
      </c>
      <c r="H216" s="51" t="str">
        <f>IFERROR(VLOOKUP($B216,'Tabelas auxiliares'!$A$65:$C$102,3,FALSE),"")</f>
        <v>LIMPEZA / COPEIRAGEM / COLETA DE LIXO INFECTANTE /MATERIAIS DE LIMPEZA E COPA (PAPEL TOALHA, HIGIÊNICO) / BOMBONAS RESÍDUOS QUÍMICOS</v>
      </c>
      <c r="I216" t="s">
        <v>5022</v>
      </c>
      <c r="J216" t="s">
        <v>930</v>
      </c>
      <c r="K216" t="s">
        <v>5023</v>
      </c>
      <c r="L216" t="s">
        <v>2787</v>
      </c>
      <c r="M216" t="s">
        <v>2788</v>
      </c>
      <c r="N216" t="s">
        <v>166</v>
      </c>
      <c r="O216" t="s">
        <v>167</v>
      </c>
      <c r="P216" t="s">
        <v>200</v>
      </c>
      <c r="Q216" t="s">
        <v>168</v>
      </c>
      <c r="R216" t="s">
        <v>165</v>
      </c>
      <c r="S216" t="s">
        <v>119</v>
      </c>
      <c r="T216" t="s">
        <v>164</v>
      </c>
      <c r="U216" t="s">
        <v>118</v>
      </c>
      <c r="V216" t="s">
        <v>2789</v>
      </c>
      <c r="W216" t="s">
        <v>2751</v>
      </c>
      <c r="X216" s="51" t="str">
        <f t="shared" si="3"/>
        <v>3</v>
      </c>
      <c r="Y216" s="51" t="str">
        <f>IF(T216="","",IF(AND(T216&lt;&gt;'Tabelas auxiliares'!$B$236,T216&lt;&gt;'Tabelas auxiliares'!$B$237),"FOLHA DE PESSOAL",IF(X216='Tabelas auxiliares'!$A$237,"CUSTEIO",IF(X216='Tabelas auxiliares'!$A$236,"INVESTIMENTO","ERRO - VERIFICAR"))))</f>
        <v>CUSTEIO</v>
      </c>
      <c r="Z216" s="44">
        <v>353.48</v>
      </c>
      <c r="AC216" s="44">
        <v>353.48</v>
      </c>
    </row>
    <row r="217" spans="1:29" x14ac:dyDescent="0.25">
      <c r="A217" t="s">
        <v>594</v>
      </c>
      <c r="B217" s="72" t="s">
        <v>309</v>
      </c>
      <c r="C217" s="72" t="s">
        <v>595</v>
      </c>
      <c r="D217" t="s">
        <v>35</v>
      </c>
      <c r="E217" t="s">
        <v>117</v>
      </c>
      <c r="F217" s="51" t="str">
        <f>IFERROR(VLOOKUP(D217,'Tabelas auxiliares'!$A$3:$B$61,2,FALSE),"")</f>
        <v>PU - PREFEITURA UNIVERSITÁRIA</v>
      </c>
      <c r="G217" s="51" t="str">
        <f>IFERROR(VLOOKUP($B217,'Tabelas auxiliares'!$A$65:$C$102,2,FALSE),"")</f>
        <v>Limpeza e copeiragem</v>
      </c>
      <c r="H217" s="51" t="str">
        <f>IFERROR(VLOOKUP($B217,'Tabelas auxiliares'!$A$65:$C$102,3,FALSE),"")</f>
        <v>LIMPEZA / COPEIRAGEM / COLETA DE LIXO INFECTANTE /MATERIAIS DE LIMPEZA E COPA (PAPEL TOALHA, HIGIÊNICO) / BOMBONAS RESÍDUOS QUÍMICOS</v>
      </c>
      <c r="I217" t="s">
        <v>5024</v>
      </c>
      <c r="J217" t="s">
        <v>2746</v>
      </c>
      <c r="K217" t="s">
        <v>5025</v>
      </c>
      <c r="L217" t="s">
        <v>2748</v>
      </c>
      <c r="M217" t="s">
        <v>2749</v>
      </c>
      <c r="N217" t="s">
        <v>166</v>
      </c>
      <c r="O217" t="s">
        <v>167</v>
      </c>
      <c r="P217" t="s">
        <v>200</v>
      </c>
      <c r="Q217" t="s">
        <v>168</v>
      </c>
      <c r="R217" t="s">
        <v>165</v>
      </c>
      <c r="S217" t="s">
        <v>119</v>
      </c>
      <c r="T217" t="s">
        <v>164</v>
      </c>
      <c r="U217" t="s">
        <v>118</v>
      </c>
      <c r="V217" t="s">
        <v>2750</v>
      </c>
      <c r="W217" t="s">
        <v>2751</v>
      </c>
      <c r="X217" s="51" t="str">
        <f t="shared" si="3"/>
        <v>3</v>
      </c>
      <c r="Y217" s="51" t="str">
        <f>IF(T217="","",IF(AND(T217&lt;&gt;'Tabelas auxiliares'!$B$236,T217&lt;&gt;'Tabelas auxiliares'!$B$237),"FOLHA DE PESSOAL",IF(X217='Tabelas auxiliares'!$A$237,"CUSTEIO",IF(X217='Tabelas auxiliares'!$A$236,"INVESTIMENTO","ERRO - VERIFICAR"))))</f>
        <v>CUSTEIO</v>
      </c>
      <c r="Z217" s="44">
        <v>992079.77</v>
      </c>
      <c r="AC217" s="44">
        <v>992079.77</v>
      </c>
    </row>
    <row r="218" spans="1:29" x14ac:dyDescent="0.25">
      <c r="A218" t="s">
        <v>594</v>
      </c>
      <c r="B218" s="72" t="s">
        <v>309</v>
      </c>
      <c r="C218" s="72" t="s">
        <v>595</v>
      </c>
      <c r="D218" t="s">
        <v>35</v>
      </c>
      <c r="E218" t="s">
        <v>117</v>
      </c>
      <c r="F218" s="51" t="str">
        <f>IFERROR(VLOOKUP(D218,'Tabelas auxiliares'!$A$3:$B$61,2,FALSE),"")</f>
        <v>PU - PREFEITURA UNIVERSITÁRIA</v>
      </c>
      <c r="G218" s="51" t="str">
        <f>IFERROR(VLOOKUP($B218,'Tabelas auxiliares'!$A$65:$C$102,2,FALSE),"")</f>
        <v>Limpeza e copeiragem</v>
      </c>
      <c r="H218" s="51" t="str">
        <f>IFERROR(VLOOKUP($B218,'Tabelas auxiliares'!$A$65:$C$102,3,FALSE),"")</f>
        <v>LIMPEZA / COPEIRAGEM / COLETA DE LIXO INFECTANTE /MATERIAIS DE LIMPEZA E COPA (PAPEL TOALHA, HIGIÊNICO) / BOMBONAS RESÍDUOS QUÍMICOS</v>
      </c>
      <c r="I218" t="s">
        <v>4702</v>
      </c>
      <c r="J218" t="s">
        <v>5026</v>
      </c>
      <c r="K218" t="s">
        <v>5027</v>
      </c>
      <c r="L218" t="s">
        <v>5028</v>
      </c>
      <c r="M218" t="s">
        <v>5029</v>
      </c>
      <c r="N218" t="s">
        <v>166</v>
      </c>
      <c r="O218" t="s">
        <v>167</v>
      </c>
      <c r="P218" t="s">
        <v>200</v>
      </c>
      <c r="Q218" t="s">
        <v>168</v>
      </c>
      <c r="R218" t="s">
        <v>165</v>
      </c>
      <c r="S218" t="s">
        <v>119</v>
      </c>
      <c r="T218" t="s">
        <v>164</v>
      </c>
      <c r="U218" t="s">
        <v>118</v>
      </c>
      <c r="V218" t="s">
        <v>2805</v>
      </c>
      <c r="W218" t="s">
        <v>2806</v>
      </c>
      <c r="X218" s="51" t="str">
        <f t="shared" si="3"/>
        <v>3</v>
      </c>
      <c r="Y218" s="51" t="str">
        <f>IF(T218="","",IF(AND(T218&lt;&gt;'Tabelas auxiliares'!$B$236,T218&lt;&gt;'Tabelas auxiliares'!$B$237),"FOLHA DE PESSOAL",IF(X218='Tabelas auxiliares'!$A$237,"CUSTEIO",IF(X218='Tabelas auxiliares'!$A$236,"INVESTIMENTO","ERRO - VERIFICAR"))))</f>
        <v>CUSTEIO</v>
      </c>
      <c r="Z218" s="44">
        <v>80749.91</v>
      </c>
      <c r="AA218" s="44">
        <v>19576.02</v>
      </c>
      <c r="AC218" s="44">
        <v>61173.89</v>
      </c>
    </row>
    <row r="219" spans="1:29" x14ac:dyDescent="0.25">
      <c r="A219" t="s">
        <v>594</v>
      </c>
      <c r="B219" s="72" t="s">
        <v>309</v>
      </c>
      <c r="C219" s="72" t="s">
        <v>595</v>
      </c>
      <c r="D219" t="s">
        <v>35</v>
      </c>
      <c r="E219" t="s">
        <v>117</v>
      </c>
      <c r="F219" s="51" t="str">
        <f>IFERROR(VLOOKUP(D219,'Tabelas auxiliares'!$A$3:$B$61,2,FALSE),"")</f>
        <v>PU - PREFEITURA UNIVERSITÁRIA</v>
      </c>
      <c r="G219" s="51" t="str">
        <f>IFERROR(VLOOKUP($B219,'Tabelas auxiliares'!$A$65:$C$102,2,FALSE),"")</f>
        <v>Limpeza e copeiragem</v>
      </c>
      <c r="H219" s="51" t="str">
        <f>IFERROR(VLOOKUP($B219,'Tabelas auxiliares'!$A$65:$C$102,3,FALSE),"")</f>
        <v>LIMPEZA / COPEIRAGEM / COLETA DE LIXO INFECTANTE /MATERIAIS DE LIMPEZA E COPA (PAPEL TOALHA, HIGIÊNICO) / BOMBONAS RESÍDUOS QUÍMICOS</v>
      </c>
      <c r="I219" t="s">
        <v>5030</v>
      </c>
      <c r="J219" t="s">
        <v>5031</v>
      </c>
      <c r="K219" t="s">
        <v>5032</v>
      </c>
      <c r="L219" t="s">
        <v>5033</v>
      </c>
      <c r="M219" t="s">
        <v>5034</v>
      </c>
      <c r="N219" t="s">
        <v>1506</v>
      </c>
      <c r="O219" t="s">
        <v>167</v>
      </c>
      <c r="P219" t="s">
        <v>1507</v>
      </c>
      <c r="Q219" t="s">
        <v>168</v>
      </c>
      <c r="R219" t="s">
        <v>165</v>
      </c>
      <c r="S219" t="s">
        <v>119</v>
      </c>
      <c r="T219" t="s">
        <v>164</v>
      </c>
      <c r="U219" t="s">
        <v>830</v>
      </c>
      <c r="V219" t="s">
        <v>2014</v>
      </c>
      <c r="W219" t="s">
        <v>2015</v>
      </c>
      <c r="X219" s="51" t="str">
        <f t="shared" si="3"/>
        <v>4</v>
      </c>
      <c r="Y219" s="51" t="str">
        <f>IF(T219="","",IF(AND(T219&lt;&gt;'Tabelas auxiliares'!$B$236,T219&lt;&gt;'Tabelas auxiliares'!$B$237),"FOLHA DE PESSOAL",IF(X219='Tabelas auxiliares'!$A$237,"CUSTEIO",IF(X219='Tabelas auxiliares'!$A$236,"INVESTIMENTO","ERRO - VERIFICAR"))))</f>
        <v>INVESTIMENTO</v>
      </c>
      <c r="Z219" s="44">
        <v>3429.18</v>
      </c>
      <c r="AA219" s="44">
        <v>3429.18</v>
      </c>
    </row>
    <row r="220" spans="1:29" x14ac:dyDescent="0.25">
      <c r="A220" t="s">
        <v>594</v>
      </c>
      <c r="B220" s="72" t="s">
        <v>309</v>
      </c>
      <c r="C220" s="72" t="s">
        <v>595</v>
      </c>
      <c r="D220" t="s">
        <v>35</v>
      </c>
      <c r="E220" t="s">
        <v>117</v>
      </c>
      <c r="F220" s="51" t="str">
        <f>IFERROR(VLOOKUP(D220,'Tabelas auxiliares'!$A$3:$B$61,2,FALSE),"")</f>
        <v>PU - PREFEITURA UNIVERSITÁRIA</v>
      </c>
      <c r="G220" s="51" t="str">
        <f>IFERROR(VLOOKUP($B220,'Tabelas auxiliares'!$A$65:$C$102,2,FALSE),"")</f>
        <v>Limpeza e copeiragem</v>
      </c>
      <c r="H220" s="51" t="str">
        <f>IFERROR(VLOOKUP($B220,'Tabelas auxiliares'!$A$65:$C$102,3,FALSE),"")</f>
        <v>LIMPEZA / COPEIRAGEM / COLETA DE LIXO INFECTANTE /MATERIAIS DE LIMPEZA E COPA (PAPEL TOALHA, HIGIÊNICO) / BOMBONAS RESÍDUOS QUÍMICOS</v>
      </c>
      <c r="I220" t="s">
        <v>4735</v>
      </c>
      <c r="J220" t="s">
        <v>2779</v>
      </c>
      <c r="K220" t="s">
        <v>5035</v>
      </c>
      <c r="L220" t="s">
        <v>2781</v>
      </c>
      <c r="M220" t="s">
        <v>2782</v>
      </c>
      <c r="N220" t="s">
        <v>166</v>
      </c>
      <c r="O220" t="s">
        <v>167</v>
      </c>
      <c r="P220" t="s">
        <v>200</v>
      </c>
      <c r="Q220" t="s">
        <v>168</v>
      </c>
      <c r="R220" t="s">
        <v>165</v>
      </c>
      <c r="S220" t="s">
        <v>119</v>
      </c>
      <c r="T220" t="s">
        <v>164</v>
      </c>
      <c r="U220" t="s">
        <v>118</v>
      </c>
      <c r="V220" t="s">
        <v>2783</v>
      </c>
      <c r="W220" t="s">
        <v>2784</v>
      </c>
      <c r="X220" s="51" t="str">
        <f t="shared" si="3"/>
        <v>3</v>
      </c>
      <c r="Y220" s="51" t="str">
        <f>IF(T220="","",IF(AND(T220&lt;&gt;'Tabelas auxiliares'!$B$236,T220&lt;&gt;'Tabelas auxiliares'!$B$237),"FOLHA DE PESSOAL",IF(X220='Tabelas auxiliares'!$A$237,"CUSTEIO",IF(X220='Tabelas auxiliares'!$A$236,"INVESTIMENTO","ERRO - VERIFICAR"))))</f>
        <v>CUSTEIO</v>
      </c>
      <c r="Z220" s="44">
        <v>31173.06</v>
      </c>
      <c r="AC220" s="44">
        <v>31173.06</v>
      </c>
    </row>
    <row r="221" spans="1:29" x14ac:dyDescent="0.25">
      <c r="A221" t="s">
        <v>594</v>
      </c>
      <c r="B221" s="72" t="s">
        <v>309</v>
      </c>
      <c r="C221" s="72" t="s">
        <v>595</v>
      </c>
      <c r="D221" t="s">
        <v>35</v>
      </c>
      <c r="E221" t="s">
        <v>117</v>
      </c>
      <c r="F221" s="51" t="str">
        <f>IFERROR(VLOOKUP(D221,'Tabelas auxiliares'!$A$3:$B$61,2,FALSE),"")</f>
        <v>PU - PREFEITURA UNIVERSITÁRIA</v>
      </c>
      <c r="G221" s="51" t="str">
        <f>IFERROR(VLOOKUP($B221,'Tabelas auxiliares'!$A$65:$C$102,2,FALSE),"")</f>
        <v>Limpeza e copeiragem</v>
      </c>
      <c r="H221" s="51" t="str">
        <f>IFERROR(VLOOKUP($B221,'Tabelas auxiliares'!$A$65:$C$102,3,FALSE),"")</f>
        <v>LIMPEZA / COPEIRAGEM / COLETA DE LIXO INFECTANTE /MATERIAIS DE LIMPEZA E COPA (PAPEL TOALHA, HIGIÊNICO) / BOMBONAS RESÍDUOS QUÍMICOS</v>
      </c>
      <c r="I221" t="s">
        <v>5036</v>
      </c>
      <c r="J221" t="s">
        <v>5018</v>
      </c>
      <c r="K221" t="s">
        <v>5037</v>
      </c>
      <c r="L221" t="s">
        <v>5020</v>
      </c>
      <c r="M221" t="s">
        <v>5021</v>
      </c>
      <c r="N221" t="s">
        <v>166</v>
      </c>
      <c r="O221" t="s">
        <v>167</v>
      </c>
      <c r="P221" t="s">
        <v>200</v>
      </c>
      <c r="Q221" t="s">
        <v>168</v>
      </c>
      <c r="R221" t="s">
        <v>165</v>
      </c>
      <c r="S221" t="s">
        <v>119</v>
      </c>
      <c r="T221" t="s">
        <v>164</v>
      </c>
      <c r="U221" t="s">
        <v>118</v>
      </c>
      <c r="V221" t="s">
        <v>2789</v>
      </c>
      <c r="W221" t="s">
        <v>2751</v>
      </c>
      <c r="X221" s="51" t="str">
        <f t="shared" si="3"/>
        <v>3</v>
      </c>
      <c r="Y221" s="51" t="str">
        <f>IF(T221="","",IF(AND(T221&lt;&gt;'Tabelas auxiliares'!$B$236,T221&lt;&gt;'Tabelas auxiliares'!$B$237),"FOLHA DE PESSOAL",IF(X221='Tabelas auxiliares'!$A$237,"CUSTEIO",IF(X221='Tabelas auxiliares'!$A$236,"INVESTIMENTO","ERRO - VERIFICAR"))))</f>
        <v>CUSTEIO</v>
      </c>
      <c r="Z221" s="44">
        <v>59781.15</v>
      </c>
      <c r="AA221" s="44">
        <v>59044.5</v>
      </c>
      <c r="AC221" s="44">
        <v>736.65</v>
      </c>
    </row>
    <row r="222" spans="1:29" x14ac:dyDescent="0.25">
      <c r="A222" t="s">
        <v>594</v>
      </c>
      <c r="B222" s="72" t="s">
        <v>309</v>
      </c>
      <c r="C222" s="72" t="s">
        <v>595</v>
      </c>
      <c r="D222" t="s">
        <v>35</v>
      </c>
      <c r="E222" t="s">
        <v>117</v>
      </c>
      <c r="F222" s="51" t="str">
        <f>IFERROR(VLOOKUP(D222,'Tabelas auxiliares'!$A$3:$B$61,2,FALSE),"")</f>
        <v>PU - PREFEITURA UNIVERSITÁRIA</v>
      </c>
      <c r="G222" s="51" t="str">
        <f>IFERROR(VLOOKUP($B222,'Tabelas auxiliares'!$A$65:$C$102,2,FALSE),"")</f>
        <v>Limpeza e copeiragem</v>
      </c>
      <c r="H222" s="51" t="str">
        <f>IFERROR(VLOOKUP($B222,'Tabelas auxiliares'!$A$65:$C$102,3,FALSE),"")</f>
        <v>LIMPEZA / COPEIRAGEM / COLETA DE LIXO INFECTANTE /MATERIAIS DE LIMPEZA E COPA (PAPEL TOALHA, HIGIÊNICO) / BOMBONAS RESÍDUOS QUÍMICOS</v>
      </c>
      <c r="I222" t="s">
        <v>5038</v>
      </c>
      <c r="J222" t="s">
        <v>2797</v>
      </c>
      <c r="K222" t="s">
        <v>5039</v>
      </c>
      <c r="L222" t="s">
        <v>2799</v>
      </c>
      <c r="M222" t="s">
        <v>5040</v>
      </c>
      <c r="N222" t="s">
        <v>166</v>
      </c>
      <c r="O222" t="s">
        <v>167</v>
      </c>
      <c r="P222" t="s">
        <v>200</v>
      </c>
      <c r="Q222" t="s">
        <v>168</v>
      </c>
      <c r="R222" t="s">
        <v>165</v>
      </c>
      <c r="S222" t="s">
        <v>119</v>
      </c>
      <c r="T222" t="s">
        <v>164</v>
      </c>
      <c r="U222" t="s">
        <v>118</v>
      </c>
      <c r="V222" t="s">
        <v>2756</v>
      </c>
      <c r="W222" t="s">
        <v>2757</v>
      </c>
      <c r="X222" s="51" t="str">
        <f t="shared" si="3"/>
        <v>3</v>
      </c>
      <c r="Y222" s="51" t="str">
        <f>IF(T222="","",IF(AND(T222&lt;&gt;'Tabelas auxiliares'!$B$236,T222&lt;&gt;'Tabelas auxiliares'!$B$237),"FOLHA DE PESSOAL",IF(X222='Tabelas auxiliares'!$A$237,"CUSTEIO",IF(X222='Tabelas auxiliares'!$A$236,"INVESTIMENTO","ERRO - VERIFICAR"))))</f>
        <v>CUSTEIO</v>
      </c>
      <c r="Z222" s="44">
        <v>1228</v>
      </c>
      <c r="AC222" s="44">
        <v>1228</v>
      </c>
    </row>
    <row r="223" spans="1:29" x14ac:dyDescent="0.25">
      <c r="A223" t="s">
        <v>594</v>
      </c>
      <c r="B223" s="72" t="s">
        <v>309</v>
      </c>
      <c r="C223" s="72" t="s">
        <v>595</v>
      </c>
      <c r="D223" t="s">
        <v>35</v>
      </c>
      <c r="E223" t="s">
        <v>117</v>
      </c>
      <c r="F223" s="51" t="str">
        <f>IFERROR(VLOOKUP(D223,'Tabelas auxiliares'!$A$3:$B$61,2,FALSE),"")</f>
        <v>PU - PREFEITURA UNIVERSITÁRIA</v>
      </c>
      <c r="G223" s="51" t="str">
        <f>IFERROR(VLOOKUP($B223,'Tabelas auxiliares'!$A$65:$C$102,2,FALSE),"")</f>
        <v>Limpeza e copeiragem</v>
      </c>
      <c r="H223" s="51" t="str">
        <f>IFERROR(VLOOKUP($B223,'Tabelas auxiliares'!$A$65:$C$102,3,FALSE),"")</f>
        <v>LIMPEZA / COPEIRAGEM / COLETA DE LIXO INFECTANTE /MATERIAIS DE LIMPEZA E COPA (PAPEL TOALHA, HIGIÊNICO) / BOMBONAS RESÍDUOS QUÍMICOS</v>
      </c>
      <c r="I223" t="s">
        <v>4615</v>
      </c>
      <c r="J223" t="s">
        <v>2790</v>
      </c>
      <c r="K223" t="s">
        <v>5041</v>
      </c>
      <c r="L223" t="s">
        <v>2792</v>
      </c>
      <c r="M223" t="s">
        <v>2795</v>
      </c>
      <c r="N223" t="s">
        <v>166</v>
      </c>
      <c r="O223" t="s">
        <v>167</v>
      </c>
      <c r="P223" t="s">
        <v>200</v>
      </c>
      <c r="Q223" t="s">
        <v>168</v>
      </c>
      <c r="R223" t="s">
        <v>165</v>
      </c>
      <c r="S223" t="s">
        <v>119</v>
      </c>
      <c r="T223" t="s">
        <v>164</v>
      </c>
      <c r="U223" t="s">
        <v>118</v>
      </c>
      <c r="V223" t="s">
        <v>2766</v>
      </c>
      <c r="W223" t="s">
        <v>2767</v>
      </c>
      <c r="X223" s="51" t="str">
        <f t="shared" si="3"/>
        <v>3</v>
      </c>
      <c r="Y223" s="51" t="str">
        <f>IF(T223="","",IF(AND(T223&lt;&gt;'Tabelas auxiliares'!$B$236,T223&lt;&gt;'Tabelas auxiliares'!$B$237),"FOLHA DE PESSOAL",IF(X223='Tabelas auxiliares'!$A$237,"CUSTEIO",IF(X223='Tabelas auxiliares'!$A$236,"INVESTIMENTO","ERRO - VERIFICAR"))))</f>
        <v>CUSTEIO</v>
      </c>
      <c r="Z223" s="44">
        <v>7495</v>
      </c>
      <c r="AC223" s="44">
        <v>7495</v>
      </c>
    </row>
    <row r="224" spans="1:29" x14ac:dyDescent="0.25">
      <c r="A224" t="s">
        <v>594</v>
      </c>
      <c r="B224" s="72" t="s">
        <v>309</v>
      </c>
      <c r="C224" s="72" t="s">
        <v>595</v>
      </c>
      <c r="D224" t="s">
        <v>35</v>
      </c>
      <c r="E224" t="s">
        <v>117</v>
      </c>
      <c r="F224" s="51" t="str">
        <f>IFERROR(VLOOKUP(D224,'Tabelas auxiliares'!$A$3:$B$61,2,FALSE),"")</f>
        <v>PU - PREFEITURA UNIVERSITÁRIA</v>
      </c>
      <c r="G224" s="51" t="str">
        <f>IFERROR(VLOOKUP($B224,'Tabelas auxiliares'!$A$65:$C$102,2,FALSE),"")</f>
        <v>Limpeza e copeiragem</v>
      </c>
      <c r="H224" s="51" t="str">
        <f>IFERROR(VLOOKUP($B224,'Tabelas auxiliares'!$A$65:$C$102,3,FALSE),"")</f>
        <v>LIMPEZA / COPEIRAGEM / COLETA DE LIXO INFECTANTE /MATERIAIS DE LIMPEZA E COPA (PAPEL TOALHA, HIGIÊNICO) / BOMBONAS RESÍDUOS QUÍMICOS</v>
      </c>
      <c r="I224" t="s">
        <v>4615</v>
      </c>
      <c r="J224" t="s">
        <v>2790</v>
      </c>
      <c r="K224" t="s">
        <v>5042</v>
      </c>
      <c r="L224" t="s">
        <v>2792</v>
      </c>
      <c r="M224" t="s">
        <v>2793</v>
      </c>
      <c r="N224" t="s">
        <v>166</v>
      </c>
      <c r="O224" t="s">
        <v>167</v>
      </c>
      <c r="P224" t="s">
        <v>200</v>
      </c>
      <c r="Q224" t="s">
        <v>168</v>
      </c>
      <c r="R224" t="s">
        <v>165</v>
      </c>
      <c r="S224" t="s">
        <v>119</v>
      </c>
      <c r="T224" t="s">
        <v>164</v>
      </c>
      <c r="U224" t="s">
        <v>118</v>
      </c>
      <c r="V224" t="s">
        <v>2766</v>
      </c>
      <c r="W224" t="s">
        <v>2767</v>
      </c>
      <c r="X224" s="51" t="str">
        <f t="shared" si="3"/>
        <v>3</v>
      </c>
      <c r="Y224" s="51" t="str">
        <f>IF(T224="","",IF(AND(T224&lt;&gt;'Tabelas auxiliares'!$B$236,T224&lt;&gt;'Tabelas auxiliares'!$B$237),"FOLHA DE PESSOAL",IF(X224='Tabelas auxiliares'!$A$237,"CUSTEIO",IF(X224='Tabelas auxiliares'!$A$236,"INVESTIMENTO","ERRO - VERIFICAR"))))</f>
        <v>CUSTEIO</v>
      </c>
      <c r="Z224" s="44">
        <v>2100</v>
      </c>
      <c r="AC224" s="44">
        <v>2100</v>
      </c>
    </row>
    <row r="225" spans="1:29" x14ac:dyDescent="0.25">
      <c r="A225" t="s">
        <v>594</v>
      </c>
      <c r="B225" s="72" t="s">
        <v>312</v>
      </c>
      <c r="C225" s="72" t="s">
        <v>780</v>
      </c>
      <c r="D225" t="s">
        <v>49</v>
      </c>
      <c r="E225" t="s">
        <v>117</v>
      </c>
      <c r="F225" s="51" t="str">
        <f>IFERROR(VLOOKUP(D225,'Tabelas auxiliares'!$A$3:$B$61,2,FALSE),"")</f>
        <v>CCNH - CENTRO DE CIÊNCIAS NATURAIS E HUMANAS</v>
      </c>
      <c r="G225" s="51" t="str">
        <f>IFERROR(VLOOKUP($B225,'Tabelas auxiliares'!$A$65:$C$102,2,FALSE),"")</f>
        <v>Materiais didáticos e serviços - Graduação</v>
      </c>
      <c r="H225" s="51" t="str">
        <f>IFERROR(VLOOKUP($B225,'Tabelas auxiliares'!$A$65:$C$102,3,FALSE),"")</f>
        <v xml:space="preserve">VIDRARIAS / MATERIAL DE CONSUMO / MANUTENÇÃO DE EQUIPAMENTOS / REAGENTES QUIMICOS / MATERIAIS E SERVIÇOS DIVERSOS PARA LABORATORIOS DIDÁTICOS E CURSOS DE GRADUAÇÃO / EPIS PARA LABORATÓRIOS </v>
      </c>
      <c r="I225" t="s">
        <v>5043</v>
      </c>
      <c r="J225" t="s">
        <v>5044</v>
      </c>
      <c r="K225" t="s">
        <v>5045</v>
      </c>
      <c r="L225" t="s">
        <v>5046</v>
      </c>
      <c r="M225" t="s">
        <v>5047</v>
      </c>
      <c r="N225" t="s">
        <v>166</v>
      </c>
      <c r="O225" t="s">
        <v>167</v>
      </c>
      <c r="P225" t="s">
        <v>200</v>
      </c>
      <c r="Q225" t="s">
        <v>168</v>
      </c>
      <c r="R225" t="s">
        <v>165</v>
      </c>
      <c r="S225" t="s">
        <v>119</v>
      </c>
      <c r="T225" t="s">
        <v>164</v>
      </c>
      <c r="U225" t="s">
        <v>118</v>
      </c>
      <c r="V225" t="s">
        <v>2923</v>
      </c>
      <c r="W225" t="s">
        <v>2924</v>
      </c>
      <c r="X225" s="51" t="str">
        <f t="shared" si="3"/>
        <v>3</v>
      </c>
      <c r="Y225" s="51" t="str">
        <f>IF(T225="","",IF(AND(T225&lt;&gt;'Tabelas auxiliares'!$B$236,T225&lt;&gt;'Tabelas auxiliares'!$B$237),"FOLHA DE PESSOAL",IF(X225='Tabelas auxiliares'!$A$237,"CUSTEIO",IF(X225='Tabelas auxiliares'!$A$236,"INVESTIMENTO","ERRO - VERIFICAR"))))</f>
        <v>CUSTEIO</v>
      </c>
      <c r="Z225" s="44">
        <v>2324</v>
      </c>
      <c r="AC225" s="44">
        <v>2324</v>
      </c>
    </row>
    <row r="226" spans="1:29" x14ac:dyDescent="0.25">
      <c r="A226" t="s">
        <v>594</v>
      </c>
      <c r="B226" s="72" t="s">
        <v>312</v>
      </c>
      <c r="C226" s="72" t="s">
        <v>595</v>
      </c>
      <c r="D226" t="s">
        <v>41</v>
      </c>
      <c r="E226" t="s">
        <v>117</v>
      </c>
      <c r="F226" s="51" t="str">
        <f>IFERROR(VLOOKUP(D226,'Tabelas auxiliares'!$A$3:$B$61,2,FALSE),"")</f>
        <v>CECS - CENTRO DE ENG., MODELAGEM E CIÊNCIAS SOCIAIS APLICADAS</v>
      </c>
      <c r="G226" s="51" t="str">
        <f>IFERROR(VLOOKUP($B226,'Tabelas auxiliares'!$A$65:$C$102,2,FALSE),"")</f>
        <v>Materiais didáticos e serviços - Graduação</v>
      </c>
      <c r="H226" s="51" t="str">
        <f>IFERROR(VLOOKUP($B226,'Tabelas auxiliares'!$A$65:$C$102,3,FALSE),"")</f>
        <v xml:space="preserve">VIDRARIAS / MATERIAL DE CONSUMO / MANUTENÇÃO DE EQUIPAMENTOS / REAGENTES QUIMICOS / MATERIAIS E SERVIÇOS DIVERSOS PARA LABORATORIOS DIDÁTICOS E CURSOS DE GRADUAÇÃO / EPIS PARA LABORATÓRIOS </v>
      </c>
      <c r="I226" t="s">
        <v>4429</v>
      </c>
      <c r="J226" t="s">
        <v>5048</v>
      </c>
      <c r="K226" t="s">
        <v>5049</v>
      </c>
      <c r="L226" t="s">
        <v>5050</v>
      </c>
      <c r="M226" t="s">
        <v>2896</v>
      </c>
      <c r="N226" t="s">
        <v>166</v>
      </c>
      <c r="O226" t="s">
        <v>167</v>
      </c>
      <c r="P226" t="s">
        <v>200</v>
      </c>
      <c r="Q226" t="s">
        <v>168</v>
      </c>
      <c r="R226" t="s">
        <v>165</v>
      </c>
      <c r="S226" t="s">
        <v>119</v>
      </c>
      <c r="T226" t="s">
        <v>164</v>
      </c>
      <c r="U226" t="s">
        <v>118</v>
      </c>
      <c r="V226" t="s">
        <v>2889</v>
      </c>
      <c r="W226" t="s">
        <v>2890</v>
      </c>
      <c r="X226" s="51" t="str">
        <f t="shared" si="3"/>
        <v>3</v>
      </c>
      <c r="Y226" s="51" t="str">
        <f>IF(T226="","",IF(AND(T226&lt;&gt;'Tabelas auxiliares'!$B$236,T226&lt;&gt;'Tabelas auxiliares'!$B$237),"FOLHA DE PESSOAL",IF(X226='Tabelas auxiliares'!$A$237,"CUSTEIO",IF(X226='Tabelas auxiliares'!$A$236,"INVESTIMENTO","ERRO - VERIFICAR"))))</f>
        <v>CUSTEIO</v>
      </c>
      <c r="Z226" s="44">
        <v>5893.72</v>
      </c>
      <c r="AC226" s="44">
        <v>5893.72</v>
      </c>
    </row>
    <row r="227" spans="1:29" x14ac:dyDescent="0.25">
      <c r="A227" t="s">
        <v>594</v>
      </c>
      <c r="B227" s="72" t="s">
        <v>312</v>
      </c>
      <c r="C227" s="72" t="s">
        <v>595</v>
      </c>
      <c r="D227" t="s">
        <v>41</v>
      </c>
      <c r="E227" t="s">
        <v>117</v>
      </c>
      <c r="F227" s="51" t="str">
        <f>IFERROR(VLOOKUP(D227,'Tabelas auxiliares'!$A$3:$B$61,2,FALSE),"")</f>
        <v>CECS - CENTRO DE ENG., MODELAGEM E CIÊNCIAS SOCIAIS APLICADAS</v>
      </c>
      <c r="G227" s="51" t="str">
        <f>IFERROR(VLOOKUP($B227,'Tabelas auxiliares'!$A$65:$C$102,2,FALSE),"")</f>
        <v>Materiais didáticos e serviços - Graduação</v>
      </c>
      <c r="H227" s="51" t="str">
        <f>IFERROR(VLOOKUP($B227,'Tabelas auxiliares'!$A$65:$C$102,3,FALSE),"")</f>
        <v xml:space="preserve">VIDRARIAS / MATERIAL DE CONSUMO / MANUTENÇÃO DE EQUIPAMENTOS / REAGENTES QUIMICOS / MATERIAIS E SERVIÇOS DIVERSOS PARA LABORATORIOS DIDÁTICOS E CURSOS DE GRADUAÇÃO / EPIS PARA LABORATÓRIOS </v>
      </c>
      <c r="I227" t="s">
        <v>4446</v>
      </c>
      <c r="J227" t="s">
        <v>5051</v>
      </c>
      <c r="K227" t="s">
        <v>5052</v>
      </c>
      <c r="L227" t="s">
        <v>5053</v>
      </c>
      <c r="M227" t="s">
        <v>5054</v>
      </c>
      <c r="N227" t="s">
        <v>166</v>
      </c>
      <c r="O227" t="s">
        <v>167</v>
      </c>
      <c r="P227" t="s">
        <v>200</v>
      </c>
      <c r="Q227" t="s">
        <v>168</v>
      </c>
      <c r="R227" t="s">
        <v>165</v>
      </c>
      <c r="S227" t="s">
        <v>119</v>
      </c>
      <c r="T227" t="s">
        <v>164</v>
      </c>
      <c r="U227" t="s">
        <v>118</v>
      </c>
      <c r="V227" t="s">
        <v>2889</v>
      </c>
      <c r="W227" t="s">
        <v>2890</v>
      </c>
      <c r="X227" s="51" t="str">
        <f t="shared" si="3"/>
        <v>3</v>
      </c>
      <c r="Y227" s="51" t="str">
        <f>IF(T227="","",IF(AND(T227&lt;&gt;'Tabelas auxiliares'!$B$236,T227&lt;&gt;'Tabelas auxiliares'!$B$237),"FOLHA DE PESSOAL",IF(X227='Tabelas auxiliares'!$A$237,"CUSTEIO",IF(X227='Tabelas auxiliares'!$A$236,"INVESTIMENTO","ERRO - VERIFICAR"))))</f>
        <v>CUSTEIO</v>
      </c>
      <c r="Z227" s="44">
        <v>1199.76</v>
      </c>
      <c r="AC227" s="44">
        <v>1199.76</v>
      </c>
    </row>
    <row r="228" spans="1:29" x14ac:dyDescent="0.25">
      <c r="A228" t="s">
        <v>594</v>
      </c>
      <c r="B228" s="72" t="s">
        <v>312</v>
      </c>
      <c r="C228" s="72" t="s">
        <v>595</v>
      </c>
      <c r="D228" t="s">
        <v>41</v>
      </c>
      <c r="E228" t="s">
        <v>117</v>
      </c>
      <c r="F228" s="51" t="str">
        <f>IFERROR(VLOOKUP(D228,'Tabelas auxiliares'!$A$3:$B$61,2,FALSE),"")</f>
        <v>CECS - CENTRO DE ENG., MODELAGEM E CIÊNCIAS SOCIAIS APLICADAS</v>
      </c>
      <c r="G228" s="51" t="str">
        <f>IFERROR(VLOOKUP($B228,'Tabelas auxiliares'!$A$65:$C$102,2,FALSE),"")</f>
        <v>Materiais didáticos e serviços - Graduação</v>
      </c>
      <c r="H228" s="51" t="str">
        <f>IFERROR(VLOOKUP($B228,'Tabelas auxiliares'!$A$65:$C$102,3,FALSE),"")</f>
        <v xml:space="preserve">VIDRARIAS / MATERIAL DE CONSUMO / MANUTENÇÃO DE EQUIPAMENTOS / REAGENTES QUIMICOS / MATERIAIS E SERVIÇOS DIVERSOS PARA LABORATORIOS DIDÁTICOS E CURSOS DE GRADUAÇÃO / EPIS PARA LABORATÓRIOS </v>
      </c>
      <c r="I228" t="s">
        <v>4446</v>
      </c>
      <c r="J228" t="s">
        <v>5051</v>
      </c>
      <c r="K228" t="s">
        <v>5055</v>
      </c>
      <c r="L228" t="s">
        <v>5053</v>
      </c>
      <c r="M228" t="s">
        <v>3155</v>
      </c>
      <c r="N228" t="s">
        <v>166</v>
      </c>
      <c r="O228" t="s">
        <v>167</v>
      </c>
      <c r="P228" t="s">
        <v>200</v>
      </c>
      <c r="Q228" t="s">
        <v>168</v>
      </c>
      <c r="R228" t="s">
        <v>165</v>
      </c>
      <c r="S228" t="s">
        <v>119</v>
      </c>
      <c r="T228" t="s">
        <v>164</v>
      </c>
      <c r="U228" t="s">
        <v>118</v>
      </c>
      <c r="V228" t="s">
        <v>2889</v>
      </c>
      <c r="W228" t="s">
        <v>2890</v>
      </c>
      <c r="X228" s="51" t="str">
        <f t="shared" si="3"/>
        <v>3</v>
      </c>
      <c r="Y228" s="51" t="str">
        <f>IF(T228="","",IF(AND(T228&lt;&gt;'Tabelas auxiliares'!$B$236,T228&lt;&gt;'Tabelas auxiliares'!$B$237),"FOLHA DE PESSOAL",IF(X228='Tabelas auxiliares'!$A$237,"CUSTEIO",IF(X228='Tabelas auxiliares'!$A$236,"INVESTIMENTO","ERRO - VERIFICAR"))))</f>
        <v>CUSTEIO</v>
      </c>
      <c r="Z228" s="44">
        <v>2825.1</v>
      </c>
      <c r="AC228" s="44">
        <v>2825.1</v>
      </c>
    </row>
    <row r="229" spans="1:29" x14ac:dyDescent="0.25">
      <c r="A229" t="s">
        <v>594</v>
      </c>
      <c r="B229" s="72" t="s">
        <v>312</v>
      </c>
      <c r="C229" s="72" t="s">
        <v>595</v>
      </c>
      <c r="D229" t="s">
        <v>41</v>
      </c>
      <c r="E229" t="s">
        <v>117</v>
      </c>
      <c r="F229" s="51" t="str">
        <f>IFERROR(VLOOKUP(D229,'Tabelas auxiliares'!$A$3:$B$61,2,FALSE),"")</f>
        <v>CECS - CENTRO DE ENG., MODELAGEM E CIÊNCIAS SOCIAIS APLICADAS</v>
      </c>
      <c r="G229" s="51" t="str">
        <f>IFERROR(VLOOKUP($B229,'Tabelas auxiliares'!$A$65:$C$102,2,FALSE),"")</f>
        <v>Materiais didáticos e serviços - Graduação</v>
      </c>
      <c r="H229" s="51" t="str">
        <f>IFERROR(VLOOKUP($B229,'Tabelas auxiliares'!$A$65:$C$102,3,FALSE),"")</f>
        <v xml:space="preserve">VIDRARIAS / MATERIAL DE CONSUMO / MANUTENÇÃO DE EQUIPAMENTOS / REAGENTES QUIMICOS / MATERIAIS E SERVIÇOS DIVERSOS PARA LABORATORIOS DIDÁTICOS E CURSOS DE GRADUAÇÃO / EPIS PARA LABORATÓRIOS </v>
      </c>
      <c r="I229" t="s">
        <v>4446</v>
      </c>
      <c r="J229" t="s">
        <v>5051</v>
      </c>
      <c r="K229" t="s">
        <v>5056</v>
      </c>
      <c r="L229" t="s">
        <v>5053</v>
      </c>
      <c r="M229" t="s">
        <v>3083</v>
      </c>
      <c r="N229" t="s">
        <v>166</v>
      </c>
      <c r="O229" t="s">
        <v>167</v>
      </c>
      <c r="P229" t="s">
        <v>200</v>
      </c>
      <c r="Q229" t="s">
        <v>168</v>
      </c>
      <c r="R229" t="s">
        <v>165</v>
      </c>
      <c r="S229" t="s">
        <v>119</v>
      </c>
      <c r="T229" t="s">
        <v>164</v>
      </c>
      <c r="U229" t="s">
        <v>118</v>
      </c>
      <c r="V229" t="s">
        <v>2889</v>
      </c>
      <c r="W229" t="s">
        <v>2890</v>
      </c>
      <c r="X229" s="51" t="str">
        <f t="shared" si="3"/>
        <v>3</v>
      </c>
      <c r="Y229" s="51" t="str">
        <f>IF(T229="","",IF(AND(T229&lt;&gt;'Tabelas auxiliares'!$B$236,T229&lt;&gt;'Tabelas auxiliares'!$B$237),"FOLHA DE PESSOAL",IF(X229='Tabelas auxiliares'!$A$237,"CUSTEIO",IF(X229='Tabelas auxiliares'!$A$236,"INVESTIMENTO","ERRO - VERIFICAR"))))</f>
        <v>CUSTEIO</v>
      </c>
      <c r="Z229" s="44">
        <v>1663.99</v>
      </c>
      <c r="AC229" s="44">
        <v>1663.99</v>
      </c>
    </row>
    <row r="230" spans="1:29" x14ac:dyDescent="0.25">
      <c r="A230" t="s">
        <v>594</v>
      </c>
      <c r="B230" s="72" t="s">
        <v>312</v>
      </c>
      <c r="C230" s="72" t="s">
        <v>595</v>
      </c>
      <c r="D230" t="s">
        <v>43</v>
      </c>
      <c r="E230" t="s">
        <v>117</v>
      </c>
      <c r="F230" s="51" t="str">
        <f>IFERROR(VLOOKUP(D230,'Tabelas auxiliares'!$A$3:$B$61,2,FALSE),"")</f>
        <v>CECS - COMPRAS COMPARTILHADAS</v>
      </c>
      <c r="G230" s="51" t="str">
        <f>IFERROR(VLOOKUP($B230,'Tabelas auxiliares'!$A$65:$C$102,2,FALSE),"")</f>
        <v>Materiais didáticos e serviços - Graduação</v>
      </c>
      <c r="H230" s="51" t="str">
        <f>IFERROR(VLOOKUP($B230,'Tabelas auxiliares'!$A$65:$C$102,3,FALSE),"")</f>
        <v xml:space="preserve">VIDRARIAS / MATERIAL DE CONSUMO / MANUTENÇÃO DE EQUIPAMENTOS / REAGENTES QUIMICOS / MATERIAIS E SERVIÇOS DIVERSOS PARA LABORATORIOS DIDÁTICOS E CURSOS DE GRADUAÇÃO / EPIS PARA LABORATÓRIOS </v>
      </c>
      <c r="I230" t="s">
        <v>5057</v>
      </c>
      <c r="J230" t="s">
        <v>5058</v>
      </c>
      <c r="K230" t="s">
        <v>5059</v>
      </c>
      <c r="L230" t="s">
        <v>5060</v>
      </c>
      <c r="M230" t="s">
        <v>5061</v>
      </c>
      <c r="N230" t="s">
        <v>169</v>
      </c>
      <c r="O230" t="s">
        <v>4729</v>
      </c>
      <c r="P230" t="s">
        <v>4730</v>
      </c>
      <c r="Q230" t="s">
        <v>168</v>
      </c>
      <c r="R230" t="s">
        <v>165</v>
      </c>
      <c r="S230" t="s">
        <v>597</v>
      </c>
      <c r="T230" t="s">
        <v>164</v>
      </c>
      <c r="U230" t="s">
        <v>4838</v>
      </c>
      <c r="V230" t="s">
        <v>5062</v>
      </c>
      <c r="W230" t="s">
        <v>5063</v>
      </c>
      <c r="X230" s="51" t="str">
        <f t="shared" si="3"/>
        <v>3</v>
      </c>
      <c r="Y230" s="51" t="str">
        <f>IF(T230="","",IF(AND(T230&lt;&gt;'Tabelas auxiliares'!$B$236,T230&lt;&gt;'Tabelas auxiliares'!$B$237),"FOLHA DE PESSOAL",IF(X230='Tabelas auxiliares'!$A$237,"CUSTEIO",IF(X230='Tabelas auxiliares'!$A$236,"INVESTIMENTO","ERRO - VERIFICAR"))))</f>
        <v>CUSTEIO</v>
      </c>
      <c r="Z230" s="44">
        <v>0.03</v>
      </c>
      <c r="AA230" s="44">
        <v>0.03</v>
      </c>
    </row>
    <row r="231" spans="1:29" x14ac:dyDescent="0.25">
      <c r="A231" t="s">
        <v>594</v>
      </c>
      <c r="B231" s="72" t="s">
        <v>312</v>
      </c>
      <c r="C231" s="72" t="s">
        <v>595</v>
      </c>
      <c r="D231" t="s">
        <v>43</v>
      </c>
      <c r="E231" t="s">
        <v>117</v>
      </c>
      <c r="F231" s="51" t="str">
        <f>IFERROR(VLOOKUP(D231,'Tabelas auxiliares'!$A$3:$B$61,2,FALSE),"")</f>
        <v>CECS - COMPRAS COMPARTILHADAS</v>
      </c>
      <c r="G231" s="51" t="str">
        <f>IFERROR(VLOOKUP($B231,'Tabelas auxiliares'!$A$65:$C$102,2,FALSE),"")</f>
        <v>Materiais didáticos e serviços - Graduação</v>
      </c>
      <c r="H231" s="51" t="str">
        <f>IFERROR(VLOOKUP($B231,'Tabelas auxiliares'!$A$65:$C$102,3,FALSE),"")</f>
        <v xml:space="preserve">VIDRARIAS / MATERIAL DE CONSUMO / MANUTENÇÃO DE EQUIPAMENTOS / REAGENTES QUIMICOS / MATERIAIS E SERVIÇOS DIVERSOS PARA LABORATORIOS DIDÁTICOS E CURSOS DE GRADUAÇÃO / EPIS PARA LABORATÓRIOS </v>
      </c>
      <c r="I231" t="s">
        <v>5064</v>
      </c>
      <c r="J231" t="s">
        <v>5065</v>
      </c>
      <c r="K231" t="s">
        <v>5066</v>
      </c>
      <c r="L231" t="s">
        <v>5067</v>
      </c>
      <c r="M231" t="s">
        <v>5068</v>
      </c>
      <c r="N231" t="s">
        <v>166</v>
      </c>
      <c r="O231" t="s">
        <v>167</v>
      </c>
      <c r="P231" t="s">
        <v>200</v>
      </c>
      <c r="Q231" t="s">
        <v>168</v>
      </c>
      <c r="R231" t="s">
        <v>165</v>
      </c>
      <c r="S231" t="s">
        <v>119</v>
      </c>
      <c r="T231" t="s">
        <v>164</v>
      </c>
      <c r="U231" t="s">
        <v>118</v>
      </c>
      <c r="V231" t="s">
        <v>3173</v>
      </c>
      <c r="W231" t="s">
        <v>3174</v>
      </c>
      <c r="X231" s="51" t="str">
        <f t="shared" si="3"/>
        <v>3</v>
      </c>
      <c r="Y231" s="51" t="str">
        <f>IF(T231="","",IF(AND(T231&lt;&gt;'Tabelas auxiliares'!$B$236,T231&lt;&gt;'Tabelas auxiliares'!$B$237),"FOLHA DE PESSOAL",IF(X231='Tabelas auxiliares'!$A$237,"CUSTEIO",IF(X231='Tabelas auxiliares'!$A$236,"INVESTIMENTO","ERRO - VERIFICAR"))))</f>
        <v>CUSTEIO</v>
      </c>
      <c r="Z231" s="44">
        <v>768</v>
      </c>
      <c r="AC231" s="44">
        <v>768</v>
      </c>
    </row>
    <row r="232" spans="1:29" x14ac:dyDescent="0.25">
      <c r="A232" t="s">
        <v>594</v>
      </c>
      <c r="B232" s="72" t="s">
        <v>312</v>
      </c>
      <c r="C232" s="72" t="s">
        <v>595</v>
      </c>
      <c r="D232" t="s">
        <v>45</v>
      </c>
      <c r="E232" t="s">
        <v>117</v>
      </c>
      <c r="F232" s="51" t="str">
        <f>IFERROR(VLOOKUP(D232,'Tabelas auxiliares'!$A$3:$B$61,2,FALSE),"")</f>
        <v>CMCC - CENTRO DE MATEMÁTICA, COMPUTAÇÃO E COGNIÇÃO</v>
      </c>
      <c r="G232" s="51" t="str">
        <f>IFERROR(VLOOKUP($B232,'Tabelas auxiliares'!$A$65:$C$102,2,FALSE),"")</f>
        <v>Materiais didáticos e serviços - Graduação</v>
      </c>
      <c r="H232" s="51" t="str">
        <f>IFERROR(VLOOKUP($B232,'Tabelas auxiliares'!$A$65:$C$102,3,FALSE),"")</f>
        <v xml:space="preserve">VIDRARIAS / MATERIAL DE CONSUMO / MANUTENÇÃO DE EQUIPAMENTOS / REAGENTES QUIMICOS / MATERIAIS E SERVIÇOS DIVERSOS PARA LABORATORIOS DIDÁTICOS E CURSOS DE GRADUAÇÃO / EPIS PARA LABORATÓRIOS </v>
      </c>
      <c r="I232" t="s">
        <v>5069</v>
      </c>
      <c r="J232" t="s">
        <v>5070</v>
      </c>
      <c r="K232" t="s">
        <v>5071</v>
      </c>
      <c r="L232" t="s">
        <v>5072</v>
      </c>
      <c r="M232" t="s">
        <v>2906</v>
      </c>
      <c r="N232" t="s">
        <v>166</v>
      </c>
      <c r="O232" t="s">
        <v>167</v>
      </c>
      <c r="P232" t="s">
        <v>200</v>
      </c>
      <c r="Q232" t="s">
        <v>168</v>
      </c>
      <c r="R232" t="s">
        <v>165</v>
      </c>
      <c r="S232" t="s">
        <v>119</v>
      </c>
      <c r="T232" t="s">
        <v>164</v>
      </c>
      <c r="U232" t="s">
        <v>118</v>
      </c>
      <c r="V232" t="s">
        <v>2889</v>
      </c>
      <c r="W232" t="s">
        <v>2890</v>
      </c>
      <c r="X232" s="51" t="str">
        <f t="shared" si="3"/>
        <v>3</v>
      </c>
      <c r="Y232" s="51" t="str">
        <f>IF(T232="","",IF(AND(T232&lt;&gt;'Tabelas auxiliares'!$B$236,T232&lt;&gt;'Tabelas auxiliares'!$B$237),"FOLHA DE PESSOAL",IF(X232='Tabelas auxiliares'!$A$237,"CUSTEIO",IF(X232='Tabelas auxiliares'!$A$236,"INVESTIMENTO","ERRO - VERIFICAR"))))</f>
        <v>CUSTEIO</v>
      </c>
      <c r="Z232" s="44">
        <v>2935.5</v>
      </c>
      <c r="AC232" s="44">
        <v>2935.5</v>
      </c>
    </row>
    <row r="233" spans="1:29" x14ac:dyDescent="0.25">
      <c r="A233" t="s">
        <v>594</v>
      </c>
      <c r="B233" s="72" t="s">
        <v>312</v>
      </c>
      <c r="C233" s="72" t="s">
        <v>595</v>
      </c>
      <c r="D233" t="s">
        <v>45</v>
      </c>
      <c r="E233" t="s">
        <v>117</v>
      </c>
      <c r="F233" s="51" t="str">
        <f>IFERROR(VLOOKUP(D233,'Tabelas auxiliares'!$A$3:$B$61,2,FALSE),"")</f>
        <v>CMCC - CENTRO DE MATEMÁTICA, COMPUTAÇÃO E COGNIÇÃO</v>
      </c>
      <c r="G233" s="51" t="str">
        <f>IFERROR(VLOOKUP($B233,'Tabelas auxiliares'!$A$65:$C$102,2,FALSE),"")</f>
        <v>Materiais didáticos e serviços - Graduação</v>
      </c>
      <c r="H233" s="51" t="str">
        <f>IFERROR(VLOOKUP($B233,'Tabelas auxiliares'!$A$65:$C$102,3,FALSE),"")</f>
        <v xml:space="preserve">VIDRARIAS / MATERIAL DE CONSUMO / MANUTENÇÃO DE EQUIPAMENTOS / REAGENTES QUIMICOS / MATERIAIS E SERVIÇOS DIVERSOS PARA LABORATORIOS DIDÁTICOS E CURSOS DE GRADUAÇÃO / EPIS PARA LABORATÓRIOS </v>
      </c>
      <c r="I233" t="s">
        <v>4931</v>
      </c>
      <c r="J233" t="s">
        <v>5073</v>
      </c>
      <c r="K233" t="s">
        <v>5074</v>
      </c>
      <c r="L233" t="s">
        <v>5075</v>
      </c>
      <c r="M233" t="s">
        <v>5076</v>
      </c>
      <c r="N233" t="s">
        <v>166</v>
      </c>
      <c r="O233" t="s">
        <v>167</v>
      </c>
      <c r="P233" t="s">
        <v>200</v>
      </c>
      <c r="Q233" t="s">
        <v>168</v>
      </c>
      <c r="R233" t="s">
        <v>165</v>
      </c>
      <c r="S233" t="s">
        <v>119</v>
      </c>
      <c r="T233" t="s">
        <v>164</v>
      </c>
      <c r="U233" t="s">
        <v>118</v>
      </c>
      <c r="V233" t="s">
        <v>2900</v>
      </c>
      <c r="W233" t="s">
        <v>2901</v>
      </c>
      <c r="X233" s="51" t="str">
        <f t="shared" si="3"/>
        <v>3</v>
      </c>
      <c r="Y233" s="51" t="str">
        <f>IF(T233="","",IF(AND(T233&lt;&gt;'Tabelas auxiliares'!$B$236,T233&lt;&gt;'Tabelas auxiliares'!$B$237),"FOLHA DE PESSOAL",IF(X233='Tabelas auxiliares'!$A$237,"CUSTEIO",IF(X233='Tabelas auxiliares'!$A$236,"INVESTIMENTO","ERRO - VERIFICAR"))))</f>
        <v>CUSTEIO</v>
      </c>
      <c r="Z233" s="44">
        <v>2970</v>
      </c>
      <c r="AC233" s="44">
        <v>2970</v>
      </c>
    </row>
    <row r="234" spans="1:29" x14ac:dyDescent="0.25">
      <c r="A234" t="s">
        <v>594</v>
      </c>
      <c r="B234" s="72" t="s">
        <v>312</v>
      </c>
      <c r="C234" s="72" t="s">
        <v>595</v>
      </c>
      <c r="D234" t="s">
        <v>45</v>
      </c>
      <c r="E234" t="s">
        <v>117</v>
      </c>
      <c r="F234" s="51" t="str">
        <f>IFERROR(VLOOKUP(D234,'Tabelas auxiliares'!$A$3:$B$61,2,FALSE),"")</f>
        <v>CMCC - CENTRO DE MATEMÁTICA, COMPUTAÇÃO E COGNIÇÃO</v>
      </c>
      <c r="G234" s="51" t="str">
        <f>IFERROR(VLOOKUP($B234,'Tabelas auxiliares'!$A$65:$C$102,2,FALSE),"")</f>
        <v>Materiais didáticos e serviços - Graduação</v>
      </c>
      <c r="H234" s="51" t="str">
        <f>IFERROR(VLOOKUP($B234,'Tabelas auxiliares'!$A$65:$C$102,3,FALSE),"")</f>
        <v xml:space="preserve">VIDRARIAS / MATERIAL DE CONSUMO / MANUTENÇÃO DE EQUIPAMENTOS / REAGENTES QUIMICOS / MATERIAIS E SERVIÇOS DIVERSOS PARA LABORATORIOS DIDÁTICOS E CURSOS DE GRADUAÇÃO / EPIS PARA LABORATÓRIOS </v>
      </c>
      <c r="I234" t="s">
        <v>4931</v>
      </c>
      <c r="J234" t="s">
        <v>5073</v>
      </c>
      <c r="K234" t="s">
        <v>5077</v>
      </c>
      <c r="L234" t="s">
        <v>5075</v>
      </c>
      <c r="M234" t="s">
        <v>5076</v>
      </c>
      <c r="N234" t="s">
        <v>166</v>
      </c>
      <c r="O234" t="s">
        <v>167</v>
      </c>
      <c r="P234" t="s">
        <v>200</v>
      </c>
      <c r="Q234" t="s">
        <v>168</v>
      </c>
      <c r="R234" t="s">
        <v>165</v>
      </c>
      <c r="S234" t="s">
        <v>119</v>
      </c>
      <c r="T234" t="s">
        <v>164</v>
      </c>
      <c r="U234" t="s">
        <v>118</v>
      </c>
      <c r="V234" t="s">
        <v>2889</v>
      </c>
      <c r="W234" t="s">
        <v>2890</v>
      </c>
      <c r="X234" s="51" t="str">
        <f t="shared" si="3"/>
        <v>3</v>
      </c>
      <c r="Y234" s="51" t="str">
        <f>IF(T234="","",IF(AND(T234&lt;&gt;'Tabelas auxiliares'!$B$236,T234&lt;&gt;'Tabelas auxiliares'!$B$237),"FOLHA DE PESSOAL",IF(X234='Tabelas auxiliares'!$A$237,"CUSTEIO",IF(X234='Tabelas auxiliares'!$A$236,"INVESTIMENTO","ERRO - VERIFICAR"))))</f>
        <v>CUSTEIO</v>
      </c>
      <c r="Z234" s="44">
        <v>8752.18</v>
      </c>
      <c r="AC234" s="44">
        <v>8752.18</v>
      </c>
    </row>
    <row r="235" spans="1:29" x14ac:dyDescent="0.25">
      <c r="A235" t="s">
        <v>594</v>
      </c>
      <c r="B235" s="72" t="s">
        <v>312</v>
      </c>
      <c r="C235" s="72" t="s">
        <v>595</v>
      </c>
      <c r="D235" t="s">
        <v>47</v>
      </c>
      <c r="E235" t="s">
        <v>117</v>
      </c>
      <c r="F235" s="51" t="str">
        <f>IFERROR(VLOOKUP(D235,'Tabelas auxiliares'!$A$3:$B$61,2,FALSE),"")</f>
        <v>CMCC - COMPRAS COMPARTILHADAS</v>
      </c>
      <c r="G235" s="51" t="str">
        <f>IFERROR(VLOOKUP($B235,'Tabelas auxiliares'!$A$65:$C$102,2,FALSE),"")</f>
        <v>Materiais didáticos e serviços - Graduação</v>
      </c>
      <c r="H235" s="51" t="str">
        <f>IFERROR(VLOOKUP($B235,'Tabelas auxiliares'!$A$65:$C$102,3,FALSE),"")</f>
        <v xml:space="preserve">VIDRARIAS / MATERIAL DE CONSUMO / MANUTENÇÃO DE EQUIPAMENTOS / REAGENTES QUIMICOS / MATERIAIS E SERVIÇOS DIVERSOS PARA LABORATORIOS DIDÁTICOS E CURSOS DE GRADUAÇÃO / EPIS PARA LABORATÓRIOS </v>
      </c>
      <c r="I235" t="s">
        <v>5078</v>
      </c>
      <c r="J235" t="s">
        <v>5079</v>
      </c>
      <c r="K235" t="s">
        <v>5080</v>
      </c>
      <c r="L235" t="s">
        <v>5081</v>
      </c>
      <c r="M235" t="s">
        <v>5082</v>
      </c>
      <c r="N235" t="s">
        <v>169</v>
      </c>
      <c r="O235" t="s">
        <v>4729</v>
      </c>
      <c r="P235" t="s">
        <v>4730</v>
      </c>
      <c r="Q235" t="s">
        <v>168</v>
      </c>
      <c r="R235" t="s">
        <v>165</v>
      </c>
      <c r="S235" t="s">
        <v>597</v>
      </c>
      <c r="T235" t="s">
        <v>164</v>
      </c>
      <c r="U235" t="s">
        <v>4838</v>
      </c>
      <c r="V235" t="s">
        <v>2923</v>
      </c>
      <c r="W235" t="s">
        <v>2924</v>
      </c>
      <c r="X235" s="51" t="str">
        <f t="shared" si="3"/>
        <v>3</v>
      </c>
      <c r="Y235" s="51" t="str">
        <f>IF(T235="","",IF(AND(T235&lt;&gt;'Tabelas auxiliares'!$B$236,T235&lt;&gt;'Tabelas auxiliares'!$B$237),"FOLHA DE PESSOAL",IF(X235='Tabelas auxiliares'!$A$237,"CUSTEIO",IF(X235='Tabelas auxiliares'!$A$236,"INVESTIMENTO","ERRO - VERIFICAR"))))</f>
        <v>CUSTEIO</v>
      </c>
      <c r="Z235" s="44">
        <v>2675.7</v>
      </c>
      <c r="AC235" s="44">
        <v>2675.7</v>
      </c>
    </row>
    <row r="236" spans="1:29" x14ac:dyDescent="0.25">
      <c r="A236" t="s">
        <v>594</v>
      </c>
      <c r="B236" s="72" t="s">
        <v>312</v>
      </c>
      <c r="C236" s="72" t="s">
        <v>595</v>
      </c>
      <c r="D236" t="s">
        <v>47</v>
      </c>
      <c r="E236" t="s">
        <v>117</v>
      </c>
      <c r="F236" s="51" t="str">
        <f>IFERROR(VLOOKUP(D236,'Tabelas auxiliares'!$A$3:$B$61,2,FALSE),"")</f>
        <v>CMCC - COMPRAS COMPARTILHADAS</v>
      </c>
      <c r="G236" s="51" t="str">
        <f>IFERROR(VLOOKUP($B236,'Tabelas auxiliares'!$A$65:$C$102,2,FALSE),"")</f>
        <v>Materiais didáticos e serviços - Graduação</v>
      </c>
      <c r="H236" s="51" t="str">
        <f>IFERROR(VLOOKUP($B236,'Tabelas auxiliares'!$A$65:$C$102,3,FALSE),"")</f>
        <v xml:space="preserve">VIDRARIAS / MATERIAL DE CONSUMO / MANUTENÇÃO DE EQUIPAMENTOS / REAGENTES QUIMICOS / MATERIAIS E SERVIÇOS DIVERSOS PARA LABORATORIOS DIDÁTICOS E CURSOS DE GRADUAÇÃO / EPIS PARA LABORATÓRIOS </v>
      </c>
      <c r="I236" t="s">
        <v>4751</v>
      </c>
      <c r="J236" t="s">
        <v>5083</v>
      </c>
      <c r="K236" t="s">
        <v>5084</v>
      </c>
      <c r="L236" t="s">
        <v>949</v>
      </c>
      <c r="M236" t="s">
        <v>5085</v>
      </c>
      <c r="N236" t="s">
        <v>166</v>
      </c>
      <c r="O236" t="s">
        <v>167</v>
      </c>
      <c r="P236" t="s">
        <v>200</v>
      </c>
      <c r="Q236" t="s">
        <v>168</v>
      </c>
      <c r="R236" t="s">
        <v>165</v>
      </c>
      <c r="S236" t="s">
        <v>119</v>
      </c>
      <c r="T236" t="s">
        <v>164</v>
      </c>
      <c r="U236" t="s">
        <v>118</v>
      </c>
      <c r="V236" t="s">
        <v>2923</v>
      </c>
      <c r="W236" t="s">
        <v>2924</v>
      </c>
      <c r="X236" s="51" t="str">
        <f t="shared" si="3"/>
        <v>3</v>
      </c>
      <c r="Y236" s="51" t="str">
        <f>IF(T236="","",IF(AND(T236&lt;&gt;'Tabelas auxiliares'!$B$236,T236&lt;&gt;'Tabelas auxiliares'!$B$237),"FOLHA DE PESSOAL",IF(X236='Tabelas auxiliares'!$A$237,"CUSTEIO",IF(X236='Tabelas auxiliares'!$A$236,"INVESTIMENTO","ERRO - VERIFICAR"))))</f>
        <v>CUSTEIO</v>
      </c>
      <c r="Z236" s="44">
        <v>5080</v>
      </c>
      <c r="AC236" s="44">
        <v>5080</v>
      </c>
    </row>
    <row r="237" spans="1:29" x14ac:dyDescent="0.25">
      <c r="A237" t="s">
        <v>594</v>
      </c>
      <c r="B237" s="72" t="s">
        <v>312</v>
      </c>
      <c r="C237" s="72" t="s">
        <v>595</v>
      </c>
      <c r="D237" t="s">
        <v>47</v>
      </c>
      <c r="E237" t="s">
        <v>117</v>
      </c>
      <c r="F237" s="51" t="str">
        <f>IFERROR(VLOOKUP(D237,'Tabelas auxiliares'!$A$3:$B$61,2,FALSE),"")</f>
        <v>CMCC - COMPRAS COMPARTILHADAS</v>
      </c>
      <c r="G237" s="51" t="str">
        <f>IFERROR(VLOOKUP($B237,'Tabelas auxiliares'!$A$65:$C$102,2,FALSE),"")</f>
        <v>Materiais didáticos e serviços - Graduação</v>
      </c>
      <c r="H237" s="51" t="str">
        <f>IFERROR(VLOOKUP($B237,'Tabelas auxiliares'!$A$65:$C$102,3,FALSE),"")</f>
        <v xml:space="preserve">VIDRARIAS / MATERIAL DE CONSUMO / MANUTENÇÃO DE EQUIPAMENTOS / REAGENTES QUIMICOS / MATERIAIS E SERVIÇOS DIVERSOS PARA LABORATORIOS DIDÁTICOS E CURSOS DE GRADUAÇÃO / EPIS PARA LABORATÓRIOS </v>
      </c>
      <c r="I237" t="s">
        <v>4751</v>
      </c>
      <c r="J237" t="s">
        <v>5083</v>
      </c>
      <c r="K237" t="s">
        <v>5086</v>
      </c>
      <c r="L237" t="s">
        <v>949</v>
      </c>
      <c r="M237" t="s">
        <v>2983</v>
      </c>
      <c r="N237" t="s">
        <v>166</v>
      </c>
      <c r="O237" t="s">
        <v>167</v>
      </c>
      <c r="P237" t="s">
        <v>200</v>
      </c>
      <c r="Q237" t="s">
        <v>168</v>
      </c>
      <c r="R237" t="s">
        <v>165</v>
      </c>
      <c r="S237" t="s">
        <v>119</v>
      </c>
      <c r="T237" t="s">
        <v>164</v>
      </c>
      <c r="U237" t="s">
        <v>118</v>
      </c>
      <c r="V237" t="s">
        <v>2923</v>
      </c>
      <c r="W237" t="s">
        <v>2924</v>
      </c>
      <c r="X237" s="51" t="str">
        <f t="shared" si="3"/>
        <v>3</v>
      </c>
      <c r="Y237" s="51" t="str">
        <f>IF(T237="","",IF(AND(T237&lt;&gt;'Tabelas auxiliares'!$B$236,T237&lt;&gt;'Tabelas auxiliares'!$B$237),"FOLHA DE PESSOAL",IF(X237='Tabelas auxiliares'!$A$237,"CUSTEIO",IF(X237='Tabelas auxiliares'!$A$236,"INVESTIMENTO","ERRO - VERIFICAR"))))</f>
        <v>CUSTEIO</v>
      </c>
      <c r="Z237" s="44">
        <v>5348.4</v>
      </c>
      <c r="AC237" s="44">
        <v>5348.4</v>
      </c>
    </row>
    <row r="238" spans="1:29" x14ac:dyDescent="0.25">
      <c r="A238" t="s">
        <v>594</v>
      </c>
      <c r="B238" s="72" t="s">
        <v>312</v>
      </c>
      <c r="C238" s="72" t="s">
        <v>595</v>
      </c>
      <c r="D238" t="s">
        <v>47</v>
      </c>
      <c r="E238" t="s">
        <v>117</v>
      </c>
      <c r="F238" s="51" t="str">
        <f>IFERROR(VLOOKUP(D238,'Tabelas auxiliares'!$A$3:$B$61,2,FALSE),"")</f>
        <v>CMCC - COMPRAS COMPARTILHADAS</v>
      </c>
      <c r="G238" s="51" t="str">
        <f>IFERROR(VLOOKUP($B238,'Tabelas auxiliares'!$A$65:$C$102,2,FALSE),"")</f>
        <v>Materiais didáticos e serviços - Graduação</v>
      </c>
      <c r="H238" s="51" t="str">
        <f>IFERROR(VLOOKUP($B238,'Tabelas auxiliares'!$A$65:$C$102,3,FALSE),"")</f>
        <v xml:space="preserve">VIDRARIAS / MATERIAL DE CONSUMO / MANUTENÇÃO DE EQUIPAMENTOS / REAGENTES QUIMICOS / MATERIAIS E SERVIÇOS DIVERSOS PARA LABORATORIOS DIDÁTICOS E CURSOS DE GRADUAÇÃO / EPIS PARA LABORATÓRIOS </v>
      </c>
      <c r="I238" t="s">
        <v>4751</v>
      </c>
      <c r="J238" t="s">
        <v>5083</v>
      </c>
      <c r="K238" t="s">
        <v>5087</v>
      </c>
      <c r="L238" t="s">
        <v>949</v>
      </c>
      <c r="M238" t="s">
        <v>2975</v>
      </c>
      <c r="N238" t="s">
        <v>166</v>
      </c>
      <c r="O238" t="s">
        <v>167</v>
      </c>
      <c r="P238" t="s">
        <v>200</v>
      </c>
      <c r="Q238" t="s">
        <v>168</v>
      </c>
      <c r="R238" t="s">
        <v>165</v>
      </c>
      <c r="S238" t="s">
        <v>119</v>
      </c>
      <c r="T238" t="s">
        <v>164</v>
      </c>
      <c r="U238" t="s">
        <v>118</v>
      </c>
      <c r="V238" t="s">
        <v>2923</v>
      </c>
      <c r="W238" t="s">
        <v>2924</v>
      </c>
      <c r="X238" s="51" t="str">
        <f t="shared" si="3"/>
        <v>3</v>
      </c>
      <c r="Y238" s="51" t="str">
        <f>IF(T238="","",IF(AND(T238&lt;&gt;'Tabelas auxiliares'!$B$236,T238&lt;&gt;'Tabelas auxiliares'!$B$237),"FOLHA DE PESSOAL",IF(X238='Tabelas auxiliares'!$A$237,"CUSTEIO",IF(X238='Tabelas auxiliares'!$A$236,"INVESTIMENTO","ERRO - VERIFICAR"))))</f>
        <v>CUSTEIO</v>
      </c>
      <c r="Z238" s="44">
        <v>665.7</v>
      </c>
      <c r="AC238" s="44">
        <v>665.7</v>
      </c>
    </row>
    <row r="239" spans="1:29" x14ac:dyDescent="0.25">
      <c r="A239" t="s">
        <v>594</v>
      </c>
      <c r="B239" s="72" t="s">
        <v>312</v>
      </c>
      <c r="C239" s="72" t="s">
        <v>595</v>
      </c>
      <c r="D239" t="s">
        <v>47</v>
      </c>
      <c r="E239" t="s">
        <v>117</v>
      </c>
      <c r="F239" s="51" t="str">
        <f>IFERROR(VLOOKUP(D239,'Tabelas auxiliares'!$A$3:$B$61,2,FALSE),"")</f>
        <v>CMCC - COMPRAS COMPARTILHADAS</v>
      </c>
      <c r="G239" s="51" t="str">
        <f>IFERROR(VLOOKUP($B239,'Tabelas auxiliares'!$A$65:$C$102,2,FALSE),"")</f>
        <v>Materiais didáticos e serviços - Graduação</v>
      </c>
      <c r="H239" s="51" t="str">
        <f>IFERROR(VLOOKUP($B239,'Tabelas auxiliares'!$A$65:$C$102,3,FALSE),"")</f>
        <v xml:space="preserve">VIDRARIAS / MATERIAL DE CONSUMO / MANUTENÇÃO DE EQUIPAMENTOS / REAGENTES QUIMICOS / MATERIAIS E SERVIÇOS DIVERSOS PARA LABORATORIOS DIDÁTICOS E CURSOS DE GRADUAÇÃO / EPIS PARA LABORATÓRIOS </v>
      </c>
      <c r="I239" t="s">
        <v>4751</v>
      </c>
      <c r="J239" t="s">
        <v>5083</v>
      </c>
      <c r="K239" t="s">
        <v>5088</v>
      </c>
      <c r="L239" t="s">
        <v>949</v>
      </c>
      <c r="M239" t="s">
        <v>5089</v>
      </c>
      <c r="N239" t="s">
        <v>166</v>
      </c>
      <c r="O239" t="s">
        <v>167</v>
      </c>
      <c r="P239" t="s">
        <v>200</v>
      </c>
      <c r="Q239" t="s">
        <v>168</v>
      </c>
      <c r="R239" t="s">
        <v>165</v>
      </c>
      <c r="S239" t="s">
        <v>119</v>
      </c>
      <c r="T239" t="s">
        <v>164</v>
      </c>
      <c r="U239" t="s">
        <v>118</v>
      </c>
      <c r="V239" t="s">
        <v>2923</v>
      </c>
      <c r="W239" t="s">
        <v>2924</v>
      </c>
      <c r="X239" s="51" t="str">
        <f t="shared" si="3"/>
        <v>3</v>
      </c>
      <c r="Y239" s="51" t="str">
        <f>IF(T239="","",IF(AND(T239&lt;&gt;'Tabelas auxiliares'!$B$236,T239&lt;&gt;'Tabelas auxiliares'!$B$237),"FOLHA DE PESSOAL",IF(X239='Tabelas auxiliares'!$A$237,"CUSTEIO",IF(X239='Tabelas auxiliares'!$A$236,"INVESTIMENTO","ERRO - VERIFICAR"))))</f>
        <v>CUSTEIO</v>
      </c>
      <c r="Z239" s="44">
        <v>4760.7</v>
      </c>
      <c r="AC239" s="44">
        <v>4760.7</v>
      </c>
    </row>
    <row r="240" spans="1:29" x14ac:dyDescent="0.25">
      <c r="A240" t="s">
        <v>594</v>
      </c>
      <c r="B240" s="72" t="s">
        <v>312</v>
      </c>
      <c r="C240" s="72" t="s">
        <v>595</v>
      </c>
      <c r="D240" t="s">
        <v>47</v>
      </c>
      <c r="E240" t="s">
        <v>117</v>
      </c>
      <c r="F240" s="51" t="str">
        <f>IFERROR(VLOOKUP(D240,'Tabelas auxiliares'!$A$3:$B$61,2,FALSE),"")</f>
        <v>CMCC - COMPRAS COMPARTILHADAS</v>
      </c>
      <c r="G240" s="51" t="str">
        <f>IFERROR(VLOOKUP($B240,'Tabelas auxiliares'!$A$65:$C$102,2,FALSE),"")</f>
        <v>Materiais didáticos e serviços - Graduação</v>
      </c>
      <c r="H240" s="51" t="str">
        <f>IFERROR(VLOOKUP($B240,'Tabelas auxiliares'!$A$65:$C$102,3,FALSE),"")</f>
        <v xml:space="preserve">VIDRARIAS / MATERIAL DE CONSUMO / MANUTENÇÃO DE EQUIPAMENTOS / REAGENTES QUIMICOS / MATERIAIS E SERVIÇOS DIVERSOS PARA LABORATORIOS DIDÁTICOS E CURSOS DE GRADUAÇÃO / EPIS PARA LABORATÓRIOS </v>
      </c>
      <c r="I240" t="s">
        <v>4751</v>
      </c>
      <c r="J240" t="s">
        <v>5083</v>
      </c>
      <c r="K240" t="s">
        <v>5090</v>
      </c>
      <c r="L240" t="s">
        <v>949</v>
      </c>
      <c r="M240" t="s">
        <v>5091</v>
      </c>
      <c r="N240" t="s">
        <v>166</v>
      </c>
      <c r="O240" t="s">
        <v>167</v>
      </c>
      <c r="P240" t="s">
        <v>200</v>
      </c>
      <c r="Q240" t="s">
        <v>168</v>
      </c>
      <c r="R240" t="s">
        <v>165</v>
      </c>
      <c r="S240" t="s">
        <v>119</v>
      </c>
      <c r="T240" t="s">
        <v>164</v>
      </c>
      <c r="U240" t="s">
        <v>118</v>
      </c>
      <c r="V240" t="s">
        <v>2923</v>
      </c>
      <c r="W240" t="s">
        <v>2924</v>
      </c>
      <c r="X240" s="51" t="str">
        <f t="shared" si="3"/>
        <v>3</v>
      </c>
      <c r="Y240" s="51" t="str">
        <f>IF(T240="","",IF(AND(T240&lt;&gt;'Tabelas auxiliares'!$B$236,T240&lt;&gt;'Tabelas auxiliares'!$B$237),"FOLHA DE PESSOAL",IF(X240='Tabelas auxiliares'!$A$237,"CUSTEIO",IF(X240='Tabelas auxiliares'!$A$236,"INVESTIMENTO","ERRO - VERIFICAR"))))</f>
        <v>CUSTEIO</v>
      </c>
      <c r="Z240" s="44">
        <v>25859.56</v>
      </c>
      <c r="AC240" s="44">
        <v>25859.56</v>
      </c>
    </row>
    <row r="241" spans="1:29" x14ac:dyDescent="0.25">
      <c r="A241" t="s">
        <v>594</v>
      </c>
      <c r="B241" s="72" t="s">
        <v>312</v>
      </c>
      <c r="C241" s="72" t="s">
        <v>595</v>
      </c>
      <c r="D241" t="s">
        <v>51</v>
      </c>
      <c r="E241" t="s">
        <v>117</v>
      </c>
      <c r="F241" s="51" t="str">
        <f>IFERROR(VLOOKUP(D241,'Tabelas auxiliares'!$A$3:$B$61,2,FALSE),"")</f>
        <v>CCNH - COMPRAS COMPARTILHADAS</v>
      </c>
      <c r="G241" s="51" t="str">
        <f>IFERROR(VLOOKUP($B241,'Tabelas auxiliares'!$A$65:$C$102,2,FALSE),"")</f>
        <v>Materiais didáticos e serviços - Graduação</v>
      </c>
      <c r="H241" s="51" t="str">
        <f>IFERROR(VLOOKUP($B241,'Tabelas auxiliares'!$A$65:$C$102,3,FALSE),"")</f>
        <v xml:space="preserve">VIDRARIAS / MATERIAL DE CONSUMO / MANUTENÇÃO DE EQUIPAMENTOS / REAGENTES QUIMICOS / MATERIAIS E SERVIÇOS DIVERSOS PARA LABORATORIOS DIDÁTICOS E CURSOS DE GRADUAÇÃO / EPIS PARA LABORATÓRIOS </v>
      </c>
      <c r="I241" t="s">
        <v>4780</v>
      </c>
      <c r="J241" t="s">
        <v>5092</v>
      </c>
      <c r="K241" t="s">
        <v>5093</v>
      </c>
      <c r="L241" t="s">
        <v>5094</v>
      </c>
      <c r="M241" t="s">
        <v>2150</v>
      </c>
      <c r="N241" t="s">
        <v>166</v>
      </c>
      <c r="O241" t="s">
        <v>167</v>
      </c>
      <c r="P241" t="s">
        <v>200</v>
      </c>
      <c r="Q241" t="s">
        <v>168</v>
      </c>
      <c r="R241" t="s">
        <v>165</v>
      </c>
      <c r="S241" t="s">
        <v>119</v>
      </c>
      <c r="T241" t="s">
        <v>164</v>
      </c>
      <c r="U241" t="s">
        <v>118</v>
      </c>
      <c r="V241" t="s">
        <v>2932</v>
      </c>
      <c r="W241" t="s">
        <v>2933</v>
      </c>
      <c r="X241" s="51" t="str">
        <f t="shared" si="3"/>
        <v>3</v>
      </c>
      <c r="Y241" s="51" t="str">
        <f>IF(T241="","",IF(AND(T241&lt;&gt;'Tabelas auxiliares'!$B$236,T241&lt;&gt;'Tabelas auxiliares'!$B$237),"FOLHA DE PESSOAL",IF(X241='Tabelas auxiliares'!$A$237,"CUSTEIO",IF(X241='Tabelas auxiliares'!$A$236,"INVESTIMENTO","ERRO - VERIFICAR"))))</f>
        <v>CUSTEIO</v>
      </c>
      <c r="Z241" s="44">
        <v>2560</v>
      </c>
      <c r="AC241" s="44">
        <v>2560</v>
      </c>
    </row>
    <row r="242" spans="1:29" x14ac:dyDescent="0.25">
      <c r="A242" t="s">
        <v>594</v>
      </c>
      <c r="B242" s="72" t="s">
        <v>312</v>
      </c>
      <c r="C242" s="72" t="s">
        <v>595</v>
      </c>
      <c r="D242" t="s">
        <v>51</v>
      </c>
      <c r="E242" t="s">
        <v>117</v>
      </c>
      <c r="F242" s="51" t="str">
        <f>IFERROR(VLOOKUP(D242,'Tabelas auxiliares'!$A$3:$B$61,2,FALSE),"")</f>
        <v>CCNH - COMPRAS COMPARTILHADAS</v>
      </c>
      <c r="G242" s="51" t="str">
        <f>IFERROR(VLOOKUP($B242,'Tabelas auxiliares'!$A$65:$C$102,2,FALSE),"")</f>
        <v>Materiais didáticos e serviços - Graduação</v>
      </c>
      <c r="H242" s="51" t="str">
        <f>IFERROR(VLOOKUP($B242,'Tabelas auxiliares'!$A$65:$C$102,3,FALSE),"")</f>
        <v xml:space="preserve">VIDRARIAS / MATERIAL DE CONSUMO / MANUTENÇÃO DE EQUIPAMENTOS / REAGENTES QUIMICOS / MATERIAIS E SERVIÇOS DIVERSOS PARA LABORATORIOS DIDÁTICOS E CURSOS DE GRADUAÇÃO / EPIS PARA LABORATÓRIOS </v>
      </c>
      <c r="I242" t="s">
        <v>4780</v>
      </c>
      <c r="J242" t="s">
        <v>5092</v>
      </c>
      <c r="K242" t="s">
        <v>5095</v>
      </c>
      <c r="L242" t="s">
        <v>5094</v>
      </c>
      <c r="M242" t="s">
        <v>2977</v>
      </c>
      <c r="N242" t="s">
        <v>166</v>
      </c>
      <c r="O242" t="s">
        <v>167</v>
      </c>
      <c r="P242" t="s">
        <v>200</v>
      </c>
      <c r="Q242" t="s">
        <v>168</v>
      </c>
      <c r="R242" t="s">
        <v>165</v>
      </c>
      <c r="S242" t="s">
        <v>119</v>
      </c>
      <c r="T242" t="s">
        <v>164</v>
      </c>
      <c r="U242" t="s">
        <v>118</v>
      </c>
      <c r="V242" t="s">
        <v>2932</v>
      </c>
      <c r="W242" t="s">
        <v>2933</v>
      </c>
      <c r="X242" s="51" t="str">
        <f t="shared" si="3"/>
        <v>3</v>
      </c>
      <c r="Y242" s="51" t="str">
        <f>IF(T242="","",IF(AND(T242&lt;&gt;'Tabelas auxiliares'!$B$236,T242&lt;&gt;'Tabelas auxiliares'!$B$237),"FOLHA DE PESSOAL",IF(X242='Tabelas auxiliares'!$A$237,"CUSTEIO",IF(X242='Tabelas auxiliares'!$A$236,"INVESTIMENTO","ERRO - VERIFICAR"))))</f>
        <v>CUSTEIO</v>
      </c>
      <c r="Z242" s="44">
        <v>637.5</v>
      </c>
    </row>
    <row r="243" spans="1:29" x14ac:dyDescent="0.25">
      <c r="A243" t="s">
        <v>594</v>
      </c>
      <c r="B243" s="72" t="s">
        <v>312</v>
      </c>
      <c r="C243" s="72" t="s">
        <v>595</v>
      </c>
      <c r="D243" t="s">
        <v>51</v>
      </c>
      <c r="E243" t="s">
        <v>117</v>
      </c>
      <c r="F243" s="51" t="str">
        <f>IFERROR(VLOOKUP(D243,'Tabelas auxiliares'!$A$3:$B$61,2,FALSE),"")</f>
        <v>CCNH - COMPRAS COMPARTILHADAS</v>
      </c>
      <c r="G243" s="51" t="str">
        <f>IFERROR(VLOOKUP($B243,'Tabelas auxiliares'!$A$65:$C$102,2,FALSE),"")</f>
        <v>Materiais didáticos e serviços - Graduação</v>
      </c>
      <c r="H243" s="51" t="str">
        <f>IFERROR(VLOOKUP($B243,'Tabelas auxiliares'!$A$65:$C$102,3,FALSE),"")</f>
        <v xml:space="preserve">VIDRARIAS / MATERIAL DE CONSUMO / MANUTENÇÃO DE EQUIPAMENTOS / REAGENTES QUIMICOS / MATERIAIS E SERVIÇOS DIVERSOS PARA LABORATORIOS DIDÁTICOS E CURSOS DE GRADUAÇÃO / EPIS PARA LABORATÓRIOS </v>
      </c>
      <c r="I243" t="s">
        <v>4780</v>
      </c>
      <c r="J243" t="s">
        <v>5092</v>
      </c>
      <c r="K243" t="s">
        <v>5096</v>
      </c>
      <c r="L243" t="s">
        <v>5094</v>
      </c>
      <c r="M243" t="s">
        <v>5097</v>
      </c>
      <c r="N243" t="s">
        <v>166</v>
      </c>
      <c r="O243" t="s">
        <v>167</v>
      </c>
      <c r="P243" t="s">
        <v>200</v>
      </c>
      <c r="Q243" t="s">
        <v>168</v>
      </c>
      <c r="R243" t="s">
        <v>165</v>
      </c>
      <c r="S243" t="s">
        <v>119</v>
      </c>
      <c r="T243" t="s">
        <v>164</v>
      </c>
      <c r="U243" t="s">
        <v>118</v>
      </c>
      <c r="V243" t="s">
        <v>2932</v>
      </c>
      <c r="W243" t="s">
        <v>2933</v>
      </c>
      <c r="X243" s="51" t="str">
        <f t="shared" si="3"/>
        <v>3</v>
      </c>
      <c r="Y243" s="51" t="str">
        <f>IF(T243="","",IF(AND(T243&lt;&gt;'Tabelas auxiliares'!$B$236,T243&lt;&gt;'Tabelas auxiliares'!$B$237),"FOLHA DE PESSOAL",IF(X243='Tabelas auxiliares'!$A$237,"CUSTEIO",IF(X243='Tabelas auxiliares'!$A$236,"INVESTIMENTO","ERRO - VERIFICAR"))))</f>
        <v>CUSTEIO</v>
      </c>
      <c r="Z243" s="44">
        <v>1530</v>
      </c>
      <c r="AC243" s="44">
        <v>1530</v>
      </c>
    </row>
    <row r="244" spans="1:29" x14ac:dyDescent="0.25">
      <c r="A244" t="s">
        <v>594</v>
      </c>
      <c r="B244" s="72" t="s">
        <v>312</v>
      </c>
      <c r="C244" s="72" t="s">
        <v>595</v>
      </c>
      <c r="D244" t="s">
        <v>51</v>
      </c>
      <c r="E244" t="s">
        <v>117</v>
      </c>
      <c r="F244" s="51" t="str">
        <f>IFERROR(VLOOKUP(D244,'Tabelas auxiliares'!$A$3:$B$61,2,FALSE),"")</f>
        <v>CCNH - COMPRAS COMPARTILHADAS</v>
      </c>
      <c r="G244" s="51" t="str">
        <f>IFERROR(VLOOKUP($B244,'Tabelas auxiliares'!$A$65:$C$102,2,FALSE),"")</f>
        <v>Materiais didáticos e serviços - Graduação</v>
      </c>
      <c r="H244" s="51" t="str">
        <f>IFERROR(VLOOKUP($B244,'Tabelas auxiliares'!$A$65:$C$102,3,FALSE),"")</f>
        <v xml:space="preserve">VIDRARIAS / MATERIAL DE CONSUMO / MANUTENÇÃO DE EQUIPAMENTOS / REAGENTES QUIMICOS / MATERIAIS E SERVIÇOS DIVERSOS PARA LABORATORIOS DIDÁTICOS E CURSOS DE GRADUAÇÃO / EPIS PARA LABORATÓRIOS </v>
      </c>
      <c r="I244" t="s">
        <v>4780</v>
      </c>
      <c r="J244" t="s">
        <v>5098</v>
      </c>
      <c r="K244" t="s">
        <v>5099</v>
      </c>
      <c r="L244" t="s">
        <v>5100</v>
      </c>
      <c r="M244" t="s">
        <v>5101</v>
      </c>
      <c r="N244" t="s">
        <v>166</v>
      </c>
      <c r="O244" t="s">
        <v>167</v>
      </c>
      <c r="P244" t="s">
        <v>200</v>
      </c>
      <c r="Q244" t="s">
        <v>168</v>
      </c>
      <c r="R244" t="s">
        <v>165</v>
      </c>
      <c r="S244" t="s">
        <v>119</v>
      </c>
      <c r="T244" t="s">
        <v>164</v>
      </c>
      <c r="U244" t="s">
        <v>118</v>
      </c>
      <c r="V244" t="s">
        <v>2932</v>
      </c>
      <c r="W244" t="s">
        <v>2933</v>
      </c>
      <c r="X244" s="51" t="str">
        <f t="shared" si="3"/>
        <v>3</v>
      </c>
      <c r="Y244" s="51" t="str">
        <f>IF(T244="","",IF(AND(T244&lt;&gt;'Tabelas auxiliares'!$B$236,T244&lt;&gt;'Tabelas auxiliares'!$B$237),"FOLHA DE PESSOAL",IF(X244='Tabelas auxiliares'!$A$237,"CUSTEIO",IF(X244='Tabelas auxiliares'!$A$236,"INVESTIMENTO","ERRO - VERIFICAR"))))</f>
        <v>CUSTEIO</v>
      </c>
      <c r="Z244" s="44">
        <v>4183.04</v>
      </c>
      <c r="AC244" s="44">
        <v>4183.04</v>
      </c>
    </row>
    <row r="245" spans="1:29" x14ac:dyDescent="0.25">
      <c r="A245" t="s">
        <v>594</v>
      </c>
      <c r="B245" s="72" t="s">
        <v>312</v>
      </c>
      <c r="C245" s="72" t="s">
        <v>595</v>
      </c>
      <c r="D245" t="s">
        <v>51</v>
      </c>
      <c r="E245" t="s">
        <v>117</v>
      </c>
      <c r="F245" s="51" t="str">
        <f>IFERROR(VLOOKUP(D245,'Tabelas auxiliares'!$A$3:$B$61,2,FALSE),"")</f>
        <v>CCNH - COMPRAS COMPARTILHADAS</v>
      </c>
      <c r="G245" s="51" t="str">
        <f>IFERROR(VLOOKUP($B245,'Tabelas auxiliares'!$A$65:$C$102,2,FALSE),"")</f>
        <v>Materiais didáticos e serviços - Graduação</v>
      </c>
      <c r="H245" s="51" t="str">
        <f>IFERROR(VLOOKUP($B245,'Tabelas auxiliares'!$A$65:$C$102,3,FALSE),"")</f>
        <v xml:space="preserve">VIDRARIAS / MATERIAL DE CONSUMO / MANUTENÇÃO DE EQUIPAMENTOS / REAGENTES QUIMICOS / MATERIAIS E SERVIÇOS DIVERSOS PARA LABORATORIOS DIDÁTICOS E CURSOS DE GRADUAÇÃO / EPIS PARA LABORATÓRIOS </v>
      </c>
      <c r="I245" t="s">
        <v>4458</v>
      </c>
      <c r="J245" t="s">
        <v>2952</v>
      </c>
      <c r="K245" t="s">
        <v>5102</v>
      </c>
      <c r="L245" t="s">
        <v>5103</v>
      </c>
      <c r="M245" t="s">
        <v>2940</v>
      </c>
      <c r="N245" t="s">
        <v>169</v>
      </c>
      <c r="O245" t="s">
        <v>167</v>
      </c>
      <c r="P245" t="s">
        <v>640</v>
      </c>
      <c r="Q245" t="s">
        <v>168</v>
      </c>
      <c r="R245" t="s">
        <v>165</v>
      </c>
      <c r="S245" t="s">
        <v>119</v>
      </c>
      <c r="T245" t="s">
        <v>164</v>
      </c>
      <c r="U245" t="s">
        <v>4478</v>
      </c>
      <c r="V245" t="s">
        <v>2932</v>
      </c>
      <c r="W245" t="s">
        <v>2933</v>
      </c>
      <c r="X245" s="51" t="str">
        <f t="shared" si="3"/>
        <v>3</v>
      </c>
      <c r="Y245" s="51" t="str">
        <f>IF(T245="","",IF(AND(T245&lt;&gt;'Tabelas auxiliares'!$B$236,T245&lt;&gt;'Tabelas auxiliares'!$B$237),"FOLHA DE PESSOAL",IF(X245='Tabelas auxiliares'!$A$237,"CUSTEIO",IF(X245='Tabelas auxiliares'!$A$236,"INVESTIMENTO","ERRO - VERIFICAR"))))</f>
        <v>CUSTEIO</v>
      </c>
      <c r="Z245" s="44">
        <v>3077.28</v>
      </c>
      <c r="AC245" s="44">
        <v>3077.28</v>
      </c>
    </row>
    <row r="246" spans="1:29" x14ac:dyDescent="0.25">
      <c r="A246" t="s">
        <v>594</v>
      </c>
      <c r="B246" s="72" t="s">
        <v>312</v>
      </c>
      <c r="C246" s="72" t="s">
        <v>595</v>
      </c>
      <c r="D246" t="s">
        <v>51</v>
      </c>
      <c r="E246" t="s">
        <v>117</v>
      </c>
      <c r="F246" s="51" t="str">
        <f>IFERROR(VLOOKUP(D246,'Tabelas auxiliares'!$A$3:$B$61,2,FALSE),"")</f>
        <v>CCNH - COMPRAS COMPARTILHADAS</v>
      </c>
      <c r="G246" s="51" t="str">
        <f>IFERROR(VLOOKUP($B246,'Tabelas auxiliares'!$A$65:$C$102,2,FALSE),"")</f>
        <v>Materiais didáticos e serviços - Graduação</v>
      </c>
      <c r="H246" s="51" t="str">
        <f>IFERROR(VLOOKUP($B246,'Tabelas auxiliares'!$A$65:$C$102,3,FALSE),"")</f>
        <v xml:space="preserve">VIDRARIAS / MATERIAL DE CONSUMO / MANUTENÇÃO DE EQUIPAMENTOS / REAGENTES QUIMICOS / MATERIAIS E SERVIÇOS DIVERSOS PARA LABORATORIOS DIDÁTICOS E CURSOS DE GRADUAÇÃO / EPIS PARA LABORATÓRIOS </v>
      </c>
      <c r="I246" t="s">
        <v>4458</v>
      </c>
      <c r="J246" t="s">
        <v>2952</v>
      </c>
      <c r="K246" t="s">
        <v>5104</v>
      </c>
      <c r="L246" t="s">
        <v>5103</v>
      </c>
      <c r="M246" t="s">
        <v>2955</v>
      </c>
      <c r="N246" t="s">
        <v>169</v>
      </c>
      <c r="O246" t="s">
        <v>167</v>
      </c>
      <c r="P246" t="s">
        <v>640</v>
      </c>
      <c r="Q246" t="s">
        <v>168</v>
      </c>
      <c r="R246" t="s">
        <v>165</v>
      </c>
      <c r="S246" t="s">
        <v>119</v>
      </c>
      <c r="T246" t="s">
        <v>164</v>
      </c>
      <c r="U246" t="s">
        <v>4478</v>
      </c>
      <c r="V246" t="s">
        <v>2932</v>
      </c>
      <c r="W246" t="s">
        <v>2933</v>
      </c>
      <c r="X246" s="51" t="str">
        <f t="shared" si="3"/>
        <v>3</v>
      </c>
      <c r="Y246" s="51" t="str">
        <f>IF(T246="","",IF(AND(T246&lt;&gt;'Tabelas auxiliares'!$B$236,T246&lt;&gt;'Tabelas auxiliares'!$B$237),"FOLHA DE PESSOAL",IF(X246='Tabelas auxiliares'!$A$237,"CUSTEIO",IF(X246='Tabelas auxiliares'!$A$236,"INVESTIMENTO","ERRO - VERIFICAR"))))</f>
        <v>CUSTEIO</v>
      </c>
      <c r="Z246" s="44">
        <v>600</v>
      </c>
      <c r="AC246" s="44">
        <v>600</v>
      </c>
    </row>
    <row r="247" spans="1:29" x14ac:dyDescent="0.25">
      <c r="A247" t="s">
        <v>594</v>
      </c>
      <c r="B247" s="72" t="s">
        <v>312</v>
      </c>
      <c r="C247" s="72" t="s">
        <v>595</v>
      </c>
      <c r="D247" t="s">
        <v>51</v>
      </c>
      <c r="E247" t="s">
        <v>117</v>
      </c>
      <c r="F247" s="51" t="str">
        <f>IFERROR(VLOOKUP(D247,'Tabelas auxiliares'!$A$3:$B$61,2,FALSE),"")</f>
        <v>CCNH - COMPRAS COMPARTILHADAS</v>
      </c>
      <c r="G247" s="51" t="str">
        <f>IFERROR(VLOOKUP($B247,'Tabelas auxiliares'!$A$65:$C$102,2,FALSE),"")</f>
        <v>Materiais didáticos e serviços - Graduação</v>
      </c>
      <c r="H247" s="51" t="str">
        <f>IFERROR(VLOOKUP($B247,'Tabelas auxiliares'!$A$65:$C$102,3,FALSE),"")</f>
        <v xml:space="preserve">VIDRARIAS / MATERIAL DE CONSUMO / MANUTENÇÃO DE EQUIPAMENTOS / REAGENTES QUIMICOS / MATERIAIS E SERVIÇOS DIVERSOS PARA LABORATORIOS DIDÁTICOS E CURSOS DE GRADUAÇÃO / EPIS PARA LABORATÓRIOS </v>
      </c>
      <c r="I247" t="s">
        <v>4458</v>
      </c>
      <c r="J247" t="s">
        <v>2952</v>
      </c>
      <c r="K247" t="s">
        <v>5105</v>
      </c>
      <c r="L247" t="s">
        <v>5103</v>
      </c>
      <c r="M247" t="s">
        <v>2967</v>
      </c>
      <c r="N247" t="s">
        <v>169</v>
      </c>
      <c r="O247" t="s">
        <v>167</v>
      </c>
      <c r="P247" t="s">
        <v>640</v>
      </c>
      <c r="Q247" t="s">
        <v>168</v>
      </c>
      <c r="R247" t="s">
        <v>165</v>
      </c>
      <c r="S247" t="s">
        <v>119</v>
      </c>
      <c r="T247" t="s">
        <v>164</v>
      </c>
      <c r="U247" t="s">
        <v>4478</v>
      </c>
      <c r="V247" t="s">
        <v>2932</v>
      </c>
      <c r="W247" t="s">
        <v>2933</v>
      </c>
      <c r="X247" s="51" t="str">
        <f t="shared" si="3"/>
        <v>3</v>
      </c>
      <c r="Y247" s="51" t="str">
        <f>IF(T247="","",IF(AND(T247&lt;&gt;'Tabelas auxiliares'!$B$236,T247&lt;&gt;'Tabelas auxiliares'!$B$237),"FOLHA DE PESSOAL",IF(X247='Tabelas auxiliares'!$A$237,"CUSTEIO",IF(X247='Tabelas auxiliares'!$A$236,"INVESTIMENTO","ERRO - VERIFICAR"))))</f>
        <v>CUSTEIO</v>
      </c>
      <c r="Z247" s="44">
        <v>899.24</v>
      </c>
      <c r="AC247" s="44">
        <v>892.8</v>
      </c>
    </row>
    <row r="248" spans="1:29" x14ac:dyDescent="0.25">
      <c r="A248" t="s">
        <v>594</v>
      </c>
      <c r="B248" s="72" t="s">
        <v>312</v>
      </c>
      <c r="C248" s="72" t="s">
        <v>595</v>
      </c>
      <c r="D248" t="s">
        <v>51</v>
      </c>
      <c r="E248" t="s">
        <v>117</v>
      </c>
      <c r="F248" s="51" t="str">
        <f>IFERROR(VLOOKUP(D248,'Tabelas auxiliares'!$A$3:$B$61,2,FALSE),"")</f>
        <v>CCNH - COMPRAS COMPARTILHADAS</v>
      </c>
      <c r="G248" s="51" t="str">
        <f>IFERROR(VLOOKUP($B248,'Tabelas auxiliares'!$A$65:$C$102,2,FALSE),"")</f>
        <v>Materiais didáticos e serviços - Graduação</v>
      </c>
      <c r="H248" s="51" t="str">
        <f>IFERROR(VLOOKUP($B248,'Tabelas auxiliares'!$A$65:$C$102,3,FALSE),"")</f>
        <v xml:space="preserve">VIDRARIAS / MATERIAL DE CONSUMO / MANUTENÇÃO DE EQUIPAMENTOS / REAGENTES QUIMICOS / MATERIAIS E SERVIÇOS DIVERSOS PARA LABORATORIOS DIDÁTICOS E CURSOS DE GRADUAÇÃO / EPIS PARA LABORATÓRIOS </v>
      </c>
      <c r="I248" t="s">
        <v>4458</v>
      </c>
      <c r="J248" t="s">
        <v>2952</v>
      </c>
      <c r="K248" t="s">
        <v>5106</v>
      </c>
      <c r="L248" t="s">
        <v>5103</v>
      </c>
      <c r="M248" t="s">
        <v>5107</v>
      </c>
      <c r="N248" t="s">
        <v>169</v>
      </c>
      <c r="O248" t="s">
        <v>167</v>
      </c>
      <c r="P248" t="s">
        <v>640</v>
      </c>
      <c r="Q248" t="s">
        <v>168</v>
      </c>
      <c r="R248" t="s">
        <v>165</v>
      </c>
      <c r="S248" t="s">
        <v>119</v>
      </c>
      <c r="T248" t="s">
        <v>164</v>
      </c>
      <c r="U248" t="s">
        <v>4478</v>
      </c>
      <c r="V248" t="s">
        <v>2932</v>
      </c>
      <c r="W248" t="s">
        <v>2933</v>
      </c>
      <c r="X248" s="51" t="str">
        <f t="shared" si="3"/>
        <v>3</v>
      </c>
      <c r="Y248" s="51" t="str">
        <f>IF(T248="","",IF(AND(T248&lt;&gt;'Tabelas auxiliares'!$B$236,T248&lt;&gt;'Tabelas auxiliares'!$B$237),"FOLHA DE PESSOAL",IF(X248='Tabelas auxiliares'!$A$237,"CUSTEIO",IF(X248='Tabelas auxiliares'!$A$236,"INVESTIMENTO","ERRO - VERIFICAR"))))</f>
        <v>CUSTEIO</v>
      </c>
      <c r="Z248" s="44">
        <v>1480.19</v>
      </c>
      <c r="AC248" s="44">
        <v>1480.19</v>
      </c>
    </row>
    <row r="249" spans="1:29" x14ac:dyDescent="0.25">
      <c r="A249" t="s">
        <v>594</v>
      </c>
      <c r="B249" s="72" t="s">
        <v>312</v>
      </c>
      <c r="C249" s="72" t="s">
        <v>595</v>
      </c>
      <c r="D249" t="s">
        <v>51</v>
      </c>
      <c r="E249" t="s">
        <v>117</v>
      </c>
      <c r="F249" s="51" t="str">
        <f>IFERROR(VLOOKUP(D249,'Tabelas auxiliares'!$A$3:$B$61,2,FALSE),"")</f>
        <v>CCNH - COMPRAS COMPARTILHADAS</v>
      </c>
      <c r="G249" s="51" t="str">
        <f>IFERROR(VLOOKUP($B249,'Tabelas auxiliares'!$A$65:$C$102,2,FALSE),"")</f>
        <v>Materiais didáticos e serviços - Graduação</v>
      </c>
      <c r="H249" s="51" t="str">
        <f>IFERROR(VLOOKUP($B249,'Tabelas auxiliares'!$A$65:$C$102,3,FALSE),"")</f>
        <v xml:space="preserve">VIDRARIAS / MATERIAL DE CONSUMO / MANUTENÇÃO DE EQUIPAMENTOS / REAGENTES QUIMICOS / MATERIAIS E SERVIÇOS DIVERSOS PARA LABORATORIOS DIDÁTICOS E CURSOS DE GRADUAÇÃO / EPIS PARA LABORATÓRIOS </v>
      </c>
      <c r="I249" t="s">
        <v>4458</v>
      </c>
      <c r="J249" t="s">
        <v>2952</v>
      </c>
      <c r="K249" t="s">
        <v>5108</v>
      </c>
      <c r="L249" t="s">
        <v>5103</v>
      </c>
      <c r="M249" t="s">
        <v>5109</v>
      </c>
      <c r="N249" t="s">
        <v>169</v>
      </c>
      <c r="O249" t="s">
        <v>167</v>
      </c>
      <c r="P249" t="s">
        <v>640</v>
      </c>
      <c r="Q249" t="s">
        <v>168</v>
      </c>
      <c r="R249" t="s">
        <v>165</v>
      </c>
      <c r="S249" t="s">
        <v>119</v>
      </c>
      <c r="T249" t="s">
        <v>164</v>
      </c>
      <c r="U249" t="s">
        <v>4478</v>
      </c>
      <c r="V249" t="s">
        <v>2932</v>
      </c>
      <c r="W249" t="s">
        <v>2933</v>
      </c>
      <c r="X249" s="51" t="str">
        <f t="shared" si="3"/>
        <v>3</v>
      </c>
      <c r="Y249" s="51" t="str">
        <f>IF(T249="","",IF(AND(T249&lt;&gt;'Tabelas auxiliares'!$B$236,T249&lt;&gt;'Tabelas auxiliares'!$B$237),"FOLHA DE PESSOAL",IF(X249='Tabelas auxiliares'!$A$237,"CUSTEIO",IF(X249='Tabelas auxiliares'!$A$236,"INVESTIMENTO","ERRO - VERIFICAR"))))</f>
        <v>CUSTEIO</v>
      </c>
      <c r="Z249" s="44">
        <v>400</v>
      </c>
      <c r="AC249" s="44">
        <v>400</v>
      </c>
    </row>
    <row r="250" spans="1:29" x14ac:dyDescent="0.25">
      <c r="A250" t="s">
        <v>594</v>
      </c>
      <c r="B250" s="72" t="s">
        <v>312</v>
      </c>
      <c r="C250" s="72" t="s">
        <v>595</v>
      </c>
      <c r="D250" t="s">
        <v>51</v>
      </c>
      <c r="E250" t="s">
        <v>117</v>
      </c>
      <c r="F250" s="51" t="str">
        <f>IFERROR(VLOOKUP(D250,'Tabelas auxiliares'!$A$3:$B$61,2,FALSE),"")</f>
        <v>CCNH - COMPRAS COMPARTILHADAS</v>
      </c>
      <c r="G250" s="51" t="str">
        <f>IFERROR(VLOOKUP($B250,'Tabelas auxiliares'!$A$65:$C$102,2,FALSE),"")</f>
        <v>Materiais didáticos e serviços - Graduação</v>
      </c>
      <c r="H250" s="51" t="str">
        <f>IFERROR(VLOOKUP($B250,'Tabelas auxiliares'!$A$65:$C$102,3,FALSE),"")</f>
        <v xml:space="preserve">VIDRARIAS / MATERIAL DE CONSUMO / MANUTENÇÃO DE EQUIPAMENTOS / REAGENTES QUIMICOS / MATERIAIS E SERVIÇOS DIVERSOS PARA LABORATORIOS DIDÁTICOS E CURSOS DE GRADUAÇÃO / EPIS PARA LABORATÓRIOS </v>
      </c>
      <c r="I250" t="s">
        <v>4458</v>
      </c>
      <c r="J250" t="s">
        <v>2952</v>
      </c>
      <c r="K250" t="s">
        <v>5110</v>
      </c>
      <c r="L250" t="s">
        <v>5103</v>
      </c>
      <c r="M250" t="s">
        <v>5111</v>
      </c>
      <c r="N250" t="s">
        <v>169</v>
      </c>
      <c r="O250" t="s">
        <v>167</v>
      </c>
      <c r="P250" t="s">
        <v>640</v>
      </c>
      <c r="Q250" t="s">
        <v>168</v>
      </c>
      <c r="R250" t="s">
        <v>165</v>
      </c>
      <c r="S250" t="s">
        <v>119</v>
      </c>
      <c r="T250" t="s">
        <v>164</v>
      </c>
      <c r="U250" t="s">
        <v>4478</v>
      </c>
      <c r="V250" t="s">
        <v>2932</v>
      </c>
      <c r="W250" t="s">
        <v>2933</v>
      </c>
      <c r="X250" s="51" t="str">
        <f t="shared" si="3"/>
        <v>3</v>
      </c>
      <c r="Y250" s="51" t="str">
        <f>IF(T250="","",IF(AND(T250&lt;&gt;'Tabelas auxiliares'!$B$236,T250&lt;&gt;'Tabelas auxiliares'!$B$237),"FOLHA DE PESSOAL",IF(X250='Tabelas auxiliares'!$A$237,"CUSTEIO",IF(X250='Tabelas auxiliares'!$A$236,"INVESTIMENTO","ERRO - VERIFICAR"))))</f>
        <v>CUSTEIO</v>
      </c>
      <c r="Z250" s="44">
        <v>405.9</v>
      </c>
      <c r="AC250" s="44">
        <v>405.9</v>
      </c>
    </row>
    <row r="251" spans="1:29" x14ac:dyDescent="0.25">
      <c r="A251" t="s">
        <v>594</v>
      </c>
      <c r="B251" s="72" t="s">
        <v>312</v>
      </c>
      <c r="C251" s="72" t="s">
        <v>595</v>
      </c>
      <c r="D251" t="s">
        <v>51</v>
      </c>
      <c r="E251" t="s">
        <v>117</v>
      </c>
      <c r="F251" s="51" t="str">
        <f>IFERROR(VLOOKUP(D251,'Tabelas auxiliares'!$A$3:$B$61,2,FALSE),"")</f>
        <v>CCNH - COMPRAS COMPARTILHADAS</v>
      </c>
      <c r="G251" s="51" t="str">
        <f>IFERROR(VLOOKUP($B251,'Tabelas auxiliares'!$A$65:$C$102,2,FALSE),"")</f>
        <v>Materiais didáticos e serviços - Graduação</v>
      </c>
      <c r="H251" s="51" t="str">
        <f>IFERROR(VLOOKUP($B251,'Tabelas auxiliares'!$A$65:$C$102,3,FALSE),"")</f>
        <v xml:space="preserve">VIDRARIAS / MATERIAL DE CONSUMO / MANUTENÇÃO DE EQUIPAMENTOS / REAGENTES QUIMICOS / MATERIAIS E SERVIÇOS DIVERSOS PARA LABORATORIOS DIDÁTICOS E CURSOS DE GRADUAÇÃO / EPIS PARA LABORATÓRIOS </v>
      </c>
      <c r="I251" t="s">
        <v>4458</v>
      </c>
      <c r="J251" t="s">
        <v>2952</v>
      </c>
      <c r="K251" t="s">
        <v>5112</v>
      </c>
      <c r="L251" t="s">
        <v>5103</v>
      </c>
      <c r="M251" t="s">
        <v>2949</v>
      </c>
      <c r="N251" t="s">
        <v>169</v>
      </c>
      <c r="O251" t="s">
        <v>167</v>
      </c>
      <c r="P251" t="s">
        <v>640</v>
      </c>
      <c r="Q251" t="s">
        <v>168</v>
      </c>
      <c r="R251" t="s">
        <v>165</v>
      </c>
      <c r="S251" t="s">
        <v>119</v>
      </c>
      <c r="T251" t="s">
        <v>164</v>
      </c>
      <c r="U251" t="s">
        <v>4478</v>
      </c>
      <c r="V251" t="s">
        <v>2932</v>
      </c>
      <c r="W251" t="s">
        <v>2933</v>
      </c>
      <c r="X251" s="51" t="str">
        <f t="shared" si="3"/>
        <v>3</v>
      </c>
      <c r="Y251" s="51" t="str">
        <f>IF(T251="","",IF(AND(T251&lt;&gt;'Tabelas auxiliares'!$B$236,T251&lt;&gt;'Tabelas auxiliares'!$B$237),"FOLHA DE PESSOAL",IF(X251='Tabelas auxiliares'!$A$237,"CUSTEIO",IF(X251='Tabelas auxiliares'!$A$236,"INVESTIMENTO","ERRO - VERIFICAR"))))</f>
        <v>CUSTEIO</v>
      </c>
      <c r="Z251" s="44">
        <v>1984.95</v>
      </c>
      <c r="AC251" s="44">
        <v>1984.95</v>
      </c>
    </row>
    <row r="252" spans="1:29" x14ac:dyDescent="0.25">
      <c r="A252" t="s">
        <v>594</v>
      </c>
      <c r="B252" s="72" t="s">
        <v>312</v>
      </c>
      <c r="C252" s="72" t="s">
        <v>595</v>
      </c>
      <c r="D252" t="s">
        <v>51</v>
      </c>
      <c r="E252" t="s">
        <v>117</v>
      </c>
      <c r="F252" s="51" t="str">
        <f>IFERROR(VLOOKUP(D252,'Tabelas auxiliares'!$A$3:$B$61,2,FALSE),"")</f>
        <v>CCNH - COMPRAS COMPARTILHADAS</v>
      </c>
      <c r="G252" s="51" t="str">
        <f>IFERROR(VLOOKUP($B252,'Tabelas auxiliares'!$A$65:$C$102,2,FALSE),"")</f>
        <v>Materiais didáticos e serviços - Graduação</v>
      </c>
      <c r="H252" s="51" t="str">
        <f>IFERROR(VLOOKUP($B252,'Tabelas auxiliares'!$A$65:$C$102,3,FALSE),"")</f>
        <v xml:space="preserve">VIDRARIAS / MATERIAL DE CONSUMO / MANUTENÇÃO DE EQUIPAMENTOS / REAGENTES QUIMICOS / MATERIAIS E SERVIÇOS DIVERSOS PARA LABORATORIOS DIDÁTICOS E CURSOS DE GRADUAÇÃO / EPIS PARA LABORATÓRIOS </v>
      </c>
      <c r="I252" t="s">
        <v>4458</v>
      </c>
      <c r="J252" t="s">
        <v>2952</v>
      </c>
      <c r="K252" t="s">
        <v>5113</v>
      </c>
      <c r="L252" t="s">
        <v>5103</v>
      </c>
      <c r="M252" t="s">
        <v>2981</v>
      </c>
      <c r="N252" t="s">
        <v>169</v>
      </c>
      <c r="O252" t="s">
        <v>167</v>
      </c>
      <c r="P252" t="s">
        <v>640</v>
      </c>
      <c r="Q252" t="s">
        <v>168</v>
      </c>
      <c r="R252" t="s">
        <v>165</v>
      </c>
      <c r="S252" t="s">
        <v>119</v>
      </c>
      <c r="T252" t="s">
        <v>164</v>
      </c>
      <c r="U252" t="s">
        <v>4478</v>
      </c>
      <c r="V252" t="s">
        <v>2932</v>
      </c>
      <c r="W252" t="s">
        <v>2933</v>
      </c>
      <c r="X252" s="51" t="str">
        <f t="shared" si="3"/>
        <v>3</v>
      </c>
      <c r="Y252" s="51" t="str">
        <f>IF(T252="","",IF(AND(T252&lt;&gt;'Tabelas auxiliares'!$B$236,T252&lt;&gt;'Tabelas auxiliares'!$B$237),"FOLHA DE PESSOAL",IF(X252='Tabelas auxiliares'!$A$237,"CUSTEIO",IF(X252='Tabelas auxiliares'!$A$236,"INVESTIMENTO","ERRO - VERIFICAR"))))</f>
        <v>CUSTEIO</v>
      </c>
      <c r="Z252" s="44">
        <v>856.65</v>
      </c>
      <c r="AC252" s="44">
        <v>856.65</v>
      </c>
    </row>
    <row r="253" spans="1:29" x14ac:dyDescent="0.25">
      <c r="A253" t="s">
        <v>594</v>
      </c>
      <c r="B253" s="72" t="s">
        <v>312</v>
      </c>
      <c r="C253" s="72" t="s">
        <v>595</v>
      </c>
      <c r="D253" t="s">
        <v>51</v>
      </c>
      <c r="E253" t="s">
        <v>117</v>
      </c>
      <c r="F253" s="51" t="str">
        <f>IFERROR(VLOOKUP(D253,'Tabelas auxiliares'!$A$3:$B$61,2,FALSE),"")</f>
        <v>CCNH - COMPRAS COMPARTILHADAS</v>
      </c>
      <c r="G253" s="51" t="str">
        <f>IFERROR(VLOOKUP($B253,'Tabelas auxiliares'!$A$65:$C$102,2,FALSE),"")</f>
        <v>Materiais didáticos e serviços - Graduação</v>
      </c>
      <c r="H253" s="51" t="str">
        <f>IFERROR(VLOOKUP($B253,'Tabelas auxiliares'!$A$65:$C$102,3,FALSE),"")</f>
        <v xml:space="preserve">VIDRARIAS / MATERIAL DE CONSUMO / MANUTENÇÃO DE EQUIPAMENTOS / REAGENTES QUIMICOS / MATERIAIS E SERVIÇOS DIVERSOS PARA LABORATORIOS DIDÁTICOS E CURSOS DE GRADUAÇÃO / EPIS PARA LABORATÓRIOS </v>
      </c>
      <c r="I253" t="s">
        <v>4458</v>
      </c>
      <c r="J253" t="s">
        <v>2952</v>
      </c>
      <c r="K253" t="s">
        <v>5114</v>
      </c>
      <c r="L253" t="s">
        <v>5103</v>
      </c>
      <c r="M253" t="s">
        <v>2951</v>
      </c>
      <c r="N253" t="s">
        <v>169</v>
      </c>
      <c r="O253" t="s">
        <v>167</v>
      </c>
      <c r="P253" t="s">
        <v>640</v>
      </c>
      <c r="Q253" t="s">
        <v>168</v>
      </c>
      <c r="R253" t="s">
        <v>165</v>
      </c>
      <c r="S253" t="s">
        <v>119</v>
      </c>
      <c r="T253" t="s">
        <v>164</v>
      </c>
      <c r="U253" t="s">
        <v>4478</v>
      </c>
      <c r="V253" t="s">
        <v>2932</v>
      </c>
      <c r="W253" t="s">
        <v>2933</v>
      </c>
      <c r="X253" s="51" t="str">
        <f t="shared" si="3"/>
        <v>3</v>
      </c>
      <c r="Y253" s="51" t="str">
        <f>IF(T253="","",IF(AND(T253&lt;&gt;'Tabelas auxiliares'!$B$236,T253&lt;&gt;'Tabelas auxiliares'!$B$237),"FOLHA DE PESSOAL",IF(X253='Tabelas auxiliares'!$A$237,"CUSTEIO",IF(X253='Tabelas auxiliares'!$A$236,"INVESTIMENTO","ERRO - VERIFICAR"))))</f>
        <v>CUSTEIO</v>
      </c>
      <c r="Z253" s="44">
        <v>1451.13</v>
      </c>
      <c r="AC253" s="44">
        <v>1451.13</v>
      </c>
    </row>
    <row r="254" spans="1:29" x14ac:dyDescent="0.25">
      <c r="A254" t="s">
        <v>594</v>
      </c>
      <c r="B254" s="72" t="s">
        <v>312</v>
      </c>
      <c r="C254" s="72" t="s">
        <v>595</v>
      </c>
      <c r="D254" t="s">
        <v>51</v>
      </c>
      <c r="E254" t="s">
        <v>117</v>
      </c>
      <c r="F254" s="51" t="str">
        <f>IFERROR(VLOOKUP(D254,'Tabelas auxiliares'!$A$3:$B$61,2,FALSE),"")</f>
        <v>CCNH - COMPRAS COMPARTILHADAS</v>
      </c>
      <c r="G254" s="51" t="str">
        <f>IFERROR(VLOOKUP($B254,'Tabelas auxiliares'!$A$65:$C$102,2,FALSE),"")</f>
        <v>Materiais didáticos e serviços - Graduação</v>
      </c>
      <c r="H254" s="51" t="str">
        <f>IFERROR(VLOOKUP($B254,'Tabelas auxiliares'!$A$65:$C$102,3,FALSE),"")</f>
        <v xml:space="preserve">VIDRARIAS / MATERIAL DE CONSUMO / MANUTENÇÃO DE EQUIPAMENTOS / REAGENTES QUIMICOS / MATERIAIS E SERVIÇOS DIVERSOS PARA LABORATORIOS DIDÁTICOS E CURSOS DE GRADUAÇÃO / EPIS PARA LABORATÓRIOS </v>
      </c>
      <c r="I254" t="s">
        <v>4458</v>
      </c>
      <c r="J254" t="s">
        <v>2952</v>
      </c>
      <c r="K254" t="s">
        <v>5115</v>
      </c>
      <c r="L254" t="s">
        <v>5103</v>
      </c>
      <c r="M254" t="s">
        <v>5116</v>
      </c>
      <c r="N254" t="s">
        <v>169</v>
      </c>
      <c r="O254" t="s">
        <v>167</v>
      </c>
      <c r="P254" t="s">
        <v>640</v>
      </c>
      <c r="Q254" t="s">
        <v>168</v>
      </c>
      <c r="R254" t="s">
        <v>165</v>
      </c>
      <c r="S254" t="s">
        <v>119</v>
      </c>
      <c r="T254" t="s">
        <v>164</v>
      </c>
      <c r="U254" t="s">
        <v>4478</v>
      </c>
      <c r="V254" t="s">
        <v>2932</v>
      </c>
      <c r="W254" t="s">
        <v>2933</v>
      </c>
      <c r="X254" s="51" t="str">
        <f t="shared" si="3"/>
        <v>3</v>
      </c>
      <c r="Y254" s="51" t="str">
        <f>IF(T254="","",IF(AND(T254&lt;&gt;'Tabelas auxiliares'!$B$236,T254&lt;&gt;'Tabelas auxiliares'!$B$237),"FOLHA DE PESSOAL",IF(X254='Tabelas auxiliares'!$A$237,"CUSTEIO",IF(X254='Tabelas auxiliares'!$A$236,"INVESTIMENTO","ERRO - VERIFICAR"))))</f>
        <v>CUSTEIO</v>
      </c>
      <c r="Z254" s="44">
        <v>2629</v>
      </c>
      <c r="AC254" s="44">
        <v>2629</v>
      </c>
    </row>
    <row r="255" spans="1:29" x14ac:dyDescent="0.25">
      <c r="A255" t="s">
        <v>594</v>
      </c>
      <c r="B255" s="72" t="s">
        <v>312</v>
      </c>
      <c r="C255" s="72" t="s">
        <v>595</v>
      </c>
      <c r="D255" t="s">
        <v>51</v>
      </c>
      <c r="E255" t="s">
        <v>117</v>
      </c>
      <c r="F255" s="51" t="str">
        <f>IFERROR(VLOOKUP(D255,'Tabelas auxiliares'!$A$3:$B$61,2,FALSE),"")</f>
        <v>CCNH - COMPRAS COMPARTILHADAS</v>
      </c>
      <c r="G255" s="51" t="str">
        <f>IFERROR(VLOOKUP($B255,'Tabelas auxiliares'!$A$65:$C$102,2,FALSE),"")</f>
        <v>Materiais didáticos e serviços - Graduação</v>
      </c>
      <c r="H255" s="51" t="str">
        <f>IFERROR(VLOOKUP($B255,'Tabelas auxiliares'!$A$65:$C$102,3,FALSE),"")</f>
        <v xml:space="preserve">VIDRARIAS / MATERIAL DE CONSUMO / MANUTENÇÃO DE EQUIPAMENTOS / REAGENTES QUIMICOS / MATERIAIS E SERVIÇOS DIVERSOS PARA LABORATORIOS DIDÁTICOS E CURSOS DE GRADUAÇÃO / EPIS PARA LABORATÓRIOS </v>
      </c>
      <c r="I255" t="s">
        <v>4458</v>
      </c>
      <c r="J255" t="s">
        <v>2952</v>
      </c>
      <c r="K255" t="s">
        <v>5117</v>
      </c>
      <c r="L255" t="s">
        <v>5103</v>
      </c>
      <c r="M255" t="s">
        <v>2962</v>
      </c>
      <c r="N255" t="s">
        <v>169</v>
      </c>
      <c r="O255" t="s">
        <v>167</v>
      </c>
      <c r="P255" t="s">
        <v>640</v>
      </c>
      <c r="Q255" t="s">
        <v>168</v>
      </c>
      <c r="R255" t="s">
        <v>165</v>
      </c>
      <c r="S255" t="s">
        <v>119</v>
      </c>
      <c r="T255" t="s">
        <v>164</v>
      </c>
      <c r="U255" t="s">
        <v>4478</v>
      </c>
      <c r="V255" t="s">
        <v>2932</v>
      </c>
      <c r="W255" t="s">
        <v>2933</v>
      </c>
      <c r="X255" s="51" t="str">
        <f t="shared" si="3"/>
        <v>3</v>
      </c>
      <c r="Y255" s="51" t="str">
        <f>IF(T255="","",IF(AND(T255&lt;&gt;'Tabelas auxiliares'!$B$236,T255&lt;&gt;'Tabelas auxiliares'!$B$237),"FOLHA DE PESSOAL",IF(X255='Tabelas auxiliares'!$A$237,"CUSTEIO",IF(X255='Tabelas auxiliares'!$A$236,"INVESTIMENTO","ERRO - VERIFICAR"))))</f>
        <v>CUSTEIO</v>
      </c>
      <c r="Z255" s="44">
        <v>1328</v>
      </c>
      <c r="AC255" s="44">
        <v>1328</v>
      </c>
    </row>
    <row r="256" spans="1:29" x14ac:dyDescent="0.25">
      <c r="A256" t="s">
        <v>594</v>
      </c>
      <c r="B256" s="72" t="s">
        <v>318</v>
      </c>
      <c r="C256" s="72" t="s">
        <v>595</v>
      </c>
      <c r="D256" t="s">
        <v>15</v>
      </c>
      <c r="E256" t="s">
        <v>117</v>
      </c>
      <c r="F256" s="51" t="str">
        <f>IFERROR(VLOOKUP(D256,'Tabelas auxiliares'!$A$3:$B$61,2,FALSE),"")</f>
        <v>PROPES - PRÓ-REITORIA DE PESQUISA / CEM</v>
      </c>
      <c r="G256" s="51" t="str">
        <f>IFERROR(VLOOKUP($B256,'Tabelas auxiliares'!$A$65:$C$102,2,FALSE),"")</f>
        <v>Materiais didáticos e serviços - Pesquisa</v>
      </c>
      <c r="H256" s="51" t="str">
        <f>IFERROR(VLOOKUP($B256,'Tabelas auxiliares'!$A$65:$C$102,3,FALSE),"")</f>
        <v>VIDRARIAS / MATERIAL DE CONSUMO / MANUTENÇÃO DE EQUIPAMENTOS / REAGENTES QUIMICOS / MATERIAIS E SERVIÇOS DIVERSOS PARA LABORATORIOS / RACAO PARA ANIMAIS / MATERIAIS PESQUISA NÚCLEOS ESTRATÉGICOS / EPIS PARA LABORATÓRIOS</v>
      </c>
      <c r="I256" t="s">
        <v>5118</v>
      </c>
      <c r="J256" t="s">
        <v>5119</v>
      </c>
      <c r="K256" t="s">
        <v>5120</v>
      </c>
      <c r="L256" t="s">
        <v>5121</v>
      </c>
      <c r="M256" t="s">
        <v>5122</v>
      </c>
      <c r="N256" t="s">
        <v>1506</v>
      </c>
      <c r="O256" t="s">
        <v>167</v>
      </c>
      <c r="P256" t="s">
        <v>1507</v>
      </c>
      <c r="Q256" t="s">
        <v>168</v>
      </c>
      <c r="R256" t="s">
        <v>165</v>
      </c>
      <c r="S256" t="s">
        <v>4894</v>
      </c>
      <c r="T256" t="s">
        <v>164</v>
      </c>
      <c r="U256" t="s">
        <v>830</v>
      </c>
      <c r="V256" t="s">
        <v>5123</v>
      </c>
      <c r="W256" t="s">
        <v>5124</v>
      </c>
      <c r="X256" s="51" t="str">
        <f t="shared" si="3"/>
        <v>4</v>
      </c>
      <c r="Y256" s="51" t="str">
        <f>IF(T256="","",IF(AND(T256&lt;&gt;'Tabelas auxiliares'!$B$236,T256&lt;&gt;'Tabelas auxiliares'!$B$237),"FOLHA DE PESSOAL",IF(X256='Tabelas auxiliares'!$A$237,"CUSTEIO",IF(X256='Tabelas auxiliares'!$A$236,"INVESTIMENTO","ERRO - VERIFICAR"))))</f>
        <v>INVESTIMENTO</v>
      </c>
      <c r="Z256" s="44">
        <v>98474.18</v>
      </c>
      <c r="AA256" s="44">
        <v>98474.18</v>
      </c>
    </row>
    <row r="257" spans="1:29" x14ac:dyDescent="0.25">
      <c r="A257" t="s">
        <v>594</v>
      </c>
      <c r="B257" s="72" t="s">
        <v>318</v>
      </c>
      <c r="C257" s="72" t="s">
        <v>595</v>
      </c>
      <c r="D257" t="s">
        <v>15</v>
      </c>
      <c r="E257" t="s">
        <v>117</v>
      </c>
      <c r="F257" s="51" t="str">
        <f>IFERROR(VLOOKUP(D257,'Tabelas auxiliares'!$A$3:$B$61,2,FALSE),"")</f>
        <v>PROPES - PRÓ-REITORIA DE PESQUISA / CEM</v>
      </c>
      <c r="G257" s="51" t="str">
        <f>IFERROR(VLOOKUP($B257,'Tabelas auxiliares'!$A$65:$C$102,2,FALSE),"")</f>
        <v>Materiais didáticos e serviços - Pesquisa</v>
      </c>
      <c r="H257" s="51" t="str">
        <f>IFERROR(VLOOKUP($B257,'Tabelas auxiliares'!$A$65:$C$102,3,FALSE),"")</f>
        <v>VIDRARIAS / MATERIAL DE CONSUMO / MANUTENÇÃO DE EQUIPAMENTOS / REAGENTES QUIMICOS / MATERIAIS E SERVIÇOS DIVERSOS PARA LABORATORIOS / RACAO PARA ANIMAIS / MATERIAIS PESQUISA NÚCLEOS ESTRATÉGICOS / EPIS PARA LABORATÓRIOS</v>
      </c>
      <c r="I257" t="s">
        <v>5125</v>
      </c>
      <c r="J257" t="s">
        <v>5126</v>
      </c>
      <c r="K257" t="s">
        <v>5127</v>
      </c>
      <c r="L257" t="s">
        <v>5128</v>
      </c>
      <c r="M257" t="s">
        <v>5129</v>
      </c>
      <c r="N257" t="s">
        <v>166</v>
      </c>
      <c r="O257" t="s">
        <v>167</v>
      </c>
      <c r="P257" t="s">
        <v>200</v>
      </c>
      <c r="Q257" t="s">
        <v>168</v>
      </c>
      <c r="R257" t="s">
        <v>165</v>
      </c>
      <c r="S257" t="s">
        <v>119</v>
      </c>
      <c r="T257" t="s">
        <v>164</v>
      </c>
      <c r="U257" t="s">
        <v>118</v>
      </c>
      <c r="V257" t="s">
        <v>3042</v>
      </c>
      <c r="W257" t="s">
        <v>3043</v>
      </c>
      <c r="X257" s="51" t="str">
        <f t="shared" si="3"/>
        <v>3</v>
      </c>
      <c r="Y257" s="51" t="str">
        <f>IF(T257="","",IF(AND(T257&lt;&gt;'Tabelas auxiliares'!$B$236,T257&lt;&gt;'Tabelas auxiliares'!$B$237),"FOLHA DE PESSOAL",IF(X257='Tabelas auxiliares'!$A$237,"CUSTEIO",IF(X257='Tabelas auxiliares'!$A$236,"INVESTIMENTO","ERRO - VERIFICAR"))))</f>
        <v>CUSTEIO</v>
      </c>
      <c r="Z257" s="44">
        <v>15913</v>
      </c>
      <c r="AA257" s="44">
        <v>15913</v>
      </c>
    </row>
    <row r="258" spans="1:29" x14ac:dyDescent="0.25">
      <c r="A258" t="s">
        <v>594</v>
      </c>
      <c r="B258" s="72" t="s">
        <v>318</v>
      </c>
      <c r="C258" s="72" t="s">
        <v>595</v>
      </c>
      <c r="D258" t="s">
        <v>15</v>
      </c>
      <c r="E258" t="s">
        <v>117</v>
      </c>
      <c r="F258" s="51" t="str">
        <f>IFERROR(VLOOKUP(D258,'Tabelas auxiliares'!$A$3:$B$61,2,FALSE),"")</f>
        <v>PROPES - PRÓ-REITORIA DE PESQUISA / CEM</v>
      </c>
      <c r="G258" s="51" t="str">
        <f>IFERROR(VLOOKUP($B258,'Tabelas auxiliares'!$A$65:$C$102,2,FALSE),"")</f>
        <v>Materiais didáticos e serviços - Pesquisa</v>
      </c>
      <c r="H258" s="51" t="str">
        <f>IFERROR(VLOOKUP($B258,'Tabelas auxiliares'!$A$65:$C$102,3,FALSE),"")</f>
        <v>VIDRARIAS / MATERIAL DE CONSUMO / MANUTENÇÃO DE EQUIPAMENTOS / REAGENTES QUIMICOS / MATERIAIS E SERVIÇOS DIVERSOS PARA LABORATORIOS / RACAO PARA ANIMAIS / MATERIAIS PESQUISA NÚCLEOS ESTRATÉGICOS / EPIS PARA LABORATÓRIOS</v>
      </c>
      <c r="I258" t="s">
        <v>5130</v>
      </c>
      <c r="J258" t="s">
        <v>5131</v>
      </c>
      <c r="K258" t="s">
        <v>5132</v>
      </c>
      <c r="L258" t="s">
        <v>5133</v>
      </c>
      <c r="M258" t="s">
        <v>4837</v>
      </c>
      <c r="N258" t="s">
        <v>166</v>
      </c>
      <c r="O258" t="s">
        <v>167</v>
      </c>
      <c r="P258" t="s">
        <v>200</v>
      </c>
      <c r="Q258" t="s">
        <v>168</v>
      </c>
      <c r="R258" t="s">
        <v>165</v>
      </c>
      <c r="S258" t="s">
        <v>119</v>
      </c>
      <c r="T258" t="s">
        <v>164</v>
      </c>
      <c r="U258" t="s">
        <v>118</v>
      </c>
      <c r="V258" t="s">
        <v>3048</v>
      </c>
      <c r="W258" t="s">
        <v>3049</v>
      </c>
      <c r="X258" s="51" t="str">
        <f t="shared" si="3"/>
        <v>3</v>
      </c>
      <c r="Y258" s="51" t="str">
        <f>IF(T258="","",IF(AND(T258&lt;&gt;'Tabelas auxiliares'!$B$236,T258&lt;&gt;'Tabelas auxiliares'!$B$237),"FOLHA DE PESSOAL",IF(X258='Tabelas auxiliares'!$A$237,"CUSTEIO",IF(X258='Tabelas auxiliares'!$A$236,"INVESTIMENTO","ERRO - VERIFICAR"))))</f>
        <v>CUSTEIO</v>
      </c>
      <c r="Z258" s="44">
        <v>15000</v>
      </c>
      <c r="AA258" s="44">
        <v>15000</v>
      </c>
    </row>
    <row r="259" spans="1:29" x14ac:dyDescent="0.25">
      <c r="A259" t="s">
        <v>594</v>
      </c>
      <c r="B259" s="72" t="s">
        <v>318</v>
      </c>
      <c r="C259" s="72" t="s">
        <v>595</v>
      </c>
      <c r="D259" t="s">
        <v>15</v>
      </c>
      <c r="E259" t="s">
        <v>117</v>
      </c>
      <c r="F259" s="51" t="str">
        <f>IFERROR(VLOOKUP(D259,'Tabelas auxiliares'!$A$3:$B$61,2,FALSE),"")</f>
        <v>PROPES - PRÓ-REITORIA DE PESQUISA / CEM</v>
      </c>
      <c r="G259" s="51" t="str">
        <f>IFERROR(VLOOKUP($B259,'Tabelas auxiliares'!$A$65:$C$102,2,FALSE),"")</f>
        <v>Materiais didáticos e serviços - Pesquisa</v>
      </c>
      <c r="H259" s="51" t="str">
        <f>IFERROR(VLOOKUP($B259,'Tabelas auxiliares'!$A$65:$C$102,3,FALSE),"")</f>
        <v>VIDRARIAS / MATERIAL DE CONSUMO / MANUTENÇÃO DE EQUIPAMENTOS / REAGENTES QUIMICOS / MATERIAIS E SERVIÇOS DIVERSOS PARA LABORATORIOS / RACAO PARA ANIMAIS / MATERIAIS PESQUISA NÚCLEOS ESTRATÉGICOS / EPIS PARA LABORATÓRIOS</v>
      </c>
      <c r="I259" t="s">
        <v>5134</v>
      </c>
      <c r="J259" t="s">
        <v>5126</v>
      </c>
      <c r="K259" t="s">
        <v>5135</v>
      </c>
      <c r="L259" t="s">
        <v>5136</v>
      </c>
      <c r="M259" t="s">
        <v>5129</v>
      </c>
      <c r="N259" t="s">
        <v>166</v>
      </c>
      <c r="O259" t="s">
        <v>167</v>
      </c>
      <c r="P259" t="s">
        <v>200</v>
      </c>
      <c r="Q259" t="s">
        <v>168</v>
      </c>
      <c r="R259" t="s">
        <v>165</v>
      </c>
      <c r="S259" t="s">
        <v>119</v>
      </c>
      <c r="T259" t="s">
        <v>164</v>
      </c>
      <c r="U259" t="s">
        <v>118</v>
      </c>
      <c r="V259" t="s">
        <v>3042</v>
      </c>
      <c r="W259" t="s">
        <v>3043</v>
      </c>
      <c r="X259" s="51" t="str">
        <f t="shared" si="3"/>
        <v>3</v>
      </c>
      <c r="Y259" s="51" t="str">
        <f>IF(T259="","",IF(AND(T259&lt;&gt;'Tabelas auxiliares'!$B$236,T259&lt;&gt;'Tabelas auxiliares'!$B$237),"FOLHA DE PESSOAL",IF(X259='Tabelas auxiliares'!$A$237,"CUSTEIO",IF(X259='Tabelas auxiliares'!$A$236,"INVESTIMENTO","ERRO - VERIFICAR"))))</f>
        <v>CUSTEIO</v>
      </c>
      <c r="Z259" s="44">
        <v>15913</v>
      </c>
      <c r="AA259" s="44">
        <v>15913</v>
      </c>
    </row>
    <row r="260" spans="1:29" x14ac:dyDescent="0.25">
      <c r="A260" t="s">
        <v>594</v>
      </c>
      <c r="B260" s="72" t="s">
        <v>318</v>
      </c>
      <c r="C260" s="72" t="s">
        <v>595</v>
      </c>
      <c r="D260" t="s">
        <v>15</v>
      </c>
      <c r="E260" t="s">
        <v>117</v>
      </c>
      <c r="F260" s="51" t="str">
        <f>IFERROR(VLOOKUP(D260,'Tabelas auxiliares'!$A$3:$B$61,2,FALSE),"")</f>
        <v>PROPES - PRÓ-REITORIA DE PESQUISA / CEM</v>
      </c>
      <c r="G260" s="51" t="str">
        <f>IFERROR(VLOOKUP($B260,'Tabelas auxiliares'!$A$65:$C$102,2,FALSE),"")</f>
        <v>Materiais didáticos e serviços - Pesquisa</v>
      </c>
      <c r="H260" s="51" t="str">
        <f>IFERROR(VLOOKUP($B260,'Tabelas auxiliares'!$A$65:$C$102,3,FALSE),"")</f>
        <v>VIDRARIAS / MATERIAL DE CONSUMO / MANUTENÇÃO DE EQUIPAMENTOS / REAGENTES QUIMICOS / MATERIAIS E SERVIÇOS DIVERSOS PARA LABORATORIOS / RACAO PARA ANIMAIS / MATERIAIS PESQUISA NÚCLEOS ESTRATÉGICOS / EPIS PARA LABORATÓRIOS</v>
      </c>
      <c r="I260" t="s">
        <v>4584</v>
      </c>
      <c r="J260" t="s">
        <v>5137</v>
      </c>
      <c r="K260" t="s">
        <v>5138</v>
      </c>
      <c r="L260" t="s">
        <v>5139</v>
      </c>
      <c r="M260" t="s">
        <v>5140</v>
      </c>
      <c r="N260" t="s">
        <v>166</v>
      </c>
      <c r="O260" t="s">
        <v>167</v>
      </c>
      <c r="P260" t="s">
        <v>200</v>
      </c>
      <c r="Q260" t="s">
        <v>168</v>
      </c>
      <c r="R260" t="s">
        <v>165</v>
      </c>
      <c r="S260" t="s">
        <v>119</v>
      </c>
      <c r="T260" t="s">
        <v>164</v>
      </c>
      <c r="U260" t="s">
        <v>118</v>
      </c>
      <c r="V260" t="s">
        <v>2900</v>
      </c>
      <c r="W260" t="s">
        <v>2901</v>
      </c>
      <c r="X260" s="51" t="str">
        <f t="shared" ref="X260:X323" si="4">LEFT(V260,1)</f>
        <v>3</v>
      </c>
      <c r="Y260" s="51" t="str">
        <f>IF(T260="","",IF(AND(T260&lt;&gt;'Tabelas auxiliares'!$B$236,T260&lt;&gt;'Tabelas auxiliares'!$B$237),"FOLHA DE PESSOAL",IF(X260='Tabelas auxiliares'!$A$237,"CUSTEIO",IF(X260='Tabelas auxiliares'!$A$236,"INVESTIMENTO","ERRO - VERIFICAR"))))</f>
        <v>CUSTEIO</v>
      </c>
      <c r="Z260" s="44">
        <v>1246.6600000000001</v>
      </c>
      <c r="AA260" s="44">
        <v>1246.6600000000001</v>
      </c>
    </row>
    <row r="261" spans="1:29" x14ac:dyDescent="0.25">
      <c r="A261" t="s">
        <v>594</v>
      </c>
      <c r="B261" s="72" t="s">
        <v>318</v>
      </c>
      <c r="C261" s="72" t="s">
        <v>595</v>
      </c>
      <c r="D261" t="s">
        <v>15</v>
      </c>
      <c r="E261" t="s">
        <v>117</v>
      </c>
      <c r="F261" s="51" t="str">
        <f>IFERROR(VLOOKUP(D261,'Tabelas auxiliares'!$A$3:$B$61,2,FALSE),"")</f>
        <v>PROPES - PRÓ-REITORIA DE PESQUISA / CEM</v>
      </c>
      <c r="G261" s="51" t="str">
        <f>IFERROR(VLOOKUP($B261,'Tabelas auxiliares'!$A$65:$C$102,2,FALSE),"")</f>
        <v>Materiais didáticos e serviços - Pesquisa</v>
      </c>
      <c r="H261" s="51" t="str">
        <f>IFERROR(VLOOKUP($B261,'Tabelas auxiliares'!$A$65:$C$102,3,FALSE),"")</f>
        <v>VIDRARIAS / MATERIAL DE CONSUMO / MANUTENÇÃO DE EQUIPAMENTOS / REAGENTES QUIMICOS / MATERIAIS E SERVIÇOS DIVERSOS PARA LABORATORIOS / RACAO PARA ANIMAIS / MATERIAIS PESQUISA NÚCLEOS ESTRATÉGICOS / EPIS PARA LABORATÓRIOS</v>
      </c>
      <c r="I261" t="s">
        <v>4584</v>
      </c>
      <c r="J261" t="s">
        <v>5137</v>
      </c>
      <c r="K261" t="s">
        <v>5141</v>
      </c>
      <c r="L261" t="s">
        <v>5139</v>
      </c>
      <c r="M261" t="s">
        <v>5140</v>
      </c>
      <c r="N261" t="s">
        <v>166</v>
      </c>
      <c r="O261" t="s">
        <v>167</v>
      </c>
      <c r="P261" t="s">
        <v>200</v>
      </c>
      <c r="Q261" t="s">
        <v>168</v>
      </c>
      <c r="R261" t="s">
        <v>165</v>
      </c>
      <c r="S261" t="s">
        <v>119</v>
      </c>
      <c r="T261" t="s">
        <v>164</v>
      </c>
      <c r="U261" t="s">
        <v>118</v>
      </c>
      <c r="V261" t="s">
        <v>3048</v>
      </c>
      <c r="W261" t="s">
        <v>3049</v>
      </c>
      <c r="X261" s="51" t="str">
        <f t="shared" si="4"/>
        <v>3</v>
      </c>
      <c r="Y261" s="51" t="str">
        <f>IF(T261="","",IF(AND(T261&lt;&gt;'Tabelas auxiliares'!$B$236,T261&lt;&gt;'Tabelas auxiliares'!$B$237),"FOLHA DE PESSOAL",IF(X261='Tabelas auxiliares'!$A$237,"CUSTEIO",IF(X261='Tabelas auxiliares'!$A$236,"INVESTIMENTO","ERRO - VERIFICAR"))))</f>
        <v>CUSTEIO</v>
      </c>
      <c r="Z261" s="44">
        <v>10000</v>
      </c>
      <c r="AA261" s="44">
        <v>10000</v>
      </c>
    </row>
    <row r="262" spans="1:29" x14ac:dyDescent="0.25">
      <c r="A262" t="s">
        <v>594</v>
      </c>
      <c r="B262" s="72" t="s">
        <v>318</v>
      </c>
      <c r="C262" s="72" t="s">
        <v>595</v>
      </c>
      <c r="D262" t="s">
        <v>15</v>
      </c>
      <c r="E262" t="s">
        <v>117</v>
      </c>
      <c r="F262" s="51" t="str">
        <f>IFERROR(VLOOKUP(D262,'Tabelas auxiliares'!$A$3:$B$61,2,FALSE),"")</f>
        <v>PROPES - PRÓ-REITORIA DE PESQUISA / CEM</v>
      </c>
      <c r="G262" s="51" t="str">
        <f>IFERROR(VLOOKUP($B262,'Tabelas auxiliares'!$A$65:$C$102,2,FALSE),"")</f>
        <v>Materiais didáticos e serviços - Pesquisa</v>
      </c>
      <c r="H262" s="51" t="str">
        <f>IFERROR(VLOOKUP($B262,'Tabelas auxiliares'!$A$65:$C$102,3,FALSE),"")</f>
        <v>VIDRARIAS / MATERIAL DE CONSUMO / MANUTENÇÃO DE EQUIPAMENTOS / REAGENTES QUIMICOS / MATERIAIS E SERVIÇOS DIVERSOS PARA LABORATORIOS / RACAO PARA ANIMAIS / MATERIAIS PESQUISA NÚCLEOS ESTRATÉGICOS / EPIS PARA LABORATÓRIOS</v>
      </c>
      <c r="I262" t="s">
        <v>5142</v>
      </c>
      <c r="J262" t="s">
        <v>5143</v>
      </c>
      <c r="K262" t="s">
        <v>5144</v>
      </c>
      <c r="L262" t="s">
        <v>5145</v>
      </c>
      <c r="M262" t="s">
        <v>5146</v>
      </c>
      <c r="N262" t="s">
        <v>166</v>
      </c>
      <c r="O262" t="s">
        <v>167</v>
      </c>
      <c r="P262" t="s">
        <v>200</v>
      </c>
      <c r="Q262" t="s">
        <v>168</v>
      </c>
      <c r="R262" t="s">
        <v>165</v>
      </c>
      <c r="S262" t="s">
        <v>119</v>
      </c>
      <c r="T262" t="s">
        <v>164</v>
      </c>
      <c r="U262" t="s">
        <v>118</v>
      </c>
      <c r="V262" t="s">
        <v>2889</v>
      </c>
      <c r="W262" t="s">
        <v>2890</v>
      </c>
      <c r="X262" s="51" t="str">
        <f t="shared" si="4"/>
        <v>3</v>
      </c>
      <c r="Y262" s="51" t="str">
        <f>IF(T262="","",IF(AND(T262&lt;&gt;'Tabelas auxiliares'!$B$236,T262&lt;&gt;'Tabelas auxiliares'!$B$237),"FOLHA DE PESSOAL",IF(X262='Tabelas auxiliares'!$A$237,"CUSTEIO",IF(X262='Tabelas auxiliares'!$A$236,"INVESTIMENTO","ERRO - VERIFICAR"))))</f>
        <v>CUSTEIO</v>
      </c>
      <c r="Z262" s="44">
        <v>5271.39</v>
      </c>
      <c r="AA262" s="44">
        <v>3651.07</v>
      </c>
    </row>
    <row r="263" spans="1:29" x14ac:dyDescent="0.25">
      <c r="A263" t="s">
        <v>594</v>
      </c>
      <c r="B263" s="72" t="s">
        <v>318</v>
      </c>
      <c r="C263" s="72" t="s">
        <v>595</v>
      </c>
      <c r="D263" t="s">
        <v>15</v>
      </c>
      <c r="E263" t="s">
        <v>117</v>
      </c>
      <c r="F263" s="51" t="str">
        <f>IFERROR(VLOOKUP(D263,'Tabelas auxiliares'!$A$3:$B$61,2,FALSE),"")</f>
        <v>PROPES - PRÓ-REITORIA DE PESQUISA / CEM</v>
      </c>
      <c r="G263" s="51" t="str">
        <f>IFERROR(VLOOKUP($B263,'Tabelas auxiliares'!$A$65:$C$102,2,FALSE),"")</f>
        <v>Materiais didáticos e serviços - Pesquisa</v>
      </c>
      <c r="H263" s="51" t="str">
        <f>IFERROR(VLOOKUP($B263,'Tabelas auxiliares'!$A$65:$C$102,3,FALSE),"")</f>
        <v>VIDRARIAS / MATERIAL DE CONSUMO / MANUTENÇÃO DE EQUIPAMENTOS / REAGENTES QUIMICOS / MATERIAIS E SERVIÇOS DIVERSOS PARA LABORATORIOS / RACAO PARA ANIMAIS / MATERIAIS PESQUISA NÚCLEOS ESTRATÉGICOS / EPIS PARA LABORATÓRIOS</v>
      </c>
      <c r="I263" t="s">
        <v>5147</v>
      </c>
      <c r="J263" t="s">
        <v>5148</v>
      </c>
      <c r="K263" t="s">
        <v>5149</v>
      </c>
      <c r="L263" t="s">
        <v>5150</v>
      </c>
      <c r="M263" t="s">
        <v>1535</v>
      </c>
      <c r="N263" t="s">
        <v>166</v>
      </c>
      <c r="O263" t="s">
        <v>167</v>
      </c>
      <c r="P263" t="s">
        <v>200</v>
      </c>
      <c r="Q263" t="s">
        <v>168</v>
      </c>
      <c r="R263" t="s">
        <v>165</v>
      </c>
      <c r="S263" t="s">
        <v>119</v>
      </c>
      <c r="T263" t="s">
        <v>164</v>
      </c>
      <c r="U263" t="s">
        <v>118</v>
      </c>
      <c r="V263" t="s">
        <v>1623</v>
      </c>
      <c r="W263" t="s">
        <v>1624</v>
      </c>
      <c r="X263" s="51" t="str">
        <f t="shared" si="4"/>
        <v>3</v>
      </c>
      <c r="Y263" s="51" t="str">
        <f>IF(T263="","",IF(AND(T263&lt;&gt;'Tabelas auxiliares'!$B$236,T263&lt;&gt;'Tabelas auxiliares'!$B$237),"FOLHA DE PESSOAL",IF(X263='Tabelas auxiliares'!$A$237,"CUSTEIO",IF(X263='Tabelas auxiliares'!$A$236,"INVESTIMENTO","ERRO - VERIFICAR"))))</f>
        <v>CUSTEIO</v>
      </c>
      <c r="Z263" s="44">
        <v>6459.25</v>
      </c>
      <c r="AC263" s="44">
        <v>71.09</v>
      </c>
    </row>
    <row r="264" spans="1:29" x14ac:dyDescent="0.25">
      <c r="A264" t="s">
        <v>594</v>
      </c>
      <c r="B264" s="72" t="s">
        <v>318</v>
      </c>
      <c r="C264" s="72" t="s">
        <v>595</v>
      </c>
      <c r="D264" t="s">
        <v>15</v>
      </c>
      <c r="E264" t="s">
        <v>117</v>
      </c>
      <c r="F264" s="51" t="str">
        <f>IFERROR(VLOOKUP(D264,'Tabelas auxiliares'!$A$3:$B$61,2,FALSE),"")</f>
        <v>PROPES - PRÓ-REITORIA DE PESQUISA / CEM</v>
      </c>
      <c r="G264" s="51" t="str">
        <f>IFERROR(VLOOKUP($B264,'Tabelas auxiliares'!$A$65:$C$102,2,FALSE),"")</f>
        <v>Materiais didáticos e serviços - Pesquisa</v>
      </c>
      <c r="H264" s="51" t="str">
        <f>IFERROR(VLOOKUP($B264,'Tabelas auxiliares'!$A$65:$C$102,3,FALSE),"")</f>
        <v>VIDRARIAS / MATERIAL DE CONSUMO / MANUTENÇÃO DE EQUIPAMENTOS / REAGENTES QUIMICOS / MATERIAIS E SERVIÇOS DIVERSOS PARA LABORATORIOS / RACAO PARA ANIMAIS / MATERIAIS PESQUISA NÚCLEOS ESTRATÉGICOS / EPIS PARA LABORATÓRIOS</v>
      </c>
      <c r="I264" t="s">
        <v>4551</v>
      </c>
      <c r="J264" t="s">
        <v>5131</v>
      </c>
      <c r="K264" t="s">
        <v>5151</v>
      </c>
      <c r="L264" t="s">
        <v>5133</v>
      </c>
      <c r="M264" t="s">
        <v>4837</v>
      </c>
      <c r="N264" t="s">
        <v>166</v>
      </c>
      <c r="O264" t="s">
        <v>167</v>
      </c>
      <c r="P264" t="s">
        <v>200</v>
      </c>
      <c r="Q264" t="s">
        <v>168</v>
      </c>
      <c r="R264" t="s">
        <v>165</v>
      </c>
      <c r="S264" t="s">
        <v>119</v>
      </c>
      <c r="T264" t="s">
        <v>164</v>
      </c>
      <c r="U264" t="s">
        <v>118</v>
      </c>
      <c r="V264" t="s">
        <v>2900</v>
      </c>
      <c r="W264" t="s">
        <v>2901</v>
      </c>
      <c r="X264" s="51" t="str">
        <f t="shared" si="4"/>
        <v>3</v>
      </c>
      <c r="Y264" s="51" t="str">
        <f>IF(T264="","",IF(AND(T264&lt;&gt;'Tabelas auxiliares'!$B$236,T264&lt;&gt;'Tabelas auxiliares'!$B$237),"FOLHA DE PESSOAL",IF(X264='Tabelas auxiliares'!$A$237,"CUSTEIO",IF(X264='Tabelas auxiliares'!$A$236,"INVESTIMENTO","ERRO - VERIFICAR"))))</f>
        <v>CUSTEIO</v>
      </c>
      <c r="Z264" s="44">
        <v>6303.19</v>
      </c>
      <c r="AA264" s="44">
        <v>525.26</v>
      </c>
      <c r="AC264" s="44">
        <v>5777.93</v>
      </c>
    </row>
    <row r="265" spans="1:29" x14ac:dyDescent="0.25">
      <c r="A265" t="s">
        <v>594</v>
      </c>
      <c r="B265" s="72" t="s">
        <v>318</v>
      </c>
      <c r="C265" s="72" t="s">
        <v>595</v>
      </c>
      <c r="D265" t="s">
        <v>15</v>
      </c>
      <c r="E265" t="s">
        <v>117</v>
      </c>
      <c r="F265" s="51" t="str">
        <f>IFERROR(VLOOKUP(D265,'Tabelas auxiliares'!$A$3:$B$61,2,FALSE),"")</f>
        <v>PROPES - PRÓ-REITORIA DE PESQUISA / CEM</v>
      </c>
      <c r="G265" s="51" t="str">
        <f>IFERROR(VLOOKUP($B265,'Tabelas auxiliares'!$A$65:$C$102,2,FALSE),"")</f>
        <v>Materiais didáticos e serviços - Pesquisa</v>
      </c>
      <c r="H265" s="51" t="str">
        <f>IFERROR(VLOOKUP($B265,'Tabelas auxiliares'!$A$65:$C$102,3,FALSE),"")</f>
        <v>VIDRARIAS / MATERIAL DE CONSUMO / MANUTENÇÃO DE EQUIPAMENTOS / REAGENTES QUIMICOS / MATERIAIS E SERVIÇOS DIVERSOS PARA LABORATORIOS / RACAO PARA ANIMAIS / MATERIAIS PESQUISA NÚCLEOS ESTRATÉGICOS / EPIS PARA LABORATÓRIOS</v>
      </c>
      <c r="I265" t="s">
        <v>4551</v>
      </c>
      <c r="J265" t="s">
        <v>5131</v>
      </c>
      <c r="K265" t="s">
        <v>5152</v>
      </c>
      <c r="L265" t="s">
        <v>5133</v>
      </c>
      <c r="M265" t="s">
        <v>4837</v>
      </c>
      <c r="N265" t="s">
        <v>166</v>
      </c>
      <c r="O265" t="s">
        <v>167</v>
      </c>
      <c r="P265" t="s">
        <v>200</v>
      </c>
      <c r="Q265" t="s">
        <v>168</v>
      </c>
      <c r="R265" t="s">
        <v>165</v>
      </c>
      <c r="S265" t="s">
        <v>119</v>
      </c>
      <c r="T265" t="s">
        <v>164</v>
      </c>
      <c r="U265" t="s">
        <v>118</v>
      </c>
      <c r="V265" t="s">
        <v>3048</v>
      </c>
      <c r="W265" t="s">
        <v>3049</v>
      </c>
      <c r="X265" s="51" t="str">
        <f t="shared" si="4"/>
        <v>3</v>
      </c>
      <c r="Y265" s="51" t="str">
        <f>IF(T265="","",IF(AND(T265&lt;&gt;'Tabelas auxiliares'!$B$236,T265&lt;&gt;'Tabelas auxiliares'!$B$237),"FOLHA DE PESSOAL",IF(X265='Tabelas auxiliares'!$A$237,"CUSTEIO",IF(X265='Tabelas auxiliares'!$A$236,"INVESTIMENTO","ERRO - VERIFICAR"))))</f>
        <v>CUSTEIO</v>
      </c>
      <c r="Z265" s="44">
        <v>16025.35</v>
      </c>
      <c r="AA265" s="44">
        <v>13525.35</v>
      </c>
      <c r="AC265" s="44">
        <v>2500</v>
      </c>
    </row>
    <row r="266" spans="1:29" x14ac:dyDescent="0.25">
      <c r="A266" t="s">
        <v>594</v>
      </c>
      <c r="B266" s="72" t="s">
        <v>318</v>
      </c>
      <c r="C266" s="72" t="s">
        <v>595</v>
      </c>
      <c r="D266" t="s">
        <v>15</v>
      </c>
      <c r="E266" t="s">
        <v>117</v>
      </c>
      <c r="F266" s="51" t="str">
        <f>IFERROR(VLOOKUP(D266,'Tabelas auxiliares'!$A$3:$B$61,2,FALSE),"")</f>
        <v>PROPES - PRÓ-REITORIA DE PESQUISA / CEM</v>
      </c>
      <c r="G266" s="51" t="str">
        <f>IFERROR(VLOOKUP($B266,'Tabelas auxiliares'!$A$65:$C$102,2,FALSE),"")</f>
        <v>Materiais didáticos e serviços - Pesquisa</v>
      </c>
      <c r="H266" s="51" t="str">
        <f>IFERROR(VLOOKUP($B266,'Tabelas auxiliares'!$A$65:$C$102,3,FALSE),"")</f>
        <v>VIDRARIAS / MATERIAL DE CONSUMO / MANUTENÇÃO DE EQUIPAMENTOS / REAGENTES QUIMICOS / MATERIAIS E SERVIÇOS DIVERSOS PARA LABORATORIOS / RACAO PARA ANIMAIS / MATERIAIS PESQUISA NÚCLEOS ESTRATÉGICOS / EPIS PARA LABORATÓRIOS</v>
      </c>
      <c r="I266" t="s">
        <v>5153</v>
      </c>
      <c r="J266" t="s">
        <v>5154</v>
      </c>
      <c r="K266" t="s">
        <v>5155</v>
      </c>
      <c r="L266" t="s">
        <v>5156</v>
      </c>
      <c r="M266" t="s">
        <v>3055</v>
      </c>
      <c r="N266" t="s">
        <v>166</v>
      </c>
      <c r="O266" t="s">
        <v>167</v>
      </c>
      <c r="P266" t="s">
        <v>200</v>
      </c>
      <c r="Q266" t="s">
        <v>168</v>
      </c>
      <c r="R266" t="s">
        <v>165</v>
      </c>
      <c r="S266" t="s">
        <v>119</v>
      </c>
      <c r="T266" t="s">
        <v>164</v>
      </c>
      <c r="U266" t="s">
        <v>118</v>
      </c>
      <c r="V266" t="s">
        <v>2932</v>
      </c>
      <c r="W266" t="s">
        <v>2933</v>
      </c>
      <c r="X266" s="51" t="str">
        <f t="shared" si="4"/>
        <v>3</v>
      </c>
      <c r="Y266" s="51" t="str">
        <f>IF(T266="","",IF(AND(T266&lt;&gt;'Tabelas auxiliares'!$B$236,T266&lt;&gt;'Tabelas auxiliares'!$B$237),"FOLHA DE PESSOAL",IF(X266='Tabelas auxiliares'!$A$237,"CUSTEIO",IF(X266='Tabelas auxiliares'!$A$236,"INVESTIMENTO","ERRO - VERIFICAR"))))</f>
        <v>CUSTEIO</v>
      </c>
      <c r="Z266" s="44">
        <v>19542.95</v>
      </c>
      <c r="AC266" s="44">
        <v>600</v>
      </c>
    </row>
    <row r="267" spans="1:29" x14ac:dyDescent="0.25">
      <c r="A267" t="s">
        <v>594</v>
      </c>
      <c r="B267" s="72" t="s">
        <v>318</v>
      </c>
      <c r="C267" s="72" t="s">
        <v>595</v>
      </c>
      <c r="D267" t="s">
        <v>15</v>
      </c>
      <c r="E267" t="s">
        <v>117</v>
      </c>
      <c r="F267" s="51" t="str">
        <f>IFERROR(VLOOKUP(D267,'Tabelas auxiliares'!$A$3:$B$61,2,FALSE),"")</f>
        <v>PROPES - PRÓ-REITORIA DE PESQUISA / CEM</v>
      </c>
      <c r="G267" s="51" t="str">
        <f>IFERROR(VLOOKUP($B267,'Tabelas auxiliares'!$A$65:$C$102,2,FALSE),"")</f>
        <v>Materiais didáticos e serviços - Pesquisa</v>
      </c>
      <c r="H267" s="51" t="str">
        <f>IFERROR(VLOOKUP($B267,'Tabelas auxiliares'!$A$65:$C$102,3,FALSE),"")</f>
        <v>VIDRARIAS / MATERIAL DE CONSUMO / MANUTENÇÃO DE EQUIPAMENTOS / REAGENTES QUIMICOS / MATERIAIS E SERVIÇOS DIVERSOS PARA LABORATORIOS / RACAO PARA ANIMAIS / MATERIAIS PESQUISA NÚCLEOS ESTRATÉGICOS / EPIS PARA LABORATÓRIOS</v>
      </c>
      <c r="I267" t="s">
        <v>5157</v>
      </c>
      <c r="J267" t="s">
        <v>5158</v>
      </c>
      <c r="K267" t="s">
        <v>5159</v>
      </c>
      <c r="L267" t="s">
        <v>5160</v>
      </c>
      <c r="M267" t="s">
        <v>5161</v>
      </c>
      <c r="N267" t="s">
        <v>166</v>
      </c>
      <c r="O267" t="s">
        <v>167</v>
      </c>
      <c r="P267" t="s">
        <v>200</v>
      </c>
      <c r="Q267" t="s">
        <v>168</v>
      </c>
      <c r="R267" t="s">
        <v>165</v>
      </c>
      <c r="S267" t="s">
        <v>119</v>
      </c>
      <c r="T267" t="s">
        <v>164</v>
      </c>
      <c r="U267" t="s">
        <v>118</v>
      </c>
      <c r="V267" t="s">
        <v>3048</v>
      </c>
      <c r="W267" t="s">
        <v>3049</v>
      </c>
      <c r="X267" s="51" t="str">
        <f t="shared" si="4"/>
        <v>3</v>
      </c>
      <c r="Y267" s="51" t="str">
        <f>IF(T267="","",IF(AND(T267&lt;&gt;'Tabelas auxiliares'!$B$236,T267&lt;&gt;'Tabelas auxiliares'!$B$237),"FOLHA DE PESSOAL",IF(X267='Tabelas auxiliares'!$A$237,"CUSTEIO",IF(X267='Tabelas auxiliares'!$A$236,"INVESTIMENTO","ERRO - VERIFICAR"))))</f>
        <v>CUSTEIO</v>
      </c>
      <c r="Z267" s="44">
        <v>1079.49</v>
      </c>
      <c r="AA267" s="44">
        <v>55.03</v>
      </c>
    </row>
    <row r="268" spans="1:29" x14ac:dyDescent="0.25">
      <c r="A268" t="s">
        <v>594</v>
      </c>
      <c r="B268" s="72" t="s">
        <v>318</v>
      </c>
      <c r="C268" s="72" t="s">
        <v>595</v>
      </c>
      <c r="D268" t="s">
        <v>15</v>
      </c>
      <c r="E268" t="s">
        <v>117</v>
      </c>
      <c r="F268" s="51" t="str">
        <f>IFERROR(VLOOKUP(D268,'Tabelas auxiliares'!$A$3:$B$61,2,FALSE),"")</f>
        <v>PROPES - PRÓ-REITORIA DE PESQUISA / CEM</v>
      </c>
      <c r="G268" s="51" t="str">
        <f>IFERROR(VLOOKUP($B268,'Tabelas auxiliares'!$A$65:$C$102,2,FALSE),"")</f>
        <v>Materiais didáticos e serviços - Pesquisa</v>
      </c>
      <c r="H268" s="51" t="str">
        <f>IFERROR(VLOOKUP($B268,'Tabelas auxiliares'!$A$65:$C$102,3,FALSE),"")</f>
        <v>VIDRARIAS / MATERIAL DE CONSUMO / MANUTENÇÃO DE EQUIPAMENTOS / REAGENTES QUIMICOS / MATERIAIS E SERVIÇOS DIVERSOS PARA LABORATORIOS / RACAO PARA ANIMAIS / MATERIAIS PESQUISA NÚCLEOS ESTRATÉGICOS / EPIS PARA LABORATÓRIOS</v>
      </c>
      <c r="I268" t="s">
        <v>4429</v>
      </c>
      <c r="J268" t="s">
        <v>5162</v>
      </c>
      <c r="K268" t="s">
        <v>5163</v>
      </c>
      <c r="L268" t="s">
        <v>5164</v>
      </c>
      <c r="M268" t="s">
        <v>5165</v>
      </c>
      <c r="N268" t="s">
        <v>166</v>
      </c>
      <c r="O268" t="s">
        <v>167</v>
      </c>
      <c r="P268" t="s">
        <v>200</v>
      </c>
      <c r="Q268" t="s">
        <v>168</v>
      </c>
      <c r="R268" t="s">
        <v>165</v>
      </c>
      <c r="S268" t="s">
        <v>119</v>
      </c>
      <c r="T268" t="s">
        <v>164</v>
      </c>
      <c r="U268" t="s">
        <v>118</v>
      </c>
      <c r="V268" t="s">
        <v>2923</v>
      </c>
      <c r="W268" t="s">
        <v>2924</v>
      </c>
      <c r="X268" s="51" t="str">
        <f t="shared" si="4"/>
        <v>3</v>
      </c>
      <c r="Y268" s="51" t="str">
        <f>IF(T268="","",IF(AND(T268&lt;&gt;'Tabelas auxiliares'!$B$236,T268&lt;&gt;'Tabelas auxiliares'!$B$237),"FOLHA DE PESSOAL",IF(X268='Tabelas auxiliares'!$A$237,"CUSTEIO",IF(X268='Tabelas auxiliares'!$A$236,"INVESTIMENTO","ERRO - VERIFICAR"))))</f>
        <v>CUSTEIO</v>
      </c>
      <c r="Z268" s="44">
        <v>7657.86</v>
      </c>
      <c r="AC268" s="44">
        <v>6044.59</v>
      </c>
    </row>
    <row r="269" spans="1:29" x14ac:dyDescent="0.25">
      <c r="A269" t="s">
        <v>594</v>
      </c>
      <c r="B269" s="72" t="s">
        <v>318</v>
      </c>
      <c r="C269" s="72" t="s">
        <v>595</v>
      </c>
      <c r="D269" t="s">
        <v>15</v>
      </c>
      <c r="E269" t="s">
        <v>117</v>
      </c>
      <c r="F269" s="51" t="str">
        <f>IFERROR(VLOOKUP(D269,'Tabelas auxiliares'!$A$3:$B$61,2,FALSE),"")</f>
        <v>PROPES - PRÓ-REITORIA DE PESQUISA / CEM</v>
      </c>
      <c r="G269" s="51" t="str">
        <f>IFERROR(VLOOKUP($B269,'Tabelas auxiliares'!$A$65:$C$102,2,FALSE),"")</f>
        <v>Materiais didáticos e serviços - Pesquisa</v>
      </c>
      <c r="H269" s="51" t="str">
        <f>IFERROR(VLOOKUP($B269,'Tabelas auxiliares'!$A$65:$C$102,3,FALSE),"")</f>
        <v>VIDRARIAS / MATERIAL DE CONSUMO / MANUTENÇÃO DE EQUIPAMENTOS / REAGENTES QUIMICOS / MATERIAIS E SERVIÇOS DIVERSOS PARA LABORATORIOS / RACAO PARA ANIMAIS / MATERIAIS PESQUISA NÚCLEOS ESTRATÉGICOS / EPIS PARA LABORATÓRIOS</v>
      </c>
      <c r="I269" t="s">
        <v>5166</v>
      </c>
      <c r="J269" t="s">
        <v>5167</v>
      </c>
      <c r="K269" t="s">
        <v>5168</v>
      </c>
      <c r="L269" t="s">
        <v>5169</v>
      </c>
      <c r="M269" t="s">
        <v>5170</v>
      </c>
      <c r="N269" t="s">
        <v>166</v>
      </c>
      <c r="O269" t="s">
        <v>167</v>
      </c>
      <c r="P269" t="s">
        <v>200</v>
      </c>
      <c r="Q269" t="s">
        <v>168</v>
      </c>
      <c r="R269" t="s">
        <v>165</v>
      </c>
      <c r="S269" t="s">
        <v>119</v>
      </c>
      <c r="T269" t="s">
        <v>228</v>
      </c>
      <c r="U269" t="s">
        <v>5171</v>
      </c>
      <c r="V269" t="s">
        <v>1798</v>
      </c>
      <c r="W269" t="s">
        <v>1799</v>
      </c>
      <c r="X269" s="51" t="str">
        <f t="shared" si="4"/>
        <v>3</v>
      </c>
      <c r="Y269" s="51" t="str">
        <f>IF(T269="","",IF(AND(T269&lt;&gt;'Tabelas auxiliares'!$B$236,T269&lt;&gt;'Tabelas auxiliares'!$B$237),"FOLHA DE PESSOAL",IF(X269='Tabelas auxiliares'!$A$237,"CUSTEIO",IF(X269='Tabelas auxiliares'!$A$236,"INVESTIMENTO","ERRO - VERIFICAR"))))</f>
        <v>CUSTEIO</v>
      </c>
      <c r="Z269" s="44">
        <v>80000</v>
      </c>
      <c r="AC269" s="44">
        <v>80000</v>
      </c>
    </row>
    <row r="270" spans="1:29" x14ac:dyDescent="0.25">
      <c r="A270" t="s">
        <v>594</v>
      </c>
      <c r="B270" s="72" t="s">
        <v>318</v>
      </c>
      <c r="C270" s="72" t="s">
        <v>595</v>
      </c>
      <c r="D270" t="s">
        <v>15</v>
      </c>
      <c r="E270" t="s">
        <v>117</v>
      </c>
      <c r="F270" s="51" t="str">
        <f>IFERROR(VLOOKUP(D270,'Tabelas auxiliares'!$A$3:$B$61,2,FALSE),"")</f>
        <v>PROPES - PRÓ-REITORIA DE PESQUISA / CEM</v>
      </c>
      <c r="G270" s="51" t="str">
        <f>IFERROR(VLOOKUP($B270,'Tabelas auxiliares'!$A$65:$C$102,2,FALSE),"")</f>
        <v>Materiais didáticos e serviços - Pesquisa</v>
      </c>
      <c r="H270" s="51" t="str">
        <f>IFERROR(VLOOKUP($B270,'Tabelas auxiliares'!$A$65:$C$102,3,FALSE),"")</f>
        <v>VIDRARIAS / MATERIAL DE CONSUMO / MANUTENÇÃO DE EQUIPAMENTOS / REAGENTES QUIMICOS / MATERIAIS E SERVIÇOS DIVERSOS PARA LABORATORIOS / RACAO PARA ANIMAIS / MATERIAIS PESQUISA NÚCLEOS ESTRATÉGICOS / EPIS PARA LABORATÓRIOS</v>
      </c>
      <c r="I270" t="s">
        <v>4615</v>
      </c>
      <c r="J270" t="s">
        <v>3038</v>
      </c>
      <c r="K270" t="s">
        <v>5172</v>
      </c>
      <c r="L270" t="s">
        <v>3040</v>
      </c>
      <c r="M270" t="s">
        <v>3041</v>
      </c>
      <c r="N270" t="s">
        <v>166</v>
      </c>
      <c r="O270" t="s">
        <v>167</v>
      </c>
      <c r="P270" t="s">
        <v>200</v>
      </c>
      <c r="Q270" t="s">
        <v>168</v>
      </c>
      <c r="R270" t="s">
        <v>165</v>
      </c>
      <c r="S270" t="s">
        <v>119</v>
      </c>
      <c r="T270" t="s">
        <v>164</v>
      </c>
      <c r="U270" t="s">
        <v>118</v>
      </c>
      <c r="V270" t="s">
        <v>3042</v>
      </c>
      <c r="W270" t="s">
        <v>3043</v>
      </c>
      <c r="X270" s="51" t="str">
        <f t="shared" si="4"/>
        <v>3</v>
      </c>
      <c r="Y270" s="51" t="str">
        <f>IF(T270="","",IF(AND(T270&lt;&gt;'Tabelas auxiliares'!$B$236,T270&lt;&gt;'Tabelas auxiliares'!$B$237),"FOLHA DE PESSOAL",IF(X270='Tabelas auxiliares'!$A$237,"CUSTEIO",IF(X270='Tabelas auxiliares'!$A$236,"INVESTIMENTO","ERRO - VERIFICAR"))))</f>
        <v>CUSTEIO</v>
      </c>
      <c r="Z270" s="44">
        <v>2250</v>
      </c>
      <c r="AC270" s="44">
        <v>2250</v>
      </c>
    </row>
    <row r="271" spans="1:29" x14ac:dyDescent="0.25">
      <c r="A271" t="s">
        <v>594</v>
      </c>
      <c r="B271" s="72" t="s">
        <v>318</v>
      </c>
      <c r="C271" s="72" t="s">
        <v>595</v>
      </c>
      <c r="D271" t="s">
        <v>15</v>
      </c>
      <c r="E271" t="s">
        <v>117</v>
      </c>
      <c r="F271" s="51" t="str">
        <f>IFERROR(VLOOKUP(D271,'Tabelas auxiliares'!$A$3:$B$61,2,FALSE),"")</f>
        <v>PROPES - PRÓ-REITORIA DE PESQUISA / CEM</v>
      </c>
      <c r="G271" s="51" t="str">
        <f>IFERROR(VLOOKUP($B271,'Tabelas auxiliares'!$A$65:$C$102,2,FALSE),"")</f>
        <v>Materiais didáticos e serviços - Pesquisa</v>
      </c>
      <c r="H271" s="51" t="str">
        <f>IFERROR(VLOOKUP($B271,'Tabelas auxiliares'!$A$65:$C$102,3,FALSE),"")</f>
        <v>VIDRARIAS / MATERIAL DE CONSUMO / MANUTENÇÃO DE EQUIPAMENTOS / REAGENTES QUIMICOS / MATERIAIS E SERVIÇOS DIVERSOS PARA LABORATORIOS / RACAO PARA ANIMAIS / MATERIAIS PESQUISA NÚCLEOS ESTRATÉGICOS / EPIS PARA LABORATÓRIOS</v>
      </c>
      <c r="I271" t="s">
        <v>5173</v>
      </c>
      <c r="J271" t="s">
        <v>5174</v>
      </c>
      <c r="K271" t="s">
        <v>5175</v>
      </c>
      <c r="L271" t="s">
        <v>5176</v>
      </c>
      <c r="M271" t="s">
        <v>3055</v>
      </c>
      <c r="N271" t="s">
        <v>166</v>
      </c>
      <c r="O271" t="s">
        <v>167</v>
      </c>
      <c r="P271" t="s">
        <v>200</v>
      </c>
      <c r="Q271" t="s">
        <v>168</v>
      </c>
      <c r="R271" t="s">
        <v>165</v>
      </c>
      <c r="S271" t="s">
        <v>1118</v>
      </c>
      <c r="T271" t="s">
        <v>164</v>
      </c>
      <c r="U271" t="s">
        <v>118</v>
      </c>
      <c r="V271" t="s">
        <v>2932</v>
      </c>
      <c r="W271" t="s">
        <v>2933</v>
      </c>
      <c r="X271" s="51" t="str">
        <f t="shared" si="4"/>
        <v>3</v>
      </c>
      <c r="Y271" s="51" t="str">
        <f>IF(T271="","",IF(AND(T271&lt;&gt;'Tabelas auxiliares'!$B$236,T271&lt;&gt;'Tabelas auxiliares'!$B$237),"FOLHA DE PESSOAL",IF(X271='Tabelas auxiliares'!$A$237,"CUSTEIO",IF(X271='Tabelas auxiliares'!$A$236,"INVESTIMENTO","ERRO - VERIFICAR"))))</f>
        <v>CUSTEIO</v>
      </c>
      <c r="Z271" s="44">
        <v>79561.240000000005</v>
      </c>
      <c r="AC271" s="44">
        <v>79561.240000000005</v>
      </c>
    </row>
    <row r="272" spans="1:29" x14ac:dyDescent="0.25">
      <c r="A272" t="s">
        <v>594</v>
      </c>
      <c r="B272" s="72" t="s">
        <v>318</v>
      </c>
      <c r="C272" s="72" t="s">
        <v>595</v>
      </c>
      <c r="D272" t="s">
        <v>207</v>
      </c>
      <c r="E272" t="s">
        <v>117</v>
      </c>
      <c r="F272" s="51" t="str">
        <f>IFERROR(VLOOKUP(D272,'Tabelas auxiliares'!$A$3:$B$61,2,FALSE),"")</f>
        <v>PROPES - TRI</v>
      </c>
      <c r="G272" s="51" t="str">
        <f>IFERROR(VLOOKUP($B272,'Tabelas auxiliares'!$A$65:$C$102,2,FALSE),"")</f>
        <v>Materiais didáticos e serviços - Pesquisa</v>
      </c>
      <c r="H272" s="51" t="str">
        <f>IFERROR(VLOOKUP($B272,'Tabelas auxiliares'!$A$65:$C$102,3,FALSE),"")</f>
        <v>VIDRARIAS / MATERIAL DE CONSUMO / MANUTENÇÃO DE EQUIPAMENTOS / REAGENTES QUIMICOS / MATERIAIS E SERVIÇOS DIVERSOS PARA LABORATORIOS / RACAO PARA ANIMAIS / MATERIAIS PESQUISA NÚCLEOS ESTRATÉGICOS / EPIS PARA LABORATÓRIOS</v>
      </c>
      <c r="I272" t="s">
        <v>5177</v>
      </c>
      <c r="J272" t="s">
        <v>5178</v>
      </c>
      <c r="K272" t="s">
        <v>5179</v>
      </c>
      <c r="L272" t="s">
        <v>5180</v>
      </c>
      <c r="M272" t="s">
        <v>5165</v>
      </c>
      <c r="N272" t="s">
        <v>166</v>
      </c>
      <c r="O272" t="s">
        <v>167</v>
      </c>
      <c r="P272" t="s">
        <v>200</v>
      </c>
      <c r="Q272" t="s">
        <v>168</v>
      </c>
      <c r="R272" t="s">
        <v>165</v>
      </c>
      <c r="S272" t="s">
        <v>1118</v>
      </c>
      <c r="T272" t="s">
        <v>164</v>
      </c>
      <c r="U272" t="s">
        <v>118</v>
      </c>
      <c r="V272" t="s">
        <v>3048</v>
      </c>
      <c r="W272" t="s">
        <v>3049</v>
      </c>
      <c r="X272" s="51" t="str">
        <f t="shared" si="4"/>
        <v>3</v>
      </c>
      <c r="Y272" s="51" t="str">
        <f>IF(T272="","",IF(AND(T272&lt;&gt;'Tabelas auxiliares'!$B$236,T272&lt;&gt;'Tabelas auxiliares'!$B$237),"FOLHA DE PESSOAL",IF(X272='Tabelas auxiliares'!$A$237,"CUSTEIO",IF(X272='Tabelas auxiliares'!$A$236,"INVESTIMENTO","ERRO - VERIFICAR"))))</f>
        <v>CUSTEIO</v>
      </c>
      <c r="Z272" s="44">
        <v>13196.26</v>
      </c>
      <c r="AA272" s="44">
        <v>9665.8700000000008</v>
      </c>
    </row>
    <row r="273" spans="1:29" x14ac:dyDescent="0.25">
      <c r="A273" t="s">
        <v>594</v>
      </c>
      <c r="B273" s="72" t="s">
        <v>318</v>
      </c>
      <c r="C273" s="72" t="s">
        <v>595</v>
      </c>
      <c r="D273" t="s">
        <v>207</v>
      </c>
      <c r="E273" t="s">
        <v>117</v>
      </c>
      <c r="F273" s="51" t="str">
        <f>IFERROR(VLOOKUP(D273,'Tabelas auxiliares'!$A$3:$B$61,2,FALSE),"")</f>
        <v>PROPES - TRI</v>
      </c>
      <c r="G273" s="51" t="str">
        <f>IFERROR(VLOOKUP($B273,'Tabelas auxiliares'!$A$65:$C$102,2,FALSE),"")</f>
        <v>Materiais didáticos e serviços - Pesquisa</v>
      </c>
      <c r="H273" s="51" t="str">
        <f>IFERROR(VLOOKUP($B273,'Tabelas auxiliares'!$A$65:$C$102,3,FALSE),"")</f>
        <v>VIDRARIAS / MATERIAL DE CONSUMO / MANUTENÇÃO DE EQUIPAMENTOS / REAGENTES QUIMICOS / MATERIAIS E SERVIÇOS DIVERSOS PARA LABORATORIOS / RACAO PARA ANIMAIS / MATERIAIS PESQUISA NÚCLEOS ESTRATÉGICOS / EPIS PARA LABORATÓRIOS</v>
      </c>
      <c r="I273" t="s">
        <v>5157</v>
      </c>
      <c r="J273" t="s">
        <v>5158</v>
      </c>
      <c r="K273" t="s">
        <v>5181</v>
      </c>
      <c r="L273" t="s">
        <v>5160</v>
      </c>
      <c r="M273" t="s">
        <v>5161</v>
      </c>
      <c r="N273" t="s">
        <v>166</v>
      </c>
      <c r="O273" t="s">
        <v>167</v>
      </c>
      <c r="P273" t="s">
        <v>200</v>
      </c>
      <c r="Q273" t="s">
        <v>168</v>
      </c>
      <c r="R273" t="s">
        <v>165</v>
      </c>
      <c r="S273" t="s">
        <v>1118</v>
      </c>
      <c r="T273" t="s">
        <v>164</v>
      </c>
      <c r="U273" t="s">
        <v>118</v>
      </c>
      <c r="V273" t="s">
        <v>3048</v>
      </c>
      <c r="W273" t="s">
        <v>3049</v>
      </c>
      <c r="X273" s="51" t="str">
        <f t="shared" si="4"/>
        <v>3</v>
      </c>
      <c r="Y273" s="51" t="str">
        <f>IF(T273="","",IF(AND(T273&lt;&gt;'Tabelas auxiliares'!$B$236,T273&lt;&gt;'Tabelas auxiliares'!$B$237),"FOLHA DE PESSOAL",IF(X273='Tabelas auxiliares'!$A$237,"CUSTEIO",IF(X273='Tabelas auxiliares'!$A$236,"INVESTIMENTO","ERRO - VERIFICAR"))))</f>
        <v>CUSTEIO</v>
      </c>
      <c r="Z273" s="44">
        <v>2230.65</v>
      </c>
      <c r="AA273" s="44">
        <v>2230.65</v>
      </c>
    </row>
    <row r="274" spans="1:29" x14ac:dyDescent="0.25">
      <c r="A274" t="s">
        <v>594</v>
      </c>
      <c r="B274" s="72" t="s">
        <v>318</v>
      </c>
      <c r="C274" s="72" t="s">
        <v>595</v>
      </c>
      <c r="D274" t="s">
        <v>207</v>
      </c>
      <c r="E274" t="s">
        <v>117</v>
      </c>
      <c r="F274" s="51" t="str">
        <f>IFERROR(VLOOKUP(D274,'Tabelas auxiliares'!$A$3:$B$61,2,FALSE),"")</f>
        <v>PROPES - TRI</v>
      </c>
      <c r="G274" s="51" t="str">
        <f>IFERROR(VLOOKUP($B274,'Tabelas auxiliares'!$A$65:$C$102,2,FALSE),"")</f>
        <v>Materiais didáticos e serviços - Pesquisa</v>
      </c>
      <c r="H274" s="51" t="str">
        <f>IFERROR(VLOOKUP($B274,'Tabelas auxiliares'!$A$65:$C$102,3,FALSE),"")</f>
        <v>VIDRARIAS / MATERIAL DE CONSUMO / MANUTENÇÃO DE EQUIPAMENTOS / REAGENTES QUIMICOS / MATERIAIS E SERVIÇOS DIVERSOS PARA LABORATORIOS / RACAO PARA ANIMAIS / MATERIAIS PESQUISA NÚCLEOS ESTRATÉGICOS / EPIS PARA LABORATÓRIOS</v>
      </c>
      <c r="I274" t="s">
        <v>4429</v>
      </c>
      <c r="J274" t="s">
        <v>5162</v>
      </c>
      <c r="K274" t="s">
        <v>5182</v>
      </c>
      <c r="L274" t="s">
        <v>5164</v>
      </c>
      <c r="M274" t="s">
        <v>5165</v>
      </c>
      <c r="N274" t="s">
        <v>166</v>
      </c>
      <c r="O274" t="s">
        <v>167</v>
      </c>
      <c r="P274" t="s">
        <v>200</v>
      </c>
      <c r="Q274" t="s">
        <v>168</v>
      </c>
      <c r="R274" t="s">
        <v>165</v>
      </c>
      <c r="S274" t="s">
        <v>1118</v>
      </c>
      <c r="T274" t="s">
        <v>164</v>
      </c>
      <c r="U274" t="s">
        <v>118</v>
      </c>
      <c r="V274" t="s">
        <v>2923</v>
      </c>
      <c r="W274" t="s">
        <v>2924</v>
      </c>
      <c r="X274" s="51" t="str">
        <f t="shared" si="4"/>
        <v>3</v>
      </c>
      <c r="Y274" s="51" t="str">
        <f>IF(T274="","",IF(AND(T274&lt;&gt;'Tabelas auxiliares'!$B$236,T274&lt;&gt;'Tabelas auxiliares'!$B$237),"FOLHA DE PESSOAL",IF(X274='Tabelas auxiliares'!$A$237,"CUSTEIO",IF(X274='Tabelas auxiliares'!$A$236,"INVESTIMENTO","ERRO - VERIFICAR"))))</f>
        <v>CUSTEIO</v>
      </c>
      <c r="Z274" s="44">
        <v>1252.8</v>
      </c>
    </row>
    <row r="275" spans="1:29" x14ac:dyDescent="0.25">
      <c r="A275" t="s">
        <v>594</v>
      </c>
      <c r="B275" s="72" t="s">
        <v>321</v>
      </c>
      <c r="C275" s="72" t="s">
        <v>595</v>
      </c>
      <c r="D275" t="s">
        <v>55</v>
      </c>
      <c r="E275" t="s">
        <v>117</v>
      </c>
      <c r="F275" s="51" t="str">
        <f>IFERROR(VLOOKUP(D275,'Tabelas auxiliares'!$A$3:$B$61,2,FALSE),"")</f>
        <v>PROEC - PRÓ-REITORIA DE EXTENSÃO E CULTURA</v>
      </c>
      <c r="G275" s="51" t="str">
        <f>IFERROR(VLOOKUP($B275,'Tabelas auxiliares'!$A$65:$C$102,2,FALSE),"")</f>
        <v>Materiais didáticos e serviços - Extensão</v>
      </c>
      <c r="H275" s="51" t="str">
        <f>IFERROR(VLOOKUP($B275,'Tabelas auxiliares'!$A$65:$C$102,3,FALSE),"")</f>
        <v>MATERIAL DE CONSUMO / MATERIAIS E SERVIÇOS DIVERSOS PARA ATIVIDADES CULTURAIS E DE EXTENSÃO / SERVIÇOS CORO</v>
      </c>
      <c r="I275" t="s">
        <v>4751</v>
      </c>
      <c r="J275" t="s">
        <v>5183</v>
      </c>
      <c r="K275" t="s">
        <v>5184</v>
      </c>
      <c r="L275" t="s">
        <v>5185</v>
      </c>
      <c r="M275" t="s">
        <v>5186</v>
      </c>
      <c r="N275" t="s">
        <v>166</v>
      </c>
      <c r="O275" t="s">
        <v>167</v>
      </c>
      <c r="P275" t="s">
        <v>200</v>
      </c>
      <c r="Q275" t="s">
        <v>168</v>
      </c>
      <c r="R275" t="s">
        <v>165</v>
      </c>
      <c r="S275" t="s">
        <v>119</v>
      </c>
      <c r="T275" t="s">
        <v>164</v>
      </c>
      <c r="U275" t="s">
        <v>118</v>
      </c>
      <c r="V275" t="s">
        <v>1711</v>
      </c>
      <c r="W275" t="s">
        <v>1706</v>
      </c>
      <c r="X275" s="51" t="str">
        <f t="shared" si="4"/>
        <v>3</v>
      </c>
      <c r="Y275" s="51" t="str">
        <f>IF(T275="","",IF(AND(T275&lt;&gt;'Tabelas auxiliares'!$B$236,T275&lt;&gt;'Tabelas auxiliares'!$B$237),"FOLHA DE PESSOAL",IF(X275='Tabelas auxiliares'!$A$237,"CUSTEIO",IF(X275='Tabelas auxiliares'!$A$236,"INVESTIMENTO","ERRO - VERIFICAR"))))</f>
        <v>CUSTEIO</v>
      </c>
      <c r="Z275" s="44">
        <v>6933.16</v>
      </c>
      <c r="AA275" s="44">
        <v>6933.16</v>
      </c>
    </row>
    <row r="276" spans="1:29" x14ac:dyDescent="0.25">
      <c r="A276" t="s">
        <v>594</v>
      </c>
      <c r="B276" s="72" t="s">
        <v>324</v>
      </c>
      <c r="C276" s="72" t="s">
        <v>595</v>
      </c>
      <c r="D276" t="s">
        <v>55</v>
      </c>
      <c r="E276" t="s">
        <v>117</v>
      </c>
      <c r="F276" s="51" t="str">
        <f>IFERROR(VLOOKUP(D276,'Tabelas auxiliares'!$A$3:$B$61,2,FALSE),"")</f>
        <v>PROEC - PRÓ-REITORIA DE EXTENSÃO E CULTURA</v>
      </c>
      <c r="G276" s="51" t="str">
        <f>IFERROR(VLOOKUP($B276,'Tabelas auxiliares'!$A$65:$C$102,2,FALSE),"")</f>
        <v>Materiais didáticos e serviços - Editora</v>
      </c>
      <c r="H276" s="51" t="str">
        <f>IFERROR(VLOOKUP($B276,'Tabelas auxiliares'!$A$65:$C$102,3,FALSE),"")</f>
        <v>SERVICO DE ENCADERNAÇÃO /MATERIAL DE CONSUMO / MATERIAL PARA ATIVIDADES DA EDITORA / REGISTRO ISBN</v>
      </c>
      <c r="I276" t="s">
        <v>4677</v>
      </c>
      <c r="J276" t="s">
        <v>5187</v>
      </c>
      <c r="K276" t="s">
        <v>5188</v>
      </c>
      <c r="L276" t="s">
        <v>5189</v>
      </c>
      <c r="M276" t="s">
        <v>5190</v>
      </c>
      <c r="N276" t="s">
        <v>166</v>
      </c>
      <c r="O276" t="s">
        <v>167</v>
      </c>
      <c r="P276" t="s">
        <v>200</v>
      </c>
      <c r="Q276" t="s">
        <v>168</v>
      </c>
      <c r="R276" t="s">
        <v>165</v>
      </c>
      <c r="S276" t="s">
        <v>119</v>
      </c>
      <c r="T276" t="s">
        <v>164</v>
      </c>
      <c r="U276" t="s">
        <v>118</v>
      </c>
      <c r="V276" t="s">
        <v>1711</v>
      </c>
      <c r="W276" t="s">
        <v>1706</v>
      </c>
      <c r="X276" s="51" t="str">
        <f t="shared" si="4"/>
        <v>3</v>
      </c>
      <c r="Y276" s="51" t="str">
        <f>IF(T276="","",IF(AND(T276&lt;&gt;'Tabelas auxiliares'!$B$236,T276&lt;&gt;'Tabelas auxiliares'!$B$237),"FOLHA DE PESSOAL",IF(X276='Tabelas auxiliares'!$A$237,"CUSTEIO",IF(X276='Tabelas auxiliares'!$A$236,"INVESTIMENTO","ERRO - VERIFICAR"))))</f>
        <v>CUSTEIO</v>
      </c>
      <c r="Z276" s="44">
        <v>4096</v>
      </c>
      <c r="AA276" s="44">
        <v>636</v>
      </c>
      <c r="AC276" s="44">
        <v>3460</v>
      </c>
    </row>
    <row r="277" spans="1:29" x14ac:dyDescent="0.25">
      <c r="A277" t="s">
        <v>594</v>
      </c>
      <c r="B277" s="72" t="s">
        <v>324</v>
      </c>
      <c r="C277" s="72" t="s">
        <v>595</v>
      </c>
      <c r="D277" t="s">
        <v>55</v>
      </c>
      <c r="E277" t="s">
        <v>117</v>
      </c>
      <c r="F277" s="51" t="str">
        <f>IFERROR(VLOOKUP(D277,'Tabelas auxiliares'!$A$3:$B$61,2,FALSE),"")</f>
        <v>PROEC - PRÓ-REITORIA DE EXTENSÃO E CULTURA</v>
      </c>
      <c r="G277" s="51" t="str">
        <f>IFERROR(VLOOKUP($B277,'Tabelas auxiliares'!$A$65:$C$102,2,FALSE),"")</f>
        <v>Materiais didáticos e serviços - Editora</v>
      </c>
      <c r="H277" s="51" t="str">
        <f>IFERROR(VLOOKUP($B277,'Tabelas auxiliares'!$A$65:$C$102,3,FALSE),"")</f>
        <v>SERVICO DE ENCADERNAÇÃO /MATERIAL DE CONSUMO / MATERIAL PARA ATIVIDADES DA EDITORA / REGISTRO ISBN</v>
      </c>
      <c r="I277" t="s">
        <v>4677</v>
      </c>
      <c r="J277" t="s">
        <v>5187</v>
      </c>
      <c r="K277" t="s">
        <v>5188</v>
      </c>
      <c r="L277" t="s">
        <v>5189</v>
      </c>
      <c r="M277" t="s">
        <v>5190</v>
      </c>
      <c r="N277" t="s">
        <v>166</v>
      </c>
      <c r="O277" t="s">
        <v>167</v>
      </c>
      <c r="P277" t="s">
        <v>200</v>
      </c>
      <c r="Q277" t="s">
        <v>168</v>
      </c>
      <c r="R277" t="s">
        <v>165</v>
      </c>
      <c r="S277" t="s">
        <v>119</v>
      </c>
      <c r="T277" t="s">
        <v>164</v>
      </c>
      <c r="U277" t="s">
        <v>118</v>
      </c>
      <c r="V277" t="s">
        <v>1853</v>
      </c>
      <c r="W277" t="s">
        <v>1854</v>
      </c>
      <c r="X277" s="51" t="str">
        <f t="shared" si="4"/>
        <v>3</v>
      </c>
      <c r="Y277" s="51" t="str">
        <f>IF(T277="","",IF(AND(T277&lt;&gt;'Tabelas auxiliares'!$B$236,T277&lt;&gt;'Tabelas auxiliares'!$B$237),"FOLHA DE PESSOAL",IF(X277='Tabelas auxiliares'!$A$237,"CUSTEIO",IF(X277='Tabelas auxiliares'!$A$236,"INVESTIMENTO","ERRO - VERIFICAR"))))</f>
        <v>CUSTEIO</v>
      </c>
      <c r="Z277" s="44">
        <v>3258</v>
      </c>
      <c r="AA277" s="44">
        <v>999</v>
      </c>
      <c r="AC277" s="44">
        <v>2259</v>
      </c>
    </row>
    <row r="278" spans="1:29" x14ac:dyDescent="0.25">
      <c r="A278" t="s">
        <v>594</v>
      </c>
      <c r="B278" s="72" t="s">
        <v>324</v>
      </c>
      <c r="C278" s="72" t="s">
        <v>595</v>
      </c>
      <c r="D278" t="s">
        <v>55</v>
      </c>
      <c r="E278" t="s">
        <v>117</v>
      </c>
      <c r="F278" s="51" t="str">
        <f>IFERROR(VLOOKUP(D278,'Tabelas auxiliares'!$A$3:$B$61,2,FALSE),"")</f>
        <v>PROEC - PRÓ-REITORIA DE EXTENSÃO E CULTURA</v>
      </c>
      <c r="G278" s="51" t="str">
        <f>IFERROR(VLOOKUP($B278,'Tabelas auxiliares'!$A$65:$C$102,2,FALSE),"")</f>
        <v>Materiais didáticos e serviços - Editora</v>
      </c>
      <c r="H278" s="51" t="str">
        <f>IFERROR(VLOOKUP($B278,'Tabelas auxiliares'!$A$65:$C$102,3,FALSE),"")</f>
        <v>SERVICO DE ENCADERNAÇÃO /MATERIAL DE CONSUMO / MATERIAL PARA ATIVIDADES DA EDITORA / REGISTRO ISBN</v>
      </c>
      <c r="I278" t="s">
        <v>5191</v>
      </c>
      <c r="J278" t="s">
        <v>5187</v>
      </c>
      <c r="K278" t="s">
        <v>5192</v>
      </c>
      <c r="L278" t="s">
        <v>5193</v>
      </c>
      <c r="M278" t="s">
        <v>5190</v>
      </c>
      <c r="N278" t="s">
        <v>166</v>
      </c>
      <c r="O278" t="s">
        <v>167</v>
      </c>
      <c r="P278" t="s">
        <v>200</v>
      </c>
      <c r="Q278" t="s">
        <v>168</v>
      </c>
      <c r="R278" t="s">
        <v>165</v>
      </c>
      <c r="S278" t="s">
        <v>119</v>
      </c>
      <c r="T278" t="s">
        <v>164</v>
      </c>
      <c r="U278" t="s">
        <v>118</v>
      </c>
      <c r="V278" t="s">
        <v>1889</v>
      </c>
      <c r="W278" t="s">
        <v>1890</v>
      </c>
      <c r="X278" s="51" t="str">
        <f t="shared" si="4"/>
        <v>3</v>
      </c>
      <c r="Y278" s="51" t="str">
        <f>IF(T278="","",IF(AND(T278&lt;&gt;'Tabelas auxiliares'!$B$236,T278&lt;&gt;'Tabelas auxiliares'!$B$237),"FOLHA DE PESSOAL",IF(X278='Tabelas auxiliares'!$A$237,"CUSTEIO",IF(X278='Tabelas auxiliares'!$A$236,"INVESTIMENTO","ERRO - VERIFICAR"))))</f>
        <v>CUSTEIO</v>
      </c>
      <c r="Z278" s="44">
        <v>44908</v>
      </c>
      <c r="AA278" s="44">
        <v>12204</v>
      </c>
      <c r="AC278" s="44">
        <v>32704</v>
      </c>
    </row>
    <row r="279" spans="1:29" x14ac:dyDescent="0.25">
      <c r="A279" t="s">
        <v>594</v>
      </c>
      <c r="B279" s="72" t="s">
        <v>324</v>
      </c>
      <c r="C279" s="72" t="s">
        <v>595</v>
      </c>
      <c r="D279" t="s">
        <v>57</v>
      </c>
      <c r="E279" t="s">
        <v>117</v>
      </c>
      <c r="F279" s="51" t="str">
        <f>IFERROR(VLOOKUP(D279,'Tabelas auxiliares'!$A$3:$B$61,2,FALSE),"")</f>
        <v>EDITORA DA UFABC</v>
      </c>
      <c r="G279" s="51" t="str">
        <f>IFERROR(VLOOKUP($B279,'Tabelas auxiliares'!$A$65:$C$102,2,FALSE),"")</f>
        <v>Materiais didáticos e serviços - Editora</v>
      </c>
      <c r="H279" s="51" t="str">
        <f>IFERROR(VLOOKUP($B279,'Tabelas auxiliares'!$A$65:$C$102,3,FALSE),"")</f>
        <v>SERVICO DE ENCADERNAÇÃO /MATERIAL DE CONSUMO / MATERIAL PARA ATIVIDADES DA EDITORA / REGISTRO ISBN</v>
      </c>
      <c r="I279" t="s">
        <v>5194</v>
      </c>
      <c r="J279" t="s">
        <v>5187</v>
      </c>
      <c r="K279" t="s">
        <v>5195</v>
      </c>
      <c r="L279" t="s">
        <v>5193</v>
      </c>
      <c r="M279" t="s">
        <v>5190</v>
      </c>
      <c r="N279" t="s">
        <v>166</v>
      </c>
      <c r="O279" t="s">
        <v>167</v>
      </c>
      <c r="P279" t="s">
        <v>200</v>
      </c>
      <c r="Q279" t="s">
        <v>168</v>
      </c>
      <c r="R279" t="s">
        <v>165</v>
      </c>
      <c r="S279" t="s">
        <v>119</v>
      </c>
      <c r="T279" t="s">
        <v>164</v>
      </c>
      <c r="U279" t="s">
        <v>118</v>
      </c>
      <c r="V279" t="s">
        <v>1711</v>
      </c>
      <c r="W279" t="s">
        <v>1706</v>
      </c>
      <c r="X279" s="51" t="str">
        <f t="shared" si="4"/>
        <v>3</v>
      </c>
      <c r="Y279" s="51" t="str">
        <f>IF(T279="","",IF(AND(T279&lt;&gt;'Tabelas auxiliares'!$B$236,T279&lt;&gt;'Tabelas auxiliares'!$B$237),"FOLHA DE PESSOAL",IF(X279='Tabelas auxiliares'!$A$237,"CUSTEIO",IF(X279='Tabelas auxiliares'!$A$236,"INVESTIMENTO","ERRO - VERIFICAR"))))</f>
        <v>CUSTEIO</v>
      </c>
      <c r="Z279" s="44">
        <v>604</v>
      </c>
      <c r="AC279" s="44">
        <v>604</v>
      </c>
    </row>
    <row r="280" spans="1:29" x14ac:dyDescent="0.25">
      <c r="A280" t="s">
        <v>594</v>
      </c>
      <c r="B280" s="72" t="s">
        <v>324</v>
      </c>
      <c r="C280" s="72" t="s">
        <v>595</v>
      </c>
      <c r="D280" t="s">
        <v>57</v>
      </c>
      <c r="E280" t="s">
        <v>117</v>
      </c>
      <c r="F280" s="51" t="str">
        <f>IFERROR(VLOOKUP(D280,'Tabelas auxiliares'!$A$3:$B$61,2,FALSE),"")</f>
        <v>EDITORA DA UFABC</v>
      </c>
      <c r="G280" s="51" t="str">
        <f>IFERROR(VLOOKUP($B280,'Tabelas auxiliares'!$A$65:$C$102,2,FALSE),"")</f>
        <v>Materiais didáticos e serviços - Editora</v>
      </c>
      <c r="H280" s="51" t="str">
        <f>IFERROR(VLOOKUP($B280,'Tabelas auxiliares'!$A$65:$C$102,3,FALSE),"")</f>
        <v>SERVICO DE ENCADERNAÇÃO /MATERIAL DE CONSUMO / MATERIAL PARA ATIVIDADES DA EDITORA / REGISTRO ISBN</v>
      </c>
      <c r="I280" t="s">
        <v>5194</v>
      </c>
      <c r="J280" t="s">
        <v>5187</v>
      </c>
      <c r="K280" t="s">
        <v>5195</v>
      </c>
      <c r="L280" t="s">
        <v>5193</v>
      </c>
      <c r="M280" t="s">
        <v>5190</v>
      </c>
      <c r="N280" t="s">
        <v>166</v>
      </c>
      <c r="O280" t="s">
        <v>167</v>
      </c>
      <c r="P280" t="s">
        <v>200</v>
      </c>
      <c r="Q280" t="s">
        <v>168</v>
      </c>
      <c r="R280" t="s">
        <v>165</v>
      </c>
      <c r="S280" t="s">
        <v>119</v>
      </c>
      <c r="T280" t="s">
        <v>164</v>
      </c>
      <c r="U280" t="s">
        <v>118</v>
      </c>
      <c r="V280" t="s">
        <v>1853</v>
      </c>
      <c r="W280" t="s">
        <v>1854</v>
      </c>
      <c r="X280" s="51" t="str">
        <f t="shared" si="4"/>
        <v>3</v>
      </c>
      <c r="Y280" s="51" t="str">
        <f>IF(T280="","",IF(AND(T280&lt;&gt;'Tabelas auxiliares'!$B$236,T280&lt;&gt;'Tabelas auxiliares'!$B$237),"FOLHA DE PESSOAL",IF(X280='Tabelas auxiliares'!$A$237,"CUSTEIO",IF(X280='Tabelas auxiliares'!$A$236,"INVESTIMENTO","ERRO - VERIFICAR"))))</f>
        <v>CUSTEIO</v>
      </c>
      <c r="Z280" s="44">
        <v>1179</v>
      </c>
      <c r="AA280" s="44">
        <v>15</v>
      </c>
      <c r="AC280" s="44">
        <v>1164</v>
      </c>
    </row>
    <row r="281" spans="1:29" x14ac:dyDescent="0.25">
      <c r="A281" t="s">
        <v>594</v>
      </c>
      <c r="B281" s="72" t="s">
        <v>324</v>
      </c>
      <c r="C281" s="72" t="s">
        <v>595</v>
      </c>
      <c r="D281" t="s">
        <v>57</v>
      </c>
      <c r="E281" t="s">
        <v>117</v>
      </c>
      <c r="F281" s="51" t="str">
        <f>IFERROR(VLOOKUP(D281,'Tabelas auxiliares'!$A$3:$B$61,2,FALSE),"")</f>
        <v>EDITORA DA UFABC</v>
      </c>
      <c r="G281" s="51" t="str">
        <f>IFERROR(VLOOKUP($B281,'Tabelas auxiliares'!$A$65:$C$102,2,FALSE),"")</f>
        <v>Materiais didáticos e serviços - Editora</v>
      </c>
      <c r="H281" s="51" t="str">
        <f>IFERROR(VLOOKUP($B281,'Tabelas auxiliares'!$A$65:$C$102,3,FALSE),"")</f>
        <v>SERVICO DE ENCADERNAÇÃO /MATERIAL DE CONSUMO / MATERIAL PARA ATIVIDADES DA EDITORA / REGISTRO ISBN</v>
      </c>
      <c r="I281" t="s">
        <v>5194</v>
      </c>
      <c r="J281" t="s">
        <v>5187</v>
      </c>
      <c r="K281" t="s">
        <v>5196</v>
      </c>
      <c r="L281" t="s">
        <v>5193</v>
      </c>
      <c r="M281" t="s">
        <v>5190</v>
      </c>
      <c r="N281" t="s">
        <v>166</v>
      </c>
      <c r="O281" t="s">
        <v>167</v>
      </c>
      <c r="P281" t="s">
        <v>200</v>
      </c>
      <c r="Q281" t="s">
        <v>168</v>
      </c>
      <c r="R281" t="s">
        <v>165</v>
      </c>
      <c r="S281" t="s">
        <v>119</v>
      </c>
      <c r="T281" t="s">
        <v>164</v>
      </c>
      <c r="U281" t="s">
        <v>118</v>
      </c>
      <c r="V281" t="s">
        <v>1889</v>
      </c>
      <c r="W281" t="s">
        <v>1890</v>
      </c>
      <c r="X281" s="51" t="str">
        <f t="shared" si="4"/>
        <v>3</v>
      </c>
      <c r="Y281" s="51" t="str">
        <f>IF(T281="","",IF(AND(T281&lt;&gt;'Tabelas auxiliares'!$B$236,T281&lt;&gt;'Tabelas auxiliares'!$B$237),"FOLHA DE PESSOAL",IF(X281='Tabelas auxiliares'!$A$237,"CUSTEIO",IF(X281='Tabelas auxiliares'!$A$236,"INVESTIMENTO","ERRO - VERIFICAR"))))</f>
        <v>CUSTEIO</v>
      </c>
      <c r="Z281" s="44">
        <v>1830</v>
      </c>
      <c r="AA281" s="44">
        <v>1830</v>
      </c>
    </row>
    <row r="282" spans="1:29" x14ac:dyDescent="0.25">
      <c r="A282" t="s">
        <v>594</v>
      </c>
      <c r="B282" s="72" t="s">
        <v>324</v>
      </c>
      <c r="C282" s="72" t="s">
        <v>595</v>
      </c>
      <c r="D282" t="s">
        <v>57</v>
      </c>
      <c r="E282" t="s">
        <v>117</v>
      </c>
      <c r="F282" s="51" t="str">
        <f>IFERROR(VLOOKUP(D282,'Tabelas auxiliares'!$A$3:$B$61,2,FALSE),"")</f>
        <v>EDITORA DA UFABC</v>
      </c>
      <c r="G282" s="51" t="str">
        <f>IFERROR(VLOOKUP($B282,'Tabelas auxiliares'!$A$65:$C$102,2,FALSE),"")</f>
        <v>Materiais didáticos e serviços - Editora</v>
      </c>
      <c r="H282" s="51" t="str">
        <f>IFERROR(VLOOKUP($B282,'Tabelas auxiliares'!$A$65:$C$102,3,FALSE),"")</f>
        <v>SERVICO DE ENCADERNAÇÃO /MATERIAL DE CONSUMO / MATERIAL PARA ATIVIDADES DA EDITORA / REGISTRO ISBN</v>
      </c>
      <c r="I282" t="s">
        <v>5191</v>
      </c>
      <c r="J282" t="s">
        <v>5187</v>
      </c>
      <c r="K282" t="s">
        <v>5197</v>
      </c>
      <c r="L282" t="s">
        <v>5193</v>
      </c>
      <c r="M282" t="s">
        <v>5190</v>
      </c>
      <c r="N282" t="s">
        <v>166</v>
      </c>
      <c r="O282" t="s">
        <v>167</v>
      </c>
      <c r="P282" t="s">
        <v>200</v>
      </c>
      <c r="Q282" t="s">
        <v>168</v>
      </c>
      <c r="R282" t="s">
        <v>165</v>
      </c>
      <c r="S282" t="s">
        <v>119</v>
      </c>
      <c r="T282" t="s">
        <v>164</v>
      </c>
      <c r="U282" t="s">
        <v>118</v>
      </c>
      <c r="V282" t="s">
        <v>1711</v>
      </c>
      <c r="W282" t="s">
        <v>1706</v>
      </c>
      <c r="X282" s="51" t="str">
        <f t="shared" si="4"/>
        <v>3</v>
      </c>
      <c r="Y282" s="51" t="str">
        <f>IF(T282="","",IF(AND(T282&lt;&gt;'Tabelas auxiliares'!$B$236,T282&lt;&gt;'Tabelas auxiliares'!$B$237),"FOLHA DE PESSOAL",IF(X282='Tabelas auxiliares'!$A$237,"CUSTEIO",IF(X282='Tabelas auxiliares'!$A$236,"INVESTIMENTO","ERRO - VERIFICAR"))))</f>
        <v>CUSTEIO</v>
      </c>
      <c r="Z282" s="44">
        <v>7108</v>
      </c>
      <c r="AA282" s="44">
        <v>422</v>
      </c>
      <c r="AC282" s="44">
        <v>6686</v>
      </c>
    </row>
    <row r="283" spans="1:29" x14ac:dyDescent="0.25">
      <c r="A283" t="s">
        <v>594</v>
      </c>
      <c r="B283" s="72" t="s">
        <v>324</v>
      </c>
      <c r="C283" s="72" t="s">
        <v>595</v>
      </c>
      <c r="D283" t="s">
        <v>57</v>
      </c>
      <c r="E283" t="s">
        <v>117</v>
      </c>
      <c r="F283" s="51" t="str">
        <f>IFERROR(VLOOKUP(D283,'Tabelas auxiliares'!$A$3:$B$61,2,FALSE),"")</f>
        <v>EDITORA DA UFABC</v>
      </c>
      <c r="G283" s="51" t="str">
        <f>IFERROR(VLOOKUP($B283,'Tabelas auxiliares'!$A$65:$C$102,2,FALSE),"")</f>
        <v>Materiais didáticos e serviços - Editora</v>
      </c>
      <c r="H283" s="51" t="str">
        <f>IFERROR(VLOOKUP($B283,'Tabelas auxiliares'!$A$65:$C$102,3,FALSE),"")</f>
        <v>SERVICO DE ENCADERNAÇÃO /MATERIAL DE CONSUMO / MATERIAL PARA ATIVIDADES DA EDITORA / REGISTRO ISBN</v>
      </c>
      <c r="I283" t="s">
        <v>5191</v>
      </c>
      <c r="J283" t="s">
        <v>5187</v>
      </c>
      <c r="K283" t="s">
        <v>5197</v>
      </c>
      <c r="L283" t="s">
        <v>5193</v>
      </c>
      <c r="M283" t="s">
        <v>5190</v>
      </c>
      <c r="N283" t="s">
        <v>166</v>
      </c>
      <c r="O283" t="s">
        <v>167</v>
      </c>
      <c r="P283" t="s">
        <v>200</v>
      </c>
      <c r="Q283" t="s">
        <v>168</v>
      </c>
      <c r="R283" t="s">
        <v>165</v>
      </c>
      <c r="S283" t="s">
        <v>119</v>
      </c>
      <c r="T283" t="s">
        <v>164</v>
      </c>
      <c r="U283" t="s">
        <v>118</v>
      </c>
      <c r="V283" t="s">
        <v>1853</v>
      </c>
      <c r="W283" t="s">
        <v>1854</v>
      </c>
      <c r="X283" s="51" t="str">
        <f t="shared" si="4"/>
        <v>3</v>
      </c>
      <c r="Y283" s="51" t="str">
        <f>IF(T283="","",IF(AND(T283&lt;&gt;'Tabelas auxiliares'!$B$236,T283&lt;&gt;'Tabelas auxiliares'!$B$237),"FOLHA DE PESSOAL",IF(X283='Tabelas auxiliares'!$A$237,"CUSTEIO",IF(X283='Tabelas auxiliares'!$A$236,"INVESTIMENTO","ERRO - VERIFICAR"))))</f>
        <v>CUSTEIO</v>
      </c>
      <c r="Z283" s="44">
        <v>120</v>
      </c>
      <c r="AC283" s="44">
        <v>120</v>
      </c>
    </row>
    <row r="284" spans="1:29" x14ac:dyDescent="0.25">
      <c r="A284" t="s">
        <v>594</v>
      </c>
      <c r="B284" s="72" t="s">
        <v>324</v>
      </c>
      <c r="C284" s="72" t="s">
        <v>595</v>
      </c>
      <c r="D284" t="s">
        <v>57</v>
      </c>
      <c r="E284" t="s">
        <v>117</v>
      </c>
      <c r="F284" s="51" t="str">
        <f>IFERROR(VLOOKUP(D284,'Tabelas auxiliares'!$A$3:$B$61,2,FALSE),"")</f>
        <v>EDITORA DA UFABC</v>
      </c>
      <c r="G284" s="51" t="str">
        <f>IFERROR(VLOOKUP($B284,'Tabelas auxiliares'!$A$65:$C$102,2,FALSE),"")</f>
        <v>Materiais didáticos e serviços - Editora</v>
      </c>
      <c r="H284" s="51" t="str">
        <f>IFERROR(VLOOKUP($B284,'Tabelas auxiliares'!$A$65:$C$102,3,FALSE),"")</f>
        <v>SERVICO DE ENCADERNAÇÃO /MATERIAL DE CONSUMO / MATERIAL PARA ATIVIDADES DA EDITORA / REGISTRO ISBN</v>
      </c>
      <c r="I284" t="s">
        <v>5191</v>
      </c>
      <c r="J284" t="s">
        <v>5187</v>
      </c>
      <c r="K284" t="s">
        <v>5198</v>
      </c>
      <c r="L284" t="s">
        <v>5193</v>
      </c>
      <c r="M284" t="s">
        <v>5190</v>
      </c>
      <c r="N284" t="s">
        <v>166</v>
      </c>
      <c r="O284" t="s">
        <v>167</v>
      </c>
      <c r="P284" t="s">
        <v>200</v>
      </c>
      <c r="Q284" t="s">
        <v>168</v>
      </c>
      <c r="R284" t="s">
        <v>165</v>
      </c>
      <c r="S284" t="s">
        <v>119</v>
      </c>
      <c r="T284" t="s">
        <v>164</v>
      </c>
      <c r="U284" t="s">
        <v>118</v>
      </c>
      <c r="V284" t="s">
        <v>1889</v>
      </c>
      <c r="W284" t="s">
        <v>1890</v>
      </c>
      <c r="X284" s="51" t="str">
        <f t="shared" si="4"/>
        <v>3</v>
      </c>
      <c r="Y284" s="51" t="str">
        <f>IF(T284="","",IF(AND(T284&lt;&gt;'Tabelas auxiliares'!$B$236,T284&lt;&gt;'Tabelas auxiliares'!$B$237),"FOLHA DE PESSOAL",IF(X284='Tabelas auxiliares'!$A$237,"CUSTEIO",IF(X284='Tabelas auxiliares'!$A$236,"INVESTIMENTO","ERRO - VERIFICAR"))))</f>
        <v>CUSTEIO</v>
      </c>
      <c r="Z284" s="44">
        <v>53361</v>
      </c>
      <c r="AA284" s="44">
        <v>12447</v>
      </c>
      <c r="AC284" s="44">
        <v>40914</v>
      </c>
    </row>
    <row r="285" spans="1:29" x14ac:dyDescent="0.25">
      <c r="A285" t="s">
        <v>594</v>
      </c>
      <c r="B285" s="72" t="s">
        <v>324</v>
      </c>
      <c r="C285" s="72" t="s">
        <v>595</v>
      </c>
      <c r="D285" t="s">
        <v>57</v>
      </c>
      <c r="E285" t="s">
        <v>117</v>
      </c>
      <c r="F285" s="51" t="str">
        <f>IFERROR(VLOOKUP(D285,'Tabelas auxiliares'!$A$3:$B$61,2,FALSE),"")</f>
        <v>EDITORA DA UFABC</v>
      </c>
      <c r="G285" s="51" t="str">
        <f>IFERROR(VLOOKUP($B285,'Tabelas auxiliares'!$A$65:$C$102,2,FALSE),"")</f>
        <v>Materiais didáticos e serviços - Editora</v>
      </c>
      <c r="H285" s="51" t="str">
        <f>IFERROR(VLOOKUP($B285,'Tabelas auxiliares'!$A$65:$C$102,3,FALSE),"")</f>
        <v>SERVICO DE ENCADERNAÇÃO /MATERIAL DE CONSUMO / MATERIAL PARA ATIVIDADES DA EDITORA / REGISTRO ISBN</v>
      </c>
      <c r="I285" t="s">
        <v>5199</v>
      </c>
      <c r="J285" t="s">
        <v>5200</v>
      </c>
      <c r="K285" t="s">
        <v>5201</v>
      </c>
      <c r="L285" t="s">
        <v>5202</v>
      </c>
      <c r="M285" t="s">
        <v>4716</v>
      </c>
      <c r="N285" t="s">
        <v>166</v>
      </c>
      <c r="O285" t="s">
        <v>167</v>
      </c>
      <c r="P285" t="s">
        <v>200</v>
      </c>
      <c r="Q285" t="s">
        <v>168</v>
      </c>
      <c r="R285" t="s">
        <v>165</v>
      </c>
      <c r="S285" t="s">
        <v>119</v>
      </c>
      <c r="T285" t="s">
        <v>164</v>
      </c>
      <c r="U285" t="s">
        <v>118</v>
      </c>
      <c r="V285" t="s">
        <v>1853</v>
      </c>
      <c r="W285" t="s">
        <v>1854</v>
      </c>
      <c r="X285" s="51" t="str">
        <f t="shared" si="4"/>
        <v>3</v>
      </c>
      <c r="Y285" s="51" t="str">
        <f>IF(T285="","",IF(AND(T285&lt;&gt;'Tabelas auxiliares'!$B$236,T285&lt;&gt;'Tabelas auxiliares'!$B$237),"FOLHA DE PESSOAL",IF(X285='Tabelas auxiliares'!$A$237,"CUSTEIO",IF(X285='Tabelas auxiliares'!$A$236,"INVESTIMENTO","ERRO - VERIFICAR"))))</f>
        <v>CUSTEIO</v>
      </c>
      <c r="Z285" s="44">
        <v>1034</v>
      </c>
      <c r="AA285" s="44">
        <v>690</v>
      </c>
      <c r="AC285" s="44">
        <v>344</v>
      </c>
    </row>
    <row r="286" spans="1:29" x14ac:dyDescent="0.25">
      <c r="A286" t="s">
        <v>594</v>
      </c>
      <c r="B286" s="72" t="s">
        <v>327</v>
      </c>
      <c r="C286" s="72" t="s">
        <v>595</v>
      </c>
      <c r="D286" t="s">
        <v>31</v>
      </c>
      <c r="E286" t="s">
        <v>117</v>
      </c>
      <c r="F286" s="51" t="str">
        <f>IFERROR(VLOOKUP(D286,'Tabelas auxiliares'!$A$3:$B$61,2,FALSE),"")</f>
        <v>ACI - SERVIÇOS GRÁFICOS * D.U.C</v>
      </c>
      <c r="G286" s="51" t="str">
        <f>IFERROR(VLOOKUP($B286,'Tabelas auxiliares'!$A$65:$C$102,2,FALSE),"")</f>
        <v>Materiais de consumo e serviços não acadêmicos</v>
      </c>
      <c r="H286" s="51" t="str">
        <f>IFERROR(VLOOKUP($B286,'Tabelas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86" t="s">
        <v>5203</v>
      </c>
      <c r="J286" t="s">
        <v>5204</v>
      </c>
      <c r="K286" t="s">
        <v>5205</v>
      </c>
      <c r="L286" t="s">
        <v>5206</v>
      </c>
      <c r="M286" t="s">
        <v>3131</v>
      </c>
      <c r="N286" t="s">
        <v>166</v>
      </c>
      <c r="O286" t="s">
        <v>167</v>
      </c>
      <c r="P286" t="s">
        <v>200</v>
      </c>
      <c r="Q286" t="s">
        <v>168</v>
      </c>
      <c r="R286" t="s">
        <v>165</v>
      </c>
      <c r="S286" t="s">
        <v>119</v>
      </c>
      <c r="T286" t="s">
        <v>164</v>
      </c>
      <c r="U286" t="s">
        <v>118</v>
      </c>
      <c r="V286" t="s">
        <v>1853</v>
      </c>
      <c r="W286" t="s">
        <v>1854</v>
      </c>
      <c r="X286" s="51" t="str">
        <f t="shared" si="4"/>
        <v>3</v>
      </c>
      <c r="Y286" s="51" t="str">
        <f>IF(T286="","",IF(AND(T286&lt;&gt;'Tabelas auxiliares'!$B$236,T286&lt;&gt;'Tabelas auxiliares'!$B$237),"FOLHA DE PESSOAL",IF(X286='Tabelas auxiliares'!$A$237,"CUSTEIO",IF(X286='Tabelas auxiliares'!$A$236,"INVESTIMENTO","ERRO - VERIFICAR"))))</f>
        <v>CUSTEIO</v>
      </c>
      <c r="Z286" s="44">
        <v>159.72999999999999</v>
      </c>
      <c r="AA286" s="44">
        <v>159.72999999999999</v>
      </c>
    </row>
    <row r="287" spans="1:29" x14ac:dyDescent="0.25">
      <c r="A287" t="s">
        <v>594</v>
      </c>
      <c r="B287" s="72" t="s">
        <v>327</v>
      </c>
      <c r="C287" s="72" t="s">
        <v>595</v>
      </c>
      <c r="D287" t="s">
        <v>31</v>
      </c>
      <c r="E287" t="s">
        <v>117</v>
      </c>
      <c r="F287" s="51" t="str">
        <f>IFERROR(VLOOKUP(D287,'Tabelas auxiliares'!$A$3:$B$61,2,FALSE),"")</f>
        <v>ACI - SERVIÇOS GRÁFICOS * D.U.C</v>
      </c>
      <c r="G287" s="51" t="str">
        <f>IFERROR(VLOOKUP($B287,'Tabelas auxiliares'!$A$65:$C$102,2,FALSE),"")</f>
        <v>Materiais de consumo e serviços não acadêmicos</v>
      </c>
      <c r="H287" s="51" t="str">
        <f>IFERROR(VLOOKUP($B287,'Tabelas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87" t="s">
        <v>5207</v>
      </c>
      <c r="J287" t="s">
        <v>5208</v>
      </c>
      <c r="K287" t="s">
        <v>5209</v>
      </c>
      <c r="L287" t="s">
        <v>5210</v>
      </c>
      <c r="M287" t="s">
        <v>5211</v>
      </c>
      <c r="N287" t="s">
        <v>166</v>
      </c>
      <c r="O287" t="s">
        <v>167</v>
      </c>
      <c r="P287" t="s">
        <v>200</v>
      </c>
      <c r="Q287" t="s">
        <v>168</v>
      </c>
      <c r="R287" t="s">
        <v>165</v>
      </c>
      <c r="S287" t="s">
        <v>119</v>
      </c>
      <c r="T287" t="s">
        <v>164</v>
      </c>
      <c r="U287" t="s">
        <v>118</v>
      </c>
      <c r="V287" t="s">
        <v>1853</v>
      </c>
      <c r="W287" t="s">
        <v>1854</v>
      </c>
      <c r="X287" s="51" t="str">
        <f t="shared" si="4"/>
        <v>3</v>
      </c>
      <c r="Y287" s="51" t="str">
        <f>IF(T287="","",IF(AND(T287&lt;&gt;'Tabelas auxiliares'!$B$236,T287&lt;&gt;'Tabelas auxiliares'!$B$237),"FOLHA DE PESSOAL",IF(X287='Tabelas auxiliares'!$A$237,"CUSTEIO",IF(X287='Tabelas auxiliares'!$A$236,"INVESTIMENTO","ERRO - VERIFICAR"))))</f>
        <v>CUSTEIO</v>
      </c>
      <c r="Z287" s="44">
        <v>1874.42</v>
      </c>
      <c r="AA287" s="44">
        <v>1874.42</v>
      </c>
    </row>
    <row r="288" spans="1:29" x14ac:dyDescent="0.25">
      <c r="A288" t="s">
        <v>594</v>
      </c>
      <c r="B288" s="72" t="s">
        <v>327</v>
      </c>
      <c r="C288" s="72" t="s">
        <v>595</v>
      </c>
      <c r="D288" t="s">
        <v>31</v>
      </c>
      <c r="E288" t="s">
        <v>117</v>
      </c>
      <c r="F288" s="51" t="str">
        <f>IFERROR(VLOOKUP(D288,'Tabelas auxiliares'!$A$3:$B$61,2,FALSE),"")</f>
        <v>ACI - SERVIÇOS GRÁFICOS * D.U.C</v>
      </c>
      <c r="G288" s="51" t="str">
        <f>IFERROR(VLOOKUP($B288,'Tabelas auxiliares'!$A$65:$C$102,2,FALSE),"")</f>
        <v>Materiais de consumo e serviços não acadêmicos</v>
      </c>
      <c r="H288" s="51" t="str">
        <f>IFERROR(VLOOKUP($B288,'Tabelas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88" t="s">
        <v>5212</v>
      </c>
      <c r="J288" t="s">
        <v>5204</v>
      </c>
      <c r="K288" t="s">
        <v>5213</v>
      </c>
      <c r="L288" t="s">
        <v>5206</v>
      </c>
      <c r="M288" t="s">
        <v>3131</v>
      </c>
      <c r="N288" t="s">
        <v>166</v>
      </c>
      <c r="O288" t="s">
        <v>167</v>
      </c>
      <c r="P288" t="s">
        <v>200</v>
      </c>
      <c r="Q288" t="s">
        <v>168</v>
      </c>
      <c r="R288" t="s">
        <v>165</v>
      </c>
      <c r="S288" t="s">
        <v>119</v>
      </c>
      <c r="T288" t="s">
        <v>164</v>
      </c>
      <c r="U288" t="s">
        <v>118</v>
      </c>
      <c r="V288" t="s">
        <v>1853</v>
      </c>
      <c r="W288" t="s">
        <v>1854</v>
      </c>
      <c r="X288" s="51" t="str">
        <f t="shared" si="4"/>
        <v>3</v>
      </c>
      <c r="Y288" s="51" t="str">
        <f>IF(T288="","",IF(AND(T288&lt;&gt;'Tabelas auxiliares'!$B$236,T288&lt;&gt;'Tabelas auxiliares'!$B$237),"FOLHA DE PESSOAL",IF(X288='Tabelas auxiliares'!$A$237,"CUSTEIO",IF(X288='Tabelas auxiliares'!$A$236,"INVESTIMENTO","ERRO - VERIFICAR"))))</f>
        <v>CUSTEIO</v>
      </c>
      <c r="Z288" s="44">
        <v>5000</v>
      </c>
      <c r="AA288" s="44">
        <v>5000</v>
      </c>
    </row>
    <row r="289" spans="1:29" x14ac:dyDescent="0.25">
      <c r="A289" t="s">
        <v>594</v>
      </c>
      <c r="B289" s="72" t="s">
        <v>327</v>
      </c>
      <c r="C289" s="72" t="s">
        <v>595</v>
      </c>
      <c r="D289" t="s">
        <v>31</v>
      </c>
      <c r="E289" t="s">
        <v>117</v>
      </c>
      <c r="F289" s="51" t="str">
        <f>IFERROR(VLOOKUP(D289,'Tabelas auxiliares'!$A$3:$B$61,2,FALSE),"")</f>
        <v>ACI - SERVIÇOS GRÁFICOS * D.U.C</v>
      </c>
      <c r="G289" s="51" t="str">
        <f>IFERROR(VLOOKUP($B289,'Tabelas auxiliares'!$A$65:$C$102,2,FALSE),"")</f>
        <v>Materiais de consumo e serviços não acadêmicos</v>
      </c>
      <c r="H289" s="51" t="str">
        <f>IFERROR(VLOOKUP($B289,'Tabelas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89" t="s">
        <v>5214</v>
      </c>
      <c r="J289" t="s">
        <v>5215</v>
      </c>
      <c r="K289" t="s">
        <v>5216</v>
      </c>
      <c r="L289" t="s">
        <v>5217</v>
      </c>
      <c r="M289" t="s">
        <v>5218</v>
      </c>
      <c r="N289" t="s">
        <v>166</v>
      </c>
      <c r="O289" t="s">
        <v>167</v>
      </c>
      <c r="P289" t="s">
        <v>200</v>
      </c>
      <c r="Q289" t="s">
        <v>168</v>
      </c>
      <c r="R289" t="s">
        <v>165</v>
      </c>
      <c r="S289" t="s">
        <v>119</v>
      </c>
      <c r="T289" t="s">
        <v>164</v>
      </c>
      <c r="U289" t="s">
        <v>118</v>
      </c>
      <c r="V289" t="s">
        <v>2003</v>
      </c>
      <c r="W289" t="s">
        <v>2004</v>
      </c>
      <c r="X289" s="51" t="str">
        <f t="shared" si="4"/>
        <v>3</v>
      </c>
      <c r="Y289" s="51" t="str">
        <f>IF(T289="","",IF(AND(T289&lt;&gt;'Tabelas auxiliares'!$B$236,T289&lt;&gt;'Tabelas auxiliares'!$B$237),"FOLHA DE PESSOAL",IF(X289='Tabelas auxiliares'!$A$237,"CUSTEIO",IF(X289='Tabelas auxiliares'!$A$236,"INVESTIMENTO","ERRO - VERIFICAR"))))</f>
        <v>CUSTEIO</v>
      </c>
      <c r="Z289" s="44">
        <v>4251.6000000000004</v>
      </c>
      <c r="AA289" s="44">
        <v>4251.6000000000004</v>
      </c>
    </row>
    <row r="290" spans="1:29" x14ac:dyDescent="0.25">
      <c r="A290" t="s">
        <v>594</v>
      </c>
      <c r="B290" s="72" t="s">
        <v>327</v>
      </c>
      <c r="C290" s="72" t="s">
        <v>595</v>
      </c>
      <c r="D290" t="s">
        <v>31</v>
      </c>
      <c r="E290" t="s">
        <v>117</v>
      </c>
      <c r="F290" s="51" t="str">
        <f>IFERROR(VLOOKUP(D290,'Tabelas auxiliares'!$A$3:$B$61,2,FALSE),"")</f>
        <v>ACI - SERVIÇOS GRÁFICOS * D.U.C</v>
      </c>
      <c r="G290" s="51" t="str">
        <f>IFERROR(VLOOKUP($B290,'Tabelas auxiliares'!$A$65:$C$102,2,FALSE),"")</f>
        <v>Materiais de consumo e serviços não acadêmicos</v>
      </c>
      <c r="H290" s="51" t="str">
        <f>IFERROR(VLOOKUP($B290,'Tabelas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0" t="s">
        <v>5219</v>
      </c>
      <c r="J290" t="s">
        <v>3128</v>
      </c>
      <c r="K290" t="s">
        <v>5220</v>
      </c>
      <c r="L290" t="s">
        <v>3130</v>
      </c>
      <c r="M290" t="s">
        <v>3131</v>
      </c>
      <c r="N290" t="s">
        <v>166</v>
      </c>
      <c r="O290" t="s">
        <v>167</v>
      </c>
      <c r="P290" t="s">
        <v>200</v>
      </c>
      <c r="Q290" t="s">
        <v>168</v>
      </c>
      <c r="R290" t="s">
        <v>165</v>
      </c>
      <c r="S290" t="s">
        <v>119</v>
      </c>
      <c r="T290" t="s">
        <v>164</v>
      </c>
      <c r="U290" t="s">
        <v>118</v>
      </c>
      <c r="V290" t="s">
        <v>1853</v>
      </c>
      <c r="W290" t="s">
        <v>1854</v>
      </c>
      <c r="X290" s="51" t="str">
        <f t="shared" si="4"/>
        <v>3</v>
      </c>
      <c r="Y290" s="51" t="str">
        <f>IF(T290="","",IF(AND(T290&lt;&gt;'Tabelas auxiliares'!$B$236,T290&lt;&gt;'Tabelas auxiliares'!$B$237),"FOLHA DE PESSOAL",IF(X290='Tabelas auxiliares'!$A$237,"CUSTEIO",IF(X290='Tabelas auxiliares'!$A$236,"INVESTIMENTO","ERRO - VERIFICAR"))))</f>
        <v>CUSTEIO</v>
      </c>
      <c r="Z290" s="44">
        <v>10000</v>
      </c>
      <c r="AC290" s="44">
        <v>10000</v>
      </c>
    </row>
    <row r="291" spans="1:29" x14ac:dyDescent="0.25">
      <c r="A291" t="s">
        <v>594</v>
      </c>
      <c r="B291" s="72" t="s">
        <v>327</v>
      </c>
      <c r="C291" s="72" t="s">
        <v>595</v>
      </c>
      <c r="D291" t="s">
        <v>31</v>
      </c>
      <c r="E291" t="s">
        <v>117</v>
      </c>
      <c r="F291" s="51" t="str">
        <f>IFERROR(VLOOKUP(D291,'Tabelas auxiliares'!$A$3:$B$61,2,FALSE),"")</f>
        <v>ACI - SERVIÇOS GRÁFICOS * D.U.C</v>
      </c>
      <c r="G291" s="51" t="str">
        <f>IFERROR(VLOOKUP($B291,'Tabelas auxiliares'!$A$65:$C$102,2,FALSE),"")</f>
        <v>Materiais de consumo e serviços não acadêmicos</v>
      </c>
      <c r="H291" s="51" t="str">
        <f>IFERROR(VLOOKUP($B291,'Tabelas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1" t="s">
        <v>4555</v>
      </c>
      <c r="J291" t="s">
        <v>3128</v>
      </c>
      <c r="K291" t="s">
        <v>5221</v>
      </c>
      <c r="L291" t="s">
        <v>3130</v>
      </c>
      <c r="M291" t="s">
        <v>3131</v>
      </c>
      <c r="N291" t="s">
        <v>166</v>
      </c>
      <c r="O291" t="s">
        <v>167</v>
      </c>
      <c r="P291" t="s">
        <v>200</v>
      </c>
      <c r="Q291" t="s">
        <v>168</v>
      </c>
      <c r="R291" t="s">
        <v>165</v>
      </c>
      <c r="S291" t="s">
        <v>119</v>
      </c>
      <c r="T291" t="s">
        <v>164</v>
      </c>
      <c r="U291" t="s">
        <v>118</v>
      </c>
      <c r="V291" t="s">
        <v>1853</v>
      </c>
      <c r="W291" t="s">
        <v>1854</v>
      </c>
      <c r="X291" s="51" t="str">
        <f t="shared" si="4"/>
        <v>3</v>
      </c>
      <c r="Y291" s="51" t="str">
        <f>IF(T291="","",IF(AND(T291&lt;&gt;'Tabelas auxiliares'!$B$236,T291&lt;&gt;'Tabelas auxiliares'!$B$237),"FOLHA DE PESSOAL",IF(X291='Tabelas auxiliares'!$A$237,"CUSTEIO",IF(X291='Tabelas auxiliares'!$A$236,"INVESTIMENTO","ERRO - VERIFICAR"))))</f>
        <v>CUSTEIO</v>
      </c>
      <c r="Z291" s="44">
        <v>10000</v>
      </c>
      <c r="AA291" s="44">
        <v>10000</v>
      </c>
    </row>
    <row r="292" spans="1:29" x14ac:dyDescent="0.25">
      <c r="A292" t="s">
        <v>594</v>
      </c>
      <c r="B292" s="72" t="s">
        <v>327</v>
      </c>
      <c r="C292" s="72" t="s">
        <v>595</v>
      </c>
      <c r="D292" t="s">
        <v>31</v>
      </c>
      <c r="E292" t="s">
        <v>117</v>
      </c>
      <c r="F292" s="51" t="str">
        <f>IFERROR(VLOOKUP(D292,'Tabelas auxiliares'!$A$3:$B$61,2,FALSE),"")</f>
        <v>ACI - SERVIÇOS GRÁFICOS * D.U.C</v>
      </c>
      <c r="G292" s="51" t="str">
        <f>IFERROR(VLOOKUP($B292,'Tabelas auxiliares'!$A$65:$C$102,2,FALSE),"")</f>
        <v>Materiais de consumo e serviços não acadêmicos</v>
      </c>
      <c r="H292" s="51" t="str">
        <f>IFERROR(VLOOKUP($B292,'Tabelas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2" t="s">
        <v>4817</v>
      </c>
      <c r="J292" t="s">
        <v>5222</v>
      </c>
      <c r="K292" t="s">
        <v>5223</v>
      </c>
      <c r="L292" t="s">
        <v>5224</v>
      </c>
      <c r="M292" t="s">
        <v>2002</v>
      </c>
      <c r="N292" t="s">
        <v>166</v>
      </c>
      <c r="O292" t="s">
        <v>167</v>
      </c>
      <c r="P292" t="s">
        <v>200</v>
      </c>
      <c r="Q292" t="s">
        <v>168</v>
      </c>
      <c r="R292" t="s">
        <v>165</v>
      </c>
      <c r="S292" t="s">
        <v>119</v>
      </c>
      <c r="T292" t="s">
        <v>164</v>
      </c>
      <c r="U292" t="s">
        <v>118</v>
      </c>
      <c r="V292" t="s">
        <v>2003</v>
      </c>
      <c r="W292" t="s">
        <v>2004</v>
      </c>
      <c r="X292" s="51" t="str">
        <f t="shared" si="4"/>
        <v>3</v>
      </c>
      <c r="Y292" s="51" t="str">
        <f>IF(T292="","",IF(AND(T292&lt;&gt;'Tabelas auxiliares'!$B$236,T292&lt;&gt;'Tabelas auxiliares'!$B$237),"FOLHA DE PESSOAL",IF(X292='Tabelas auxiliares'!$A$237,"CUSTEIO",IF(X292='Tabelas auxiliares'!$A$236,"INVESTIMENTO","ERRO - VERIFICAR"))))</f>
        <v>CUSTEIO</v>
      </c>
      <c r="Z292" s="44">
        <v>5743.1</v>
      </c>
      <c r="AA292" s="44">
        <v>4365.24</v>
      </c>
      <c r="AB292" s="44">
        <v>49.48</v>
      </c>
      <c r="AC292" s="44">
        <v>1328.38</v>
      </c>
    </row>
    <row r="293" spans="1:29" x14ac:dyDescent="0.25">
      <c r="A293" t="s">
        <v>594</v>
      </c>
      <c r="B293" s="72" t="s">
        <v>327</v>
      </c>
      <c r="C293" s="72" t="s">
        <v>595</v>
      </c>
      <c r="D293" t="s">
        <v>35</v>
      </c>
      <c r="E293" t="s">
        <v>117</v>
      </c>
      <c r="F293" s="51" t="str">
        <f>IFERROR(VLOOKUP(D293,'Tabelas auxiliares'!$A$3:$B$61,2,FALSE),"")</f>
        <v>PU - PREFEITURA UNIVERSITÁRIA</v>
      </c>
      <c r="G293" s="51" t="str">
        <f>IFERROR(VLOOKUP($B293,'Tabelas auxiliares'!$A$65:$C$102,2,FALSE),"")</f>
        <v>Materiais de consumo e serviços não acadêmicos</v>
      </c>
      <c r="H293" s="51" t="str">
        <f>IFERROR(VLOOKUP($B293,'Tabelas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3" t="s">
        <v>5225</v>
      </c>
      <c r="J293" t="s">
        <v>3161</v>
      </c>
      <c r="K293" t="s">
        <v>5226</v>
      </c>
      <c r="L293" t="s">
        <v>3163</v>
      </c>
      <c r="M293" t="s">
        <v>3164</v>
      </c>
      <c r="N293" t="s">
        <v>166</v>
      </c>
      <c r="O293" t="s">
        <v>167</v>
      </c>
      <c r="P293" t="s">
        <v>200</v>
      </c>
      <c r="Q293" t="s">
        <v>168</v>
      </c>
      <c r="R293" t="s">
        <v>165</v>
      </c>
      <c r="S293" t="s">
        <v>119</v>
      </c>
      <c r="T293" t="s">
        <v>164</v>
      </c>
      <c r="U293" t="s">
        <v>118</v>
      </c>
      <c r="V293" t="s">
        <v>1889</v>
      </c>
      <c r="W293" t="s">
        <v>1890</v>
      </c>
      <c r="X293" s="51" t="str">
        <f t="shared" si="4"/>
        <v>3</v>
      </c>
      <c r="Y293" s="51" t="str">
        <f>IF(T293="","",IF(AND(T293&lt;&gt;'Tabelas auxiliares'!$B$236,T293&lt;&gt;'Tabelas auxiliares'!$B$237),"FOLHA DE PESSOAL",IF(X293='Tabelas auxiliares'!$A$237,"CUSTEIO",IF(X293='Tabelas auxiliares'!$A$236,"INVESTIMENTO","ERRO - VERIFICAR"))))</f>
        <v>CUSTEIO</v>
      </c>
      <c r="Z293" s="44">
        <v>4419.1499999999996</v>
      </c>
      <c r="AC293" s="44">
        <v>4419.1499999999996</v>
      </c>
    </row>
    <row r="294" spans="1:29" x14ac:dyDescent="0.25">
      <c r="A294" t="s">
        <v>594</v>
      </c>
      <c r="B294" s="72" t="s">
        <v>327</v>
      </c>
      <c r="C294" s="72" t="s">
        <v>595</v>
      </c>
      <c r="D294" t="s">
        <v>35</v>
      </c>
      <c r="E294" t="s">
        <v>117</v>
      </c>
      <c r="F294" s="51" t="str">
        <f>IFERROR(VLOOKUP(D294,'Tabelas auxiliares'!$A$3:$B$61,2,FALSE),"")</f>
        <v>PU - PREFEITURA UNIVERSITÁRIA</v>
      </c>
      <c r="G294" s="51" t="str">
        <f>IFERROR(VLOOKUP($B294,'Tabelas auxiliares'!$A$65:$C$102,2,FALSE),"")</f>
        <v>Materiais de consumo e serviços não acadêmicos</v>
      </c>
      <c r="H294" s="51" t="str">
        <f>IFERROR(VLOOKUP($B294,'Tabelas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4" t="s">
        <v>5227</v>
      </c>
      <c r="J294" t="s">
        <v>5228</v>
      </c>
      <c r="K294" t="s">
        <v>5229</v>
      </c>
      <c r="L294" t="s">
        <v>5230</v>
      </c>
      <c r="M294" t="s">
        <v>5231</v>
      </c>
      <c r="N294" t="s">
        <v>166</v>
      </c>
      <c r="O294" t="s">
        <v>167</v>
      </c>
      <c r="P294" t="s">
        <v>200</v>
      </c>
      <c r="Q294" t="s">
        <v>168</v>
      </c>
      <c r="R294" t="s">
        <v>165</v>
      </c>
      <c r="S294" t="s">
        <v>119</v>
      </c>
      <c r="T294" t="s">
        <v>164</v>
      </c>
      <c r="U294" t="s">
        <v>118</v>
      </c>
      <c r="V294" t="s">
        <v>2889</v>
      </c>
      <c r="W294" t="s">
        <v>2890</v>
      </c>
      <c r="X294" s="51" t="str">
        <f t="shared" si="4"/>
        <v>3</v>
      </c>
      <c r="Y294" s="51" t="str">
        <f>IF(T294="","",IF(AND(T294&lt;&gt;'Tabelas auxiliares'!$B$236,T294&lt;&gt;'Tabelas auxiliares'!$B$237),"FOLHA DE PESSOAL",IF(X294='Tabelas auxiliares'!$A$237,"CUSTEIO",IF(X294='Tabelas auxiliares'!$A$236,"INVESTIMENTO","ERRO - VERIFICAR"))))</f>
        <v>CUSTEIO</v>
      </c>
      <c r="Z294" s="44">
        <v>3.53</v>
      </c>
    </row>
    <row r="295" spans="1:29" x14ac:dyDescent="0.25">
      <c r="A295" t="s">
        <v>594</v>
      </c>
      <c r="B295" s="72" t="s">
        <v>327</v>
      </c>
      <c r="C295" s="72" t="s">
        <v>595</v>
      </c>
      <c r="D295" t="s">
        <v>35</v>
      </c>
      <c r="E295" t="s">
        <v>117</v>
      </c>
      <c r="F295" s="51" t="str">
        <f>IFERROR(VLOOKUP(D295,'Tabelas auxiliares'!$A$3:$B$61,2,FALSE),"")</f>
        <v>PU - PREFEITURA UNIVERSITÁRIA</v>
      </c>
      <c r="G295" s="51" t="str">
        <f>IFERROR(VLOOKUP($B295,'Tabelas auxiliares'!$A$65:$C$102,2,FALSE),"")</f>
        <v>Materiais de consumo e serviços não acadêmicos</v>
      </c>
      <c r="H295" s="51" t="str">
        <f>IFERROR(VLOOKUP($B295,'Tabelas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5" t="s">
        <v>5227</v>
      </c>
      <c r="J295" t="s">
        <v>5228</v>
      </c>
      <c r="K295" t="s">
        <v>5232</v>
      </c>
      <c r="L295" t="s">
        <v>5230</v>
      </c>
      <c r="M295" t="s">
        <v>5231</v>
      </c>
      <c r="N295" t="s">
        <v>166</v>
      </c>
      <c r="O295" t="s">
        <v>167</v>
      </c>
      <c r="P295" t="s">
        <v>200</v>
      </c>
      <c r="Q295" t="s">
        <v>168</v>
      </c>
      <c r="R295" t="s">
        <v>165</v>
      </c>
      <c r="S295" t="s">
        <v>1118</v>
      </c>
      <c r="T295" t="s">
        <v>164</v>
      </c>
      <c r="U295" t="s">
        <v>118</v>
      </c>
      <c r="V295" t="s">
        <v>2889</v>
      </c>
      <c r="W295" t="s">
        <v>2890</v>
      </c>
      <c r="X295" s="51" t="str">
        <f t="shared" si="4"/>
        <v>3</v>
      </c>
      <c r="Y295" s="51" t="str">
        <f>IF(T295="","",IF(AND(T295&lt;&gt;'Tabelas auxiliares'!$B$236,T295&lt;&gt;'Tabelas auxiliares'!$B$237),"FOLHA DE PESSOAL",IF(X295='Tabelas auxiliares'!$A$237,"CUSTEIO",IF(X295='Tabelas auxiliares'!$A$236,"INVESTIMENTO","ERRO - VERIFICAR"))))</f>
        <v>CUSTEIO</v>
      </c>
      <c r="Z295" s="44">
        <v>0.12</v>
      </c>
    </row>
    <row r="296" spans="1:29" x14ac:dyDescent="0.25">
      <c r="A296" t="s">
        <v>594</v>
      </c>
      <c r="B296" s="72" t="s">
        <v>327</v>
      </c>
      <c r="C296" s="72" t="s">
        <v>595</v>
      </c>
      <c r="D296" t="s">
        <v>37</v>
      </c>
      <c r="E296" t="s">
        <v>117</v>
      </c>
      <c r="F296" s="51" t="str">
        <f>IFERROR(VLOOKUP(D296,'Tabelas auxiliares'!$A$3:$B$61,2,FALSE),"")</f>
        <v>PU - MATERIAL DE EXPEDIENTE * D.U.C</v>
      </c>
      <c r="G296" s="51" t="str">
        <f>IFERROR(VLOOKUP($B296,'Tabelas auxiliares'!$A$65:$C$102,2,FALSE),"")</f>
        <v>Materiais de consumo e serviços não acadêmicos</v>
      </c>
      <c r="H296" s="51" t="str">
        <f>IFERROR(VLOOKUP($B296,'Tabelas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6" t="s">
        <v>5233</v>
      </c>
      <c r="J296" t="s">
        <v>5234</v>
      </c>
      <c r="K296" t="s">
        <v>5235</v>
      </c>
      <c r="L296" t="s">
        <v>5236</v>
      </c>
      <c r="M296" t="s">
        <v>5237</v>
      </c>
      <c r="N296" t="s">
        <v>166</v>
      </c>
      <c r="O296" t="s">
        <v>167</v>
      </c>
      <c r="P296" t="s">
        <v>200</v>
      </c>
      <c r="Q296" t="s">
        <v>168</v>
      </c>
      <c r="R296" t="s">
        <v>165</v>
      </c>
      <c r="S296" t="s">
        <v>119</v>
      </c>
      <c r="T296" t="s">
        <v>164</v>
      </c>
      <c r="U296" t="s">
        <v>118</v>
      </c>
      <c r="V296" t="s">
        <v>1889</v>
      </c>
      <c r="W296" t="s">
        <v>1890</v>
      </c>
      <c r="X296" s="51" t="str">
        <f t="shared" si="4"/>
        <v>3</v>
      </c>
      <c r="Y296" s="51" t="str">
        <f>IF(T296="","",IF(AND(T296&lt;&gt;'Tabelas auxiliares'!$B$236,T296&lt;&gt;'Tabelas auxiliares'!$B$237),"FOLHA DE PESSOAL",IF(X296='Tabelas auxiliares'!$A$237,"CUSTEIO",IF(X296='Tabelas auxiliares'!$A$236,"INVESTIMENTO","ERRO - VERIFICAR"))))</f>
        <v>CUSTEIO</v>
      </c>
      <c r="Z296" s="44">
        <v>0.05</v>
      </c>
    </row>
    <row r="297" spans="1:29" x14ac:dyDescent="0.25">
      <c r="A297" t="s">
        <v>594</v>
      </c>
      <c r="B297" s="72" t="s">
        <v>327</v>
      </c>
      <c r="C297" s="72" t="s">
        <v>595</v>
      </c>
      <c r="D297" t="s">
        <v>37</v>
      </c>
      <c r="E297" t="s">
        <v>117</v>
      </c>
      <c r="F297" s="51" t="str">
        <f>IFERROR(VLOOKUP(D297,'Tabelas auxiliares'!$A$3:$B$61,2,FALSE),"")</f>
        <v>PU - MATERIAL DE EXPEDIENTE * D.U.C</v>
      </c>
      <c r="G297" s="51" t="str">
        <f>IFERROR(VLOOKUP($B297,'Tabelas auxiliares'!$A$65:$C$102,2,FALSE),"")</f>
        <v>Materiais de consumo e serviços não acadêmicos</v>
      </c>
      <c r="H297" s="51" t="str">
        <f>IFERROR(VLOOKUP($B297,'Tabelas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7" t="s">
        <v>5238</v>
      </c>
      <c r="J297" t="s">
        <v>5239</v>
      </c>
      <c r="K297" t="s">
        <v>5240</v>
      </c>
      <c r="L297" t="s">
        <v>5241</v>
      </c>
      <c r="M297" t="s">
        <v>5242</v>
      </c>
      <c r="N297" t="s">
        <v>166</v>
      </c>
      <c r="O297" t="s">
        <v>167</v>
      </c>
      <c r="P297" t="s">
        <v>200</v>
      </c>
      <c r="Q297" t="s">
        <v>168</v>
      </c>
      <c r="R297" t="s">
        <v>165</v>
      </c>
      <c r="S297" t="s">
        <v>119</v>
      </c>
      <c r="T297" t="s">
        <v>164</v>
      </c>
      <c r="U297" t="s">
        <v>118</v>
      </c>
      <c r="V297" t="s">
        <v>1889</v>
      </c>
      <c r="W297" t="s">
        <v>1890</v>
      </c>
      <c r="X297" s="51" t="str">
        <f t="shared" si="4"/>
        <v>3</v>
      </c>
      <c r="Y297" s="51" t="str">
        <f>IF(T297="","",IF(AND(T297&lt;&gt;'Tabelas auxiliares'!$B$236,T297&lt;&gt;'Tabelas auxiliares'!$B$237),"FOLHA DE PESSOAL",IF(X297='Tabelas auxiliares'!$A$237,"CUSTEIO",IF(X297='Tabelas auxiliares'!$A$236,"INVESTIMENTO","ERRO - VERIFICAR"))))</f>
        <v>CUSTEIO</v>
      </c>
      <c r="Z297" s="44">
        <v>976.8</v>
      </c>
    </row>
    <row r="298" spans="1:29" x14ac:dyDescent="0.25">
      <c r="A298" t="s">
        <v>594</v>
      </c>
      <c r="B298" s="72" t="s">
        <v>327</v>
      </c>
      <c r="C298" s="72" t="s">
        <v>595</v>
      </c>
      <c r="D298" t="s">
        <v>37</v>
      </c>
      <c r="E298" t="s">
        <v>117</v>
      </c>
      <c r="F298" s="51" t="str">
        <f>IFERROR(VLOOKUP(D298,'Tabelas auxiliares'!$A$3:$B$61,2,FALSE),"")</f>
        <v>PU - MATERIAL DE EXPEDIENTE * D.U.C</v>
      </c>
      <c r="G298" s="51" t="str">
        <f>IFERROR(VLOOKUP($B298,'Tabelas auxiliares'!$A$65:$C$102,2,FALSE),"")</f>
        <v>Materiais de consumo e serviços não acadêmicos</v>
      </c>
      <c r="H298" s="51" t="str">
        <f>IFERROR(VLOOKUP($B298,'Tabelas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8" t="s">
        <v>5243</v>
      </c>
      <c r="J298" t="s">
        <v>5244</v>
      </c>
      <c r="K298" t="s">
        <v>5245</v>
      </c>
      <c r="L298" t="s">
        <v>5246</v>
      </c>
      <c r="M298" t="s">
        <v>5247</v>
      </c>
      <c r="N298" t="s">
        <v>166</v>
      </c>
      <c r="O298" t="s">
        <v>167</v>
      </c>
      <c r="P298" t="s">
        <v>200</v>
      </c>
      <c r="Q298" t="s">
        <v>168</v>
      </c>
      <c r="R298" t="s">
        <v>165</v>
      </c>
      <c r="S298" t="s">
        <v>119</v>
      </c>
      <c r="T298" t="s">
        <v>164</v>
      </c>
      <c r="U298" t="s">
        <v>118</v>
      </c>
      <c r="V298" t="s">
        <v>1889</v>
      </c>
      <c r="W298" t="s">
        <v>1890</v>
      </c>
      <c r="X298" s="51" t="str">
        <f t="shared" si="4"/>
        <v>3</v>
      </c>
      <c r="Y298" s="51" t="str">
        <f>IF(T298="","",IF(AND(T298&lt;&gt;'Tabelas auxiliares'!$B$236,T298&lt;&gt;'Tabelas auxiliares'!$B$237),"FOLHA DE PESSOAL",IF(X298='Tabelas auxiliares'!$A$237,"CUSTEIO",IF(X298='Tabelas auxiliares'!$A$236,"INVESTIMENTO","ERRO - VERIFICAR"))))</f>
        <v>CUSTEIO</v>
      </c>
      <c r="Z298" s="44">
        <v>1256.6500000000001</v>
      </c>
      <c r="AA298" s="44">
        <v>1198.7</v>
      </c>
      <c r="AC298" s="44">
        <v>57.95</v>
      </c>
    </row>
    <row r="299" spans="1:29" x14ac:dyDescent="0.25">
      <c r="A299" t="s">
        <v>594</v>
      </c>
      <c r="B299" s="72" t="s">
        <v>327</v>
      </c>
      <c r="C299" s="72" t="s">
        <v>595</v>
      </c>
      <c r="D299" t="s">
        <v>37</v>
      </c>
      <c r="E299" t="s">
        <v>117</v>
      </c>
      <c r="F299" s="51" t="str">
        <f>IFERROR(VLOOKUP(D299,'Tabelas auxiliares'!$A$3:$B$61,2,FALSE),"")</f>
        <v>PU - MATERIAL DE EXPEDIENTE * D.U.C</v>
      </c>
      <c r="G299" s="51" t="str">
        <f>IFERROR(VLOOKUP($B299,'Tabelas auxiliares'!$A$65:$C$102,2,FALSE),"")</f>
        <v>Materiais de consumo e serviços não acadêmicos</v>
      </c>
      <c r="H299" s="51" t="str">
        <f>IFERROR(VLOOKUP($B299,'Tabelas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299" t="s">
        <v>5243</v>
      </c>
      <c r="J299" t="s">
        <v>5244</v>
      </c>
      <c r="K299" t="s">
        <v>5248</v>
      </c>
      <c r="L299" t="s">
        <v>5246</v>
      </c>
      <c r="M299" t="s">
        <v>5249</v>
      </c>
      <c r="N299" t="s">
        <v>166</v>
      </c>
      <c r="O299" t="s">
        <v>167</v>
      </c>
      <c r="P299" t="s">
        <v>200</v>
      </c>
      <c r="Q299" t="s">
        <v>168</v>
      </c>
      <c r="R299" t="s">
        <v>165</v>
      </c>
      <c r="S299" t="s">
        <v>119</v>
      </c>
      <c r="T299" t="s">
        <v>164</v>
      </c>
      <c r="U299" t="s">
        <v>118</v>
      </c>
      <c r="V299" t="s">
        <v>1889</v>
      </c>
      <c r="W299" t="s">
        <v>1890</v>
      </c>
      <c r="X299" s="51" t="str">
        <f t="shared" si="4"/>
        <v>3</v>
      </c>
      <c r="Y299" s="51" t="str">
        <f>IF(T299="","",IF(AND(T299&lt;&gt;'Tabelas auxiliares'!$B$236,T299&lt;&gt;'Tabelas auxiliares'!$B$237),"FOLHA DE PESSOAL",IF(X299='Tabelas auxiliares'!$A$237,"CUSTEIO",IF(X299='Tabelas auxiliares'!$A$236,"INVESTIMENTO","ERRO - VERIFICAR"))))</f>
        <v>CUSTEIO</v>
      </c>
      <c r="Z299" s="44">
        <v>4269.8500000000004</v>
      </c>
      <c r="AA299" s="44">
        <v>4269.8500000000004</v>
      </c>
    </row>
    <row r="300" spans="1:29" x14ac:dyDescent="0.25">
      <c r="A300" t="s">
        <v>594</v>
      </c>
      <c r="B300" s="72" t="s">
        <v>327</v>
      </c>
      <c r="C300" s="72" t="s">
        <v>595</v>
      </c>
      <c r="D300" t="s">
        <v>45</v>
      </c>
      <c r="E300" t="s">
        <v>117</v>
      </c>
      <c r="F300" s="51" t="str">
        <f>IFERROR(VLOOKUP(D300,'Tabelas auxiliares'!$A$3:$B$61,2,FALSE),"")</f>
        <v>CMCC - CENTRO DE MATEMÁTICA, COMPUTAÇÃO E COGNIÇÃO</v>
      </c>
      <c r="G300" s="51" t="str">
        <f>IFERROR(VLOOKUP($B300,'Tabelas auxiliares'!$A$65:$C$102,2,FALSE),"")</f>
        <v>Materiais de consumo e serviços não acadêmicos</v>
      </c>
      <c r="H300" s="51" t="str">
        <f>IFERROR(VLOOKUP($B300,'Tabelas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0" t="s">
        <v>5250</v>
      </c>
      <c r="J300" t="s">
        <v>5251</v>
      </c>
      <c r="K300" t="s">
        <v>5252</v>
      </c>
      <c r="L300" t="s">
        <v>5253</v>
      </c>
      <c r="M300" t="s">
        <v>5254</v>
      </c>
      <c r="N300" t="s">
        <v>166</v>
      </c>
      <c r="O300" t="s">
        <v>167</v>
      </c>
      <c r="P300" t="s">
        <v>200</v>
      </c>
      <c r="Q300" t="s">
        <v>168</v>
      </c>
      <c r="R300" t="s">
        <v>165</v>
      </c>
      <c r="S300" t="s">
        <v>119</v>
      </c>
      <c r="T300" t="s">
        <v>164</v>
      </c>
      <c r="U300" t="s">
        <v>118</v>
      </c>
      <c r="V300" t="s">
        <v>3173</v>
      </c>
      <c r="W300" t="s">
        <v>3174</v>
      </c>
      <c r="X300" s="51" t="str">
        <f t="shared" si="4"/>
        <v>3</v>
      </c>
      <c r="Y300" s="51" t="str">
        <f>IF(T300="","",IF(AND(T300&lt;&gt;'Tabelas auxiliares'!$B$236,T300&lt;&gt;'Tabelas auxiliares'!$B$237),"FOLHA DE PESSOAL",IF(X300='Tabelas auxiliares'!$A$237,"CUSTEIO",IF(X300='Tabelas auxiliares'!$A$236,"INVESTIMENTO","ERRO - VERIFICAR"))))</f>
        <v>CUSTEIO</v>
      </c>
      <c r="Z300" s="44">
        <v>351.6</v>
      </c>
      <c r="AA300" s="44">
        <v>351.6</v>
      </c>
    </row>
    <row r="301" spans="1:29" x14ac:dyDescent="0.25">
      <c r="A301" t="s">
        <v>594</v>
      </c>
      <c r="B301" s="72" t="s">
        <v>327</v>
      </c>
      <c r="C301" s="72" t="s">
        <v>595</v>
      </c>
      <c r="D301" t="s">
        <v>69</v>
      </c>
      <c r="E301" t="s">
        <v>117</v>
      </c>
      <c r="F301" s="51" t="str">
        <f>IFERROR(VLOOKUP(D301,'Tabelas auxiliares'!$A$3:$B$61,2,FALSE),"")</f>
        <v>PROAP - PNAES</v>
      </c>
      <c r="G301" s="51" t="str">
        <f>IFERROR(VLOOKUP($B301,'Tabelas auxiliares'!$A$65:$C$102,2,FALSE),"")</f>
        <v>Materiais de consumo e serviços não acadêmicos</v>
      </c>
      <c r="H301" s="51" t="str">
        <f>IFERROR(VLOOKUP($B301,'Tabelas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1" t="s">
        <v>5255</v>
      </c>
      <c r="J301" t="s">
        <v>5256</v>
      </c>
      <c r="K301" t="s">
        <v>5257</v>
      </c>
      <c r="L301" t="s">
        <v>5258</v>
      </c>
      <c r="M301" t="s">
        <v>5259</v>
      </c>
      <c r="N301" t="s">
        <v>166</v>
      </c>
      <c r="O301" t="s">
        <v>167</v>
      </c>
      <c r="P301" t="s">
        <v>200</v>
      </c>
      <c r="Q301" t="s">
        <v>168</v>
      </c>
      <c r="R301" t="s">
        <v>165</v>
      </c>
      <c r="S301" t="s">
        <v>119</v>
      </c>
      <c r="T301" t="s">
        <v>164</v>
      </c>
      <c r="U301" t="s">
        <v>118</v>
      </c>
      <c r="V301" t="s">
        <v>3177</v>
      </c>
      <c r="W301" t="s">
        <v>3178</v>
      </c>
      <c r="X301" s="51" t="str">
        <f t="shared" si="4"/>
        <v>3</v>
      </c>
      <c r="Y301" s="51" t="str">
        <f>IF(T301="","",IF(AND(T301&lt;&gt;'Tabelas auxiliares'!$B$236,T301&lt;&gt;'Tabelas auxiliares'!$B$237),"FOLHA DE PESSOAL",IF(X301='Tabelas auxiliares'!$A$237,"CUSTEIO",IF(X301='Tabelas auxiliares'!$A$236,"INVESTIMENTO","ERRO - VERIFICAR"))))</f>
        <v>CUSTEIO</v>
      </c>
      <c r="Z301" s="44">
        <v>4950.0600000000004</v>
      </c>
      <c r="AC301" s="44">
        <v>4950.0600000000004</v>
      </c>
    </row>
    <row r="302" spans="1:29" x14ac:dyDescent="0.25">
      <c r="A302" t="s">
        <v>594</v>
      </c>
      <c r="B302" s="72" t="s">
        <v>327</v>
      </c>
      <c r="C302" s="72" t="s">
        <v>595</v>
      </c>
      <c r="D302" t="s">
        <v>69</v>
      </c>
      <c r="E302" t="s">
        <v>117</v>
      </c>
      <c r="F302" s="51" t="str">
        <f>IFERROR(VLOOKUP(D302,'Tabelas auxiliares'!$A$3:$B$61,2,FALSE),"")</f>
        <v>PROAP - PNAES</v>
      </c>
      <c r="G302" s="51" t="str">
        <f>IFERROR(VLOOKUP($B302,'Tabelas auxiliares'!$A$65:$C$102,2,FALSE),"")</f>
        <v>Materiais de consumo e serviços não acadêmicos</v>
      </c>
      <c r="H302" s="51" t="str">
        <f>IFERROR(VLOOKUP($B302,'Tabelas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2" t="s">
        <v>5260</v>
      </c>
      <c r="J302" t="s">
        <v>5256</v>
      </c>
      <c r="K302" t="s">
        <v>5261</v>
      </c>
      <c r="L302" t="s">
        <v>5262</v>
      </c>
      <c r="M302" t="s">
        <v>5259</v>
      </c>
      <c r="N302" t="s">
        <v>166</v>
      </c>
      <c r="O302" t="s">
        <v>167</v>
      </c>
      <c r="P302" t="s">
        <v>200</v>
      </c>
      <c r="Q302" t="s">
        <v>168</v>
      </c>
      <c r="R302" t="s">
        <v>165</v>
      </c>
      <c r="S302" t="s">
        <v>119</v>
      </c>
      <c r="T302" t="s">
        <v>164</v>
      </c>
      <c r="U302" t="s">
        <v>118</v>
      </c>
      <c r="V302" t="s">
        <v>3177</v>
      </c>
      <c r="W302" t="s">
        <v>3178</v>
      </c>
      <c r="X302" s="51" t="str">
        <f t="shared" si="4"/>
        <v>3</v>
      </c>
      <c r="Y302" s="51" t="str">
        <f>IF(T302="","",IF(AND(T302&lt;&gt;'Tabelas auxiliares'!$B$236,T302&lt;&gt;'Tabelas auxiliares'!$B$237),"FOLHA DE PESSOAL",IF(X302='Tabelas auxiliares'!$A$237,"CUSTEIO",IF(X302='Tabelas auxiliares'!$A$236,"INVESTIMENTO","ERRO - VERIFICAR"))))</f>
        <v>CUSTEIO</v>
      </c>
      <c r="Z302" s="44">
        <v>21100</v>
      </c>
      <c r="AA302" s="44">
        <v>16303.97</v>
      </c>
      <c r="AC302" s="44">
        <v>4796.03</v>
      </c>
    </row>
    <row r="303" spans="1:29" x14ac:dyDescent="0.25">
      <c r="A303" t="s">
        <v>594</v>
      </c>
      <c r="B303" s="72" t="s">
        <v>327</v>
      </c>
      <c r="C303" s="72" t="s">
        <v>595</v>
      </c>
      <c r="D303" t="s">
        <v>71</v>
      </c>
      <c r="E303" t="s">
        <v>117</v>
      </c>
      <c r="F303" s="51" t="str">
        <f>IFERROR(VLOOKUP(D303,'Tabelas auxiliares'!$A$3:$B$61,2,FALSE),"")</f>
        <v>ARI - ASSESSORIA DE RELAÇÕES INTERNACIONAIS</v>
      </c>
      <c r="G303" s="51" t="str">
        <f>IFERROR(VLOOKUP($B303,'Tabelas auxiliares'!$A$65:$C$102,2,FALSE),"")</f>
        <v>Materiais de consumo e serviços não acadêmicos</v>
      </c>
      <c r="H303" s="51" t="str">
        <f>IFERROR(VLOOKUP($B303,'Tabelas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3" t="s">
        <v>5238</v>
      </c>
      <c r="J303" t="s">
        <v>5263</v>
      </c>
      <c r="K303" t="s">
        <v>5264</v>
      </c>
      <c r="L303" t="s">
        <v>5265</v>
      </c>
      <c r="M303" t="s">
        <v>5266</v>
      </c>
      <c r="N303" t="s">
        <v>166</v>
      </c>
      <c r="O303" t="s">
        <v>167</v>
      </c>
      <c r="P303" t="s">
        <v>200</v>
      </c>
      <c r="Q303" t="s">
        <v>168</v>
      </c>
      <c r="R303" t="s">
        <v>165</v>
      </c>
      <c r="S303" t="s">
        <v>119</v>
      </c>
      <c r="T303" t="s">
        <v>164</v>
      </c>
      <c r="U303" t="s">
        <v>118</v>
      </c>
      <c r="V303" t="s">
        <v>2003</v>
      </c>
      <c r="W303" t="s">
        <v>2004</v>
      </c>
      <c r="X303" s="51" t="str">
        <f t="shared" si="4"/>
        <v>3</v>
      </c>
      <c r="Y303" s="51" t="str">
        <f>IF(T303="","",IF(AND(T303&lt;&gt;'Tabelas auxiliares'!$B$236,T303&lt;&gt;'Tabelas auxiliares'!$B$237),"FOLHA DE PESSOAL",IF(X303='Tabelas auxiliares'!$A$237,"CUSTEIO",IF(X303='Tabelas auxiliares'!$A$236,"INVESTIMENTO","ERRO - VERIFICAR"))))</f>
        <v>CUSTEIO</v>
      </c>
      <c r="Z303" s="44">
        <v>445.5</v>
      </c>
      <c r="AA303" s="44">
        <v>445.5</v>
      </c>
    </row>
    <row r="304" spans="1:29" x14ac:dyDescent="0.25">
      <c r="A304" t="s">
        <v>594</v>
      </c>
      <c r="B304" s="72" t="s">
        <v>327</v>
      </c>
      <c r="C304" s="72" t="s">
        <v>595</v>
      </c>
      <c r="D304" t="s">
        <v>71</v>
      </c>
      <c r="E304" t="s">
        <v>117</v>
      </c>
      <c r="F304" s="51" t="str">
        <f>IFERROR(VLOOKUP(D304,'Tabelas auxiliares'!$A$3:$B$61,2,FALSE),"")</f>
        <v>ARI - ASSESSORIA DE RELAÇÕES INTERNACIONAIS</v>
      </c>
      <c r="G304" s="51" t="str">
        <f>IFERROR(VLOOKUP($B304,'Tabelas auxiliares'!$A$65:$C$102,2,FALSE),"")</f>
        <v>Materiais de consumo e serviços não acadêmicos</v>
      </c>
      <c r="H304" s="51" t="str">
        <f>IFERROR(VLOOKUP($B304,'Tabelas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4" t="s">
        <v>5238</v>
      </c>
      <c r="J304" t="s">
        <v>5263</v>
      </c>
      <c r="K304" t="s">
        <v>5267</v>
      </c>
      <c r="L304" t="s">
        <v>5265</v>
      </c>
      <c r="M304" t="s">
        <v>5268</v>
      </c>
      <c r="N304" t="s">
        <v>166</v>
      </c>
      <c r="O304" t="s">
        <v>167</v>
      </c>
      <c r="P304" t="s">
        <v>200</v>
      </c>
      <c r="Q304" t="s">
        <v>168</v>
      </c>
      <c r="R304" t="s">
        <v>165</v>
      </c>
      <c r="S304" t="s">
        <v>119</v>
      </c>
      <c r="T304" t="s">
        <v>164</v>
      </c>
      <c r="U304" t="s">
        <v>118</v>
      </c>
      <c r="V304" t="s">
        <v>2003</v>
      </c>
      <c r="W304" t="s">
        <v>2004</v>
      </c>
      <c r="X304" s="51" t="str">
        <f t="shared" si="4"/>
        <v>3</v>
      </c>
      <c r="Y304" s="51" t="str">
        <f>IF(T304="","",IF(AND(T304&lt;&gt;'Tabelas auxiliares'!$B$236,T304&lt;&gt;'Tabelas auxiliares'!$B$237),"FOLHA DE PESSOAL",IF(X304='Tabelas auxiliares'!$A$237,"CUSTEIO",IF(X304='Tabelas auxiliares'!$A$236,"INVESTIMENTO","ERRO - VERIFICAR"))))</f>
        <v>CUSTEIO</v>
      </c>
      <c r="Z304" s="44">
        <v>4849</v>
      </c>
      <c r="AA304" s="44">
        <v>4849</v>
      </c>
    </row>
    <row r="305" spans="1:29" x14ac:dyDescent="0.25">
      <c r="A305" t="s">
        <v>594</v>
      </c>
      <c r="B305" s="72" t="s">
        <v>327</v>
      </c>
      <c r="C305" s="72" t="s">
        <v>595</v>
      </c>
      <c r="D305" t="s">
        <v>71</v>
      </c>
      <c r="E305" t="s">
        <v>117</v>
      </c>
      <c r="F305" s="51" t="str">
        <f>IFERROR(VLOOKUP(D305,'Tabelas auxiliares'!$A$3:$B$61,2,FALSE),"")</f>
        <v>ARI - ASSESSORIA DE RELAÇÕES INTERNACIONAIS</v>
      </c>
      <c r="G305" s="51" t="str">
        <f>IFERROR(VLOOKUP($B305,'Tabelas auxiliares'!$A$65:$C$102,2,FALSE),"")</f>
        <v>Materiais de consumo e serviços não acadêmicos</v>
      </c>
      <c r="H305" s="51" t="str">
        <f>IFERROR(VLOOKUP($B305,'Tabelas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5" t="s">
        <v>4914</v>
      </c>
      <c r="J305" t="s">
        <v>5263</v>
      </c>
      <c r="K305" t="s">
        <v>5269</v>
      </c>
      <c r="L305" t="s">
        <v>5265</v>
      </c>
      <c r="M305" t="s">
        <v>5270</v>
      </c>
      <c r="N305" t="s">
        <v>166</v>
      </c>
      <c r="O305" t="s">
        <v>167</v>
      </c>
      <c r="P305" t="s">
        <v>200</v>
      </c>
      <c r="Q305" t="s">
        <v>168</v>
      </c>
      <c r="R305" t="s">
        <v>165</v>
      </c>
      <c r="S305" t="s">
        <v>119</v>
      </c>
      <c r="T305" t="s">
        <v>164</v>
      </c>
      <c r="U305" t="s">
        <v>118</v>
      </c>
      <c r="V305" t="s">
        <v>2003</v>
      </c>
      <c r="W305" t="s">
        <v>2004</v>
      </c>
      <c r="X305" s="51" t="str">
        <f t="shared" si="4"/>
        <v>3</v>
      </c>
      <c r="Y305" s="51" t="str">
        <f>IF(T305="","",IF(AND(T305&lt;&gt;'Tabelas auxiliares'!$B$236,T305&lt;&gt;'Tabelas auxiliares'!$B$237),"FOLHA DE PESSOAL",IF(X305='Tabelas auxiliares'!$A$237,"CUSTEIO",IF(X305='Tabelas auxiliares'!$A$236,"INVESTIMENTO","ERRO - VERIFICAR"))))</f>
        <v>CUSTEIO</v>
      </c>
      <c r="Z305" s="44">
        <v>2400</v>
      </c>
      <c r="AA305" s="44">
        <v>2400</v>
      </c>
    </row>
    <row r="306" spans="1:29" x14ac:dyDescent="0.25">
      <c r="A306" t="s">
        <v>594</v>
      </c>
      <c r="B306" s="72" t="s">
        <v>327</v>
      </c>
      <c r="C306" s="72" t="s">
        <v>595</v>
      </c>
      <c r="D306" t="s">
        <v>71</v>
      </c>
      <c r="E306" t="s">
        <v>117</v>
      </c>
      <c r="F306" s="51" t="str">
        <f>IFERROR(VLOOKUP(D306,'Tabelas auxiliares'!$A$3:$B$61,2,FALSE),"")</f>
        <v>ARI - ASSESSORIA DE RELAÇÕES INTERNACIONAIS</v>
      </c>
      <c r="G306" s="51" t="str">
        <f>IFERROR(VLOOKUP($B306,'Tabelas auxiliares'!$A$65:$C$102,2,FALSE),"")</f>
        <v>Materiais de consumo e serviços não acadêmicos</v>
      </c>
      <c r="H306" s="51" t="str">
        <f>IFERROR(VLOOKUP($B306,'Tabelas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6" t="s">
        <v>4914</v>
      </c>
      <c r="J306" t="s">
        <v>5263</v>
      </c>
      <c r="K306" t="s">
        <v>5271</v>
      </c>
      <c r="L306" t="s">
        <v>5265</v>
      </c>
      <c r="M306" t="s">
        <v>5272</v>
      </c>
      <c r="N306" t="s">
        <v>166</v>
      </c>
      <c r="O306" t="s">
        <v>167</v>
      </c>
      <c r="P306" t="s">
        <v>200</v>
      </c>
      <c r="Q306" t="s">
        <v>168</v>
      </c>
      <c r="R306" t="s">
        <v>165</v>
      </c>
      <c r="S306" t="s">
        <v>119</v>
      </c>
      <c r="T306" t="s">
        <v>164</v>
      </c>
      <c r="U306" t="s">
        <v>118</v>
      </c>
      <c r="V306" t="s">
        <v>2003</v>
      </c>
      <c r="W306" t="s">
        <v>2004</v>
      </c>
      <c r="X306" s="51" t="str">
        <f t="shared" si="4"/>
        <v>3</v>
      </c>
      <c r="Y306" s="51" t="str">
        <f>IF(T306="","",IF(AND(T306&lt;&gt;'Tabelas auxiliares'!$B$236,T306&lt;&gt;'Tabelas auxiliares'!$B$237),"FOLHA DE PESSOAL",IF(X306='Tabelas auxiliares'!$A$237,"CUSTEIO",IF(X306='Tabelas auxiliares'!$A$236,"INVESTIMENTO","ERRO - VERIFICAR"))))</f>
        <v>CUSTEIO</v>
      </c>
      <c r="Z306" s="44">
        <v>890</v>
      </c>
      <c r="AA306" s="44">
        <v>890</v>
      </c>
    </row>
    <row r="307" spans="1:29" x14ac:dyDescent="0.25">
      <c r="A307" t="s">
        <v>594</v>
      </c>
      <c r="B307" s="72" t="s">
        <v>327</v>
      </c>
      <c r="C307" s="72" t="s">
        <v>595</v>
      </c>
      <c r="D307" t="s">
        <v>83</v>
      </c>
      <c r="E307" t="s">
        <v>117</v>
      </c>
      <c r="F307" s="51" t="str">
        <f>IFERROR(VLOOKUP(D307,'Tabelas auxiliares'!$A$3:$B$61,2,FALSE),"")</f>
        <v>NETEL - NÚCLEO EDUCACIONAL DE TECNOLOGIAS E LÍNGUAS</v>
      </c>
      <c r="G307" s="51" t="str">
        <f>IFERROR(VLOOKUP($B307,'Tabelas auxiliares'!$A$65:$C$102,2,FALSE),"")</f>
        <v>Materiais de consumo e serviços não acadêmicos</v>
      </c>
      <c r="H307" s="51" t="str">
        <f>IFERROR(VLOOKUP($B307,'Tabelas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7" t="s">
        <v>4858</v>
      </c>
      <c r="J307" t="s">
        <v>4895</v>
      </c>
      <c r="K307" t="s">
        <v>5273</v>
      </c>
      <c r="L307" t="s">
        <v>4897</v>
      </c>
      <c r="M307" t="s">
        <v>5274</v>
      </c>
      <c r="N307" t="s">
        <v>166</v>
      </c>
      <c r="O307" t="s">
        <v>167</v>
      </c>
      <c r="P307" t="s">
        <v>200</v>
      </c>
      <c r="Q307" t="s">
        <v>168</v>
      </c>
      <c r="R307" t="s">
        <v>165</v>
      </c>
      <c r="S307" t="s">
        <v>119</v>
      </c>
      <c r="T307" t="s">
        <v>164</v>
      </c>
      <c r="U307" t="s">
        <v>118</v>
      </c>
      <c r="V307" t="s">
        <v>2889</v>
      </c>
      <c r="W307" t="s">
        <v>2890</v>
      </c>
      <c r="X307" s="51" t="str">
        <f t="shared" si="4"/>
        <v>3</v>
      </c>
      <c r="Y307" s="51" t="str">
        <f>IF(T307="","",IF(AND(T307&lt;&gt;'Tabelas auxiliares'!$B$236,T307&lt;&gt;'Tabelas auxiliares'!$B$237),"FOLHA DE PESSOAL",IF(X307='Tabelas auxiliares'!$A$237,"CUSTEIO",IF(X307='Tabelas auxiliares'!$A$236,"INVESTIMENTO","ERRO - VERIFICAR"))))</f>
        <v>CUSTEIO</v>
      </c>
      <c r="Z307" s="44">
        <v>1299.96</v>
      </c>
      <c r="AA307" s="44">
        <v>1299.96</v>
      </c>
    </row>
    <row r="308" spans="1:29" x14ac:dyDescent="0.25">
      <c r="A308" t="s">
        <v>594</v>
      </c>
      <c r="B308" s="72" t="s">
        <v>327</v>
      </c>
      <c r="C308" s="72" t="s">
        <v>595</v>
      </c>
      <c r="D308" t="s">
        <v>83</v>
      </c>
      <c r="E308" t="s">
        <v>117</v>
      </c>
      <c r="F308" s="51" t="str">
        <f>IFERROR(VLOOKUP(D308,'Tabelas auxiliares'!$A$3:$B$61,2,FALSE),"")</f>
        <v>NETEL - NÚCLEO EDUCACIONAL DE TECNOLOGIAS E LÍNGUAS</v>
      </c>
      <c r="G308" s="51" t="str">
        <f>IFERROR(VLOOKUP($B308,'Tabelas auxiliares'!$A$65:$C$102,2,FALSE),"")</f>
        <v>Materiais de consumo e serviços não acadêmicos</v>
      </c>
      <c r="H308" s="51" t="str">
        <f>IFERROR(VLOOKUP($B308,'Tabelas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8" t="s">
        <v>4858</v>
      </c>
      <c r="J308" t="s">
        <v>4895</v>
      </c>
      <c r="K308" t="s">
        <v>5275</v>
      </c>
      <c r="L308" t="s">
        <v>4897</v>
      </c>
      <c r="M308" t="s">
        <v>4901</v>
      </c>
      <c r="N308" t="s">
        <v>166</v>
      </c>
      <c r="O308" t="s">
        <v>167</v>
      </c>
      <c r="P308" t="s">
        <v>200</v>
      </c>
      <c r="Q308" t="s">
        <v>168</v>
      </c>
      <c r="R308" t="s">
        <v>165</v>
      </c>
      <c r="S308" t="s">
        <v>119</v>
      </c>
      <c r="T308" t="s">
        <v>164</v>
      </c>
      <c r="U308" t="s">
        <v>118</v>
      </c>
      <c r="V308" t="s">
        <v>2889</v>
      </c>
      <c r="W308" t="s">
        <v>2890</v>
      </c>
      <c r="X308" s="51" t="str">
        <f t="shared" si="4"/>
        <v>3</v>
      </c>
      <c r="Y308" s="51" t="str">
        <f>IF(T308="","",IF(AND(T308&lt;&gt;'Tabelas auxiliares'!$B$236,T308&lt;&gt;'Tabelas auxiliares'!$B$237),"FOLHA DE PESSOAL",IF(X308='Tabelas auxiliares'!$A$237,"CUSTEIO",IF(X308='Tabelas auxiliares'!$A$236,"INVESTIMENTO","ERRO - VERIFICAR"))))</f>
        <v>CUSTEIO</v>
      </c>
      <c r="Z308" s="44">
        <v>16498.2</v>
      </c>
      <c r="AC308" s="44">
        <v>16498.2</v>
      </c>
    </row>
    <row r="309" spans="1:29" x14ac:dyDescent="0.25">
      <c r="A309" t="s">
        <v>594</v>
      </c>
      <c r="B309" s="72" t="s">
        <v>327</v>
      </c>
      <c r="C309" s="72" t="s">
        <v>595</v>
      </c>
      <c r="D309" t="s">
        <v>88</v>
      </c>
      <c r="E309" t="s">
        <v>117</v>
      </c>
      <c r="F309" s="51" t="str">
        <f>IFERROR(VLOOKUP(D309,'Tabelas auxiliares'!$A$3:$B$61,2,FALSE),"")</f>
        <v>SUGEPE - SUPERINTENDÊNCIA DE GESTÃO DE PESSOAS</v>
      </c>
      <c r="G309" s="51" t="str">
        <f>IFERROR(VLOOKUP($B309,'Tabelas auxiliares'!$A$65:$C$102,2,FALSE),"")</f>
        <v>Materiais de consumo e serviços não acadêmicos</v>
      </c>
      <c r="H309" s="51" t="str">
        <f>IFERROR(VLOOKUP($B309,'Tabelas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09" t="s">
        <v>5276</v>
      </c>
      <c r="J309" t="s">
        <v>5277</v>
      </c>
      <c r="K309" t="s">
        <v>5278</v>
      </c>
      <c r="L309" t="s">
        <v>5279</v>
      </c>
      <c r="M309" t="s">
        <v>5280</v>
      </c>
      <c r="N309" t="s">
        <v>166</v>
      </c>
      <c r="O309" t="s">
        <v>167</v>
      </c>
      <c r="P309" t="s">
        <v>200</v>
      </c>
      <c r="Q309" t="s">
        <v>168</v>
      </c>
      <c r="R309" t="s">
        <v>165</v>
      </c>
      <c r="S309" t="s">
        <v>119</v>
      </c>
      <c r="T309" t="s">
        <v>164</v>
      </c>
      <c r="U309" t="s">
        <v>118</v>
      </c>
      <c r="V309" t="s">
        <v>3173</v>
      </c>
      <c r="W309" t="s">
        <v>3174</v>
      </c>
      <c r="X309" s="51" t="str">
        <f t="shared" si="4"/>
        <v>3</v>
      </c>
      <c r="Y309" s="51" t="str">
        <f>IF(T309="","",IF(AND(T309&lt;&gt;'Tabelas auxiliares'!$B$236,T309&lt;&gt;'Tabelas auxiliares'!$B$237),"FOLHA DE PESSOAL",IF(X309='Tabelas auxiliares'!$A$237,"CUSTEIO",IF(X309='Tabelas auxiliares'!$A$236,"INVESTIMENTO","ERRO - VERIFICAR"))))</f>
        <v>CUSTEIO</v>
      </c>
      <c r="Z309" s="44">
        <v>57.98</v>
      </c>
    </row>
    <row r="310" spans="1:29" x14ac:dyDescent="0.25">
      <c r="A310" t="s">
        <v>594</v>
      </c>
      <c r="B310" s="72" t="s">
        <v>327</v>
      </c>
      <c r="C310" s="72" t="s">
        <v>595</v>
      </c>
      <c r="D310" t="s">
        <v>88</v>
      </c>
      <c r="E310" t="s">
        <v>117</v>
      </c>
      <c r="F310" s="51" t="str">
        <f>IFERROR(VLOOKUP(D310,'Tabelas auxiliares'!$A$3:$B$61,2,FALSE),"")</f>
        <v>SUGEPE - SUPERINTENDÊNCIA DE GESTÃO DE PESSOAS</v>
      </c>
      <c r="G310" s="51" t="str">
        <f>IFERROR(VLOOKUP($B310,'Tabelas auxiliares'!$A$65:$C$102,2,FALSE),"")</f>
        <v>Materiais de consumo e serviços não acadêmicos</v>
      </c>
      <c r="H310" s="51" t="str">
        <f>IFERROR(VLOOKUP($B310,'Tabelas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0" t="s">
        <v>5281</v>
      </c>
      <c r="J310" t="s">
        <v>5282</v>
      </c>
      <c r="K310" t="s">
        <v>5283</v>
      </c>
      <c r="L310" t="s">
        <v>5284</v>
      </c>
      <c r="M310" t="s">
        <v>5285</v>
      </c>
      <c r="N310" t="s">
        <v>166</v>
      </c>
      <c r="O310" t="s">
        <v>167</v>
      </c>
      <c r="P310" t="s">
        <v>200</v>
      </c>
      <c r="Q310" t="s">
        <v>168</v>
      </c>
      <c r="R310" t="s">
        <v>165</v>
      </c>
      <c r="S310" t="s">
        <v>119</v>
      </c>
      <c r="T310" t="s">
        <v>164</v>
      </c>
      <c r="U310" t="s">
        <v>118</v>
      </c>
      <c r="V310" t="s">
        <v>3173</v>
      </c>
      <c r="W310" t="s">
        <v>3174</v>
      </c>
      <c r="X310" s="51" t="str">
        <f t="shared" si="4"/>
        <v>3</v>
      </c>
      <c r="Y310" s="51" t="str">
        <f>IF(T310="","",IF(AND(T310&lt;&gt;'Tabelas auxiliares'!$B$236,T310&lt;&gt;'Tabelas auxiliares'!$B$237),"FOLHA DE PESSOAL",IF(X310='Tabelas auxiliares'!$A$237,"CUSTEIO",IF(X310='Tabelas auxiliares'!$A$236,"INVESTIMENTO","ERRO - VERIFICAR"))))</f>
        <v>CUSTEIO</v>
      </c>
      <c r="Z310" s="44">
        <v>4441</v>
      </c>
      <c r="AA310" s="44">
        <v>4441</v>
      </c>
    </row>
    <row r="311" spans="1:29" x14ac:dyDescent="0.25">
      <c r="A311" t="s">
        <v>594</v>
      </c>
      <c r="B311" s="72" t="s">
        <v>327</v>
      </c>
      <c r="C311" s="72" t="s">
        <v>595</v>
      </c>
      <c r="D311" t="s">
        <v>88</v>
      </c>
      <c r="E311" t="s">
        <v>117</v>
      </c>
      <c r="F311" s="51" t="str">
        <f>IFERROR(VLOOKUP(D311,'Tabelas auxiliares'!$A$3:$B$61,2,FALSE),"")</f>
        <v>SUGEPE - SUPERINTENDÊNCIA DE GESTÃO DE PESSOAS</v>
      </c>
      <c r="G311" s="51" t="str">
        <f>IFERROR(VLOOKUP($B311,'Tabelas auxiliares'!$A$65:$C$102,2,FALSE),"")</f>
        <v>Materiais de consumo e serviços não acadêmicos</v>
      </c>
      <c r="H311" s="51" t="str">
        <f>IFERROR(VLOOKUP($B311,'Tabelas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1" t="s">
        <v>4765</v>
      </c>
      <c r="J311" t="s">
        <v>5282</v>
      </c>
      <c r="K311" t="s">
        <v>5286</v>
      </c>
      <c r="L311" t="s">
        <v>5284</v>
      </c>
      <c r="M311" t="s">
        <v>5287</v>
      </c>
      <c r="N311" t="s">
        <v>166</v>
      </c>
      <c r="O311" t="s">
        <v>167</v>
      </c>
      <c r="P311" t="s">
        <v>200</v>
      </c>
      <c r="Q311" t="s">
        <v>168</v>
      </c>
      <c r="R311" t="s">
        <v>165</v>
      </c>
      <c r="S311" t="s">
        <v>119</v>
      </c>
      <c r="T311" t="s">
        <v>164</v>
      </c>
      <c r="U311" t="s">
        <v>118</v>
      </c>
      <c r="V311" t="s">
        <v>3173</v>
      </c>
      <c r="W311" t="s">
        <v>3174</v>
      </c>
      <c r="X311" s="51" t="str">
        <f t="shared" si="4"/>
        <v>3</v>
      </c>
      <c r="Y311" s="51" t="str">
        <f>IF(T311="","",IF(AND(T311&lt;&gt;'Tabelas auxiliares'!$B$236,T311&lt;&gt;'Tabelas auxiliares'!$B$237),"FOLHA DE PESSOAL",IF(X311='Tabelas auxiliares'!$A$237,"CUSTEIO",IF(X311='Tabelas auxiliares'!$A$236,"INVESTIMENTO","ERRO - VERIFICAR"))))</f>
        <v>CUSTEIO</v>
      </c>
      <c r="Z311" s="44">
        <v>1520</v>
      </c>
      <c r="AA311" s="44">
        <v>1520</v>
      </c>
    </row>
    <row r="312" spans="1:29" x14ac:dyDescent="0.25">
      <c r="A312" t="s">
        <v>594</v>
      </c>
      <c r="B312" s="72" t="s">
        <v>327</v>
      </c>
      <c r="C312" s="72" t="s">
        <v>595</v>
      </c>
      <c r="D312" t="s">
        <v>88</v>
      </c>
      <c r="E312" t="s">
        <v>117</v>
      </c>
      <c r="F312" s="51" t="str">
        <f>IFERROR(VLOOKUP(D312,'Tabelas auxiliares'!$A$3:$B$61,2,FALSE),"")</f>
        <v>SUGEPE - SUPERINTENDÊNCIA DE GESTÃO DE PESSOAS</v>
      </c>
      <c r="G312" s="51" t="str">
        <f>IFERROR(VLOOKUP($B312,'Tabelas auxiliares'!$A$65:$C$102,2,FALSE),"")</f>
        <v>Materiais de consumo e serviços não acadêmicos</v>
      </c>
      <c r="H312" s="51" t="str">
        <f>IFERROR(VLOOKUP($B312,'Tabelas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2" t="s">
        <v>5288</v>
      </c>
      <c r="J312" t="s">
        <v>5289</v>
      </c>
      <c r="K312" t="s">
        <v>5290</v>
      </c>
      <c r="L312" t="s">
        <v>5291</v>
      </c>
      <c r="M312" t="s">
        <v>4830</v>
      </c>
      <c r="N312" t="s">
        <v>166</v>
      </c>
      <c r="O312" t="s">
        <v>167</v>
      </c>
      <c r="P312" t="s">
        <v>200</v>
      </c>
      <c r="Q312" t="s">
        <v>168</v>
      </c>
      <c r="R312" t="s">
        <v>165</v>
      </c>
      <c r="S312" t="s">
        <v>119</v>
      </c>
      <c r="T312" t="s">
        <v>164</v>
      </c>
      <c r="U312" t="s">
        <v>118</v>
      </c>
      <c r="V312" t="s">
        <v>3042</v>
      </c>
      <c r="W312" t="s">
        <v>3043</v>
      </c>
      <c r="X312" s="51" t="str">
        <f t="shared" si="4"/>
        <v>3</v>
      </c>
      <c r="Y312" s="51" t="str">
        <f>IF(T312="","",IF(AND(T312&lt;&gt;'Tabelas auxiliares'!$B$236,T312&lt;&gt;'Tabelas auxiliares'!$B$237),"FOLHA DE PESSOAL",IF(X312='Tabelas auxiliares'!$A$237,"CUSTEIO",IF(X312='Tabelas auxiliares'!$A$236,"INVESTIMENTO","ERRO - VERIFICAR"))))</f>
        <v>CUSTEIO</v>
      </c>
      <c r="Z312" s="44">
        <v>28745</v>
      </c>
      <c r="AA312" s="44">
        <v>3783</v>
      </c>
      <c r="AC312" s="44">
        <v>24962</v>
      </c>
    </row>
    <row r="313" spans="1:29" x14ac:dyDescent="0.25">
      <c r="A313" t="s">
        <v>594</v>
      </c>
      <c r="B313" s="72" t="s">
        <v>327</v>
      </c>
      <c r="C313" s="72" t="s">
        <v>595</v>
      </c>
      <c r="D313" t="s">
        <v>88</v>
      </c>
      <c r="E313" t="s">
        <v>117</v>
      </c>
      <c r="F313" s="51" t="str">
        <f>IFERROR(VLOOKUP(D313,'Tabelas auxiliares'!$A$3:$B$61,2,FALSE),"")</f>
        <v>SUGEPE - SUPERINTENDÊNCIA DE GESTÃO DE PESSOAS</v>
      </c>
      <c r="G313" s="51" t="str">
        <f>IFERROR(VLOOKUP($B313,'Tabelas auxiliares'!$A$65:$C$102,2,FALSE),"")</f>
        <v>Materiais de consumo e serviços não acadêmicos</v>
      </c>
      <c r="H313" s="51" t="str">
        <f>IFERROR(VLOOKUP($B313,'Tabelas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3" t="s">
        <v>5288</v>
      </c>
      <c r="J313" t="s">
        <v>5289</v>
      </c>
      <c r="K313" t="s">
        <v>5292</v>
      </c>
      <c r="L313" t="s">
        <v>5291</v>
      </c>
      <c r="M313" t="s">
        <v>4830</v>
      </c>
      <c r="N313" t="s">
        <v>166</v>
      </c>
      <c r="O313" t="s">
        <v>167</v>
      </c>
      <c r="P313" t="s">
        <v>200</v>
      </c>
      <c r="Q313" t="s">
        <v>168</v>
      </c>
      <c r="R313" t="s">
        <v>165</v>
      </c>
      <c r="S313" t="s">
        <v>119</v>
      </c>
      <c r="T313" t="s">
        <v>164</v>
      </c>
      <c r="U313" t="s">
        <v>118</v>
      </c>
      <c r="V313" t="s">
        <v>2900</v>
      </c>
      <c r="W313" t="s">
        <v>2901</v>
      </c>
      <c r="X313" s="51" t="str">
        <f t="shared" si="4"/>
        <v>3</v>
      </c>
      <c r="Y313" s="51" t="str">
        <f>IF(T313="","",IF(AND(T313&lt;&gt;'Tabelas auxiliares'!$B$236,T313&lt;&gt;'Tabelas auxiliares'!$B$237),"FOLHA DE PESSOAL",IF(X313='Tabelas auxiliares'!$A$237,"CUSTEIO",IF(X313='Tabelas auxiliares'!$A$236,"INVESTIMENTO","ERRO - VERIFICAR"))))</f>
        <v>CUSTEIO</v>
      </c>
      <c r="Z313" s="44">
        <v>5480</v>
      </c>
      <c r="AA313" s="44">
        <v>3160</v>
      </c>
      <c r="AC313" s="44">
        <v>2320</v>
      </c>
    </row>
    <row r="314" spans="1:29" x14ac:dyDescent="0.25">
      <c r="A314" t="s">
        <v>594</v>
      </c>
      <c r="B314" s="72" t="s">
        <v>327</v>
      </c>
      <c r="C314" s="72" t="s">
        <v>595</v>
      </c>
      <c r="D314" t="s">
        <v>88</v>
      </c>
      <c r="E314" t="s">
        <v>117</v>
      </c>
      <c r="F314" s="51" t="str">
        <f>IFERROR(VLOOKUP(D314,'Tabelas auxiliares'!$A$3:$B$61,2,FALSE),"")</f>
        <v>SUGEPE - SUPERINTENDÊNCIA DE GESTÃO DE PESSOAS</v>
      </c>
      <c r="G314" s="51" t="str">
        <f>IFERROR(VLOOKUP($B314,'Tabelas auxiliares'!$A$65:$C$102,2,FALSE),"")</f>
        <v>Materiais de consumo e serviços não acadêmicos</v>
      </c>
      <c r="H314" s="51" t="str">
        <f>IFERROR(VLOOKUP($B314,'Tabelas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4" t="s">
        <v>4600</v>
      </c>
      <c r="J314" t="s">
        <v>3185</v>
      </c>
      <c r="K314" t="s">
        <v>5293</v>
      </c>
      <c r="L314" t="s">
        <v>5294</v>
      </c>
      <c r="M314" t="s">
        <v>3188</v>
      </c>
      <c r="N314" t="s">
        <v>166</v>
      </c>
      <c r="O314" t="s">
        <v>167</v>
      </c>
      <c r="P314" t="s">
        <v>200</v>
      </c>
      <c r="Q314" t="s">
        <v>168</v>
      </c>
      <c r="R314" t="s">
        <v>165</v>
      </c>
      <c r="S314" t="s">
        <v>119</v>
      </c>
      <c r="T314" t="s">
        <v>164</v>
      </c>
      <c r="U314" t="s">
        <v>118</v>
      </c>
      <c r="V314" t="s">
        <v>3173</v>
      </c>
      <c r="W314" t="s">
        <v>3174</v>
      </c>
      <c r="X314" s="51" t="str">
        <f t="shared" si="4"/>
        <v>3</v>
      </c>
      <c r="Y314" s="51" t="str">
        <f>IF(T314="","",IF(AND(T314&lt;&gt;'Tabelas auxiliares'!$B$236,T314&lt;&gt;'Tabelas auxiliares'!$B$237),"FOLHA DE PESSOAL",IF(X314='Tabelas auxiliares'!$A$237,"CUSTEIO",IF(X314='Tabelas auxiliares'!$A$236,"INVESTIMENTO","ERRO - VERIFICAR"))))</f>
        <v>CUSTEIO</v>
      </c>
      <c r="Z314" s="44">
        <v>29125.599999999999</v>
      </c>
      <c r="AA314" s="44">
        <v>27596.799999999999</v>
      </c>
      <c r="AC314" s="44">
        <v>1528.8</v>
      </c>
    </row>
    <row r="315" spans="1:29" x14ac:dyDescent="0.25">
      <c r="A315" t="s">
        <v>594</v>
      </c>
      <c r="B315" s="72" t="s">
        <v>327</v>
      </c>
      <c r="C315" s="72" t="s">
        <v>595</v>
      </c>
      <c r="D315" t="s">
        <v>88</v>
      </c>
      <c r="E315" t="s">
        <v>117</v>
      </c>
      <c r="F315" s="51" t="str">
        <f>IFERROR(VLOOKUP(D315,'Tabelas auxiliares'!$A$3:$B$61,2,FALSE),"")</f>
        <v>SUGEPE - SUPERINTENDÊNCIA DE GESTÃO DE PESSOAS</v>
      </c>
      <c r="G315" s="51" t="str">
        <f>IFERROR(VLOOKUP($B315,'Tabelas auxiliares'!$A$65:$C$102,2,FALSE),"")</f>
        <v>Materiais de consumo e serviços não acadêmicos</v>
      </c>
      <c r="H315" s="51" t="str">
        <f>IFERROR(VLOOKUP($B315,'Tabelas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5" t="s">
        <v>4600</v>
      </c>
      <c r="J315" t="s">
        <v>3185</v>
      </c>
      <c r="K315" t="s">
        <v>5295</v>
      </c>
      <c r="L315" t="s">
        <v>5294</v>
      </c>
      <c r="M315" t="s">
        <v>5296</v>
      </c>
      <c r="N315" t="s">
        <v>166</v>
      </c>
      <c r="O315" t="s">
        <v>167</v>
      </c>
      <c r="P315" t="s">
        <v>200</v>
      </c>
      <c r="Q315" t="s">
        <v>168</v>
      </c>
      <c r="R315" t="s">
        <v>165</v>
      </c>
      <c r="S315" t="s">
        <v>119</v>
      </c>
      <c r="T315" t="s">
        <v>164</v>
      </c>
      <c r="U315" t="s">
        <v>118</v>
      </c>
      <c r="V315" t="s">
        <v>3173</v>
      </c>
      <c r="W315" t="s">
        <v>3174</v>
      </c>
      <c r="X315" s="51" t="str">
        <f t="shared" si="4"/>
        <v>3</v>
      </c>
      <c r="Y315" s="51" t="str">
        <f>IF(T315="","",IF(AND(T315&lt;&gt;'Tabelas auxiliares'!$B$236,T315&lt;&gt;'Tabelas auxiliares'!$B$237),"FOLHA DE PESSOAL",IF(X315='Tabelas auxiliares'!$A$237,"CUSTEIO",IF(X315='Tabelas auxiliares'!$A$236,"INVESTIMENTO","ERRO - VERIFICAR"))))</f>
        <v>CUSTEIO</v>
      </c>
      <c r="Z315" s="44">
        <v>5640.5</v>
      </c>
      <c r="AC315" s="44">
        <v>5640.5</v>
      </c>
    </row>
    <row r="316" spans="1:29" x14ac:dyDescent="0.25">
      <c r="A316" t="s">
        <v>594</v>
      </c>
      <c r="B316" s="72" t="s">
        <v>327</v>
      </c>
      <c r="C316" s="72" t="s">
        <v>595</v>
      </c>
      <c r="D316" t="s">
        <v>88</v>
      </c>
      <c r="E316" t="s">
        <v>117</v>
      </c>
      <c r="F316" s="51" t="str">
        <f>IFERROR(VLOOKUP(D316,'Tabelas auxiliares'!$A$3:$B$61,2,FALSE),"")</f>
        <v>SUGEPE - SUPERINTENDÊNCIA DE GESTÃO DE PESSOAS</v>
      </c>
      <c r="G316" s="51" t="str">
        <f>IFERROR(VLOOKUP($B316,'Tabelas auxiliares'!$A$65:$C$102,2,FALSE),"")</f>
        <v>Materiais de consumo e serviços não acadêmicos</v>
      </c>
      <c r="H316" s="51" t="str">
        <f>IFERROR(VLOOKUP($B316,'Tabelas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6" t="s">
        <v>4600</v>
      </c>
      <c r="J316" t="s">
        <v>3185</v>
      </c>
      <c r="K316" t="s">
        <v>5297</v>
      </c>
      <c r="L316" t="s">
        <v>5294</v>
      </c>
      <c r="M316" t="s">
        <v>5298</v>
      </c>
      <c r="N316" t="s">
        <v>166</v>
      </c>
      <c r="O316" t="s">
        <v>167</v>
      </c>
      <c r="P316" t="s">
        <v>200</v>
      </c>
      <c r="Q316" t="s">
        <v>168</v>
      </c>
      <c r="R316" t="s">
        <v>165</v>
      </c>
      <c r="S316" t="s">
        <v>119</v>
      </c>
      <c r="T316" t="s">
        <v>164</v>
      </c>
      <c r="U316" t="s">
        <v>118</v>
      </c>
      <c r="V316" t="s">
        <v>3173</v>
      </c>
      <c r="W316" t="s">
        <v>3174</v>
      </c>
      <c r="X316" s="51" t="str">
        <f t="shared" si="4"/>
        <v>3</v>
      </c>
      <c r="Y316" s="51" t="str">
        <f>IF(T316="","",IF(AND(T316&lt;&gt;'Tabelas auxiliares'!$B$236,T316&lt;&gt;'Tabelas auxiliares'!$B$237),"FOLHA DE PESSOAL",IF(X316='Tabelas auxiliares'!$A$237,"CUSTEIO",IF(X316='Tabelas auxiliares'!$A$236,"INVESTIMENTO","ERRO - VERIFICAR"))))</f>
        <v>CUSTEIO</v>
      </c>
      <c r="Z316" s="44">
        <v>1509.9</v>
      </c>
      <c r="AC316" s="44">
        <v>1509.9</v>
      </c>
    </row>
    <row r="317" spans="1:29" x14ac:dyDescent="0.25">
      <c r="A317" t="s">
        <v>594</v>
      </c>
      <c r="B317" s="72" t="s">
        <v>327</v>
      </c>
      <c r="C317" s="72" t="s">
        <v>595</v>
      </c>
      <c r="D317" t="s">
        <v>88</v>
      </c>
      <c r="E317" t="s">
        <v>117</v>
      </c>
      <c r="F317" s="51" t="str">
        <f>IFERROR(VLOOKUP(D317,'Tabelas auxiliares'!$A$3:$B$61,2,FALSE),"")</f>
        <v>SUGEPE - SUPERINTENDÊNCIA DE GESTÃO DE PESSOAS</v>
      </c>
      <c r="G317" s="51" t="str">
        <f>IFERROR(VLOOKUP($B317,'Tabelas auxiliares'!$A$65:$C$102,2,FALSE),"")</f>
        <v>Materiais de consumo e serviços não acadêmicos</v>
      </c>
      <c r="H317" s="51" t="str">
        <f>IFERROR(VLOOKUP($B317,'Tabelas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7" t="s">
        <v>4600</v>
      </c>
      <c r="J317" t="s">
        <v>3185</v>
      </c>
      <c r="K317" t="s">
        <v>5299</v>
      </c>
      <c r="L317" t="s">
        <v>5294</v>
      </c>
      <c r="M317" t="s">
        <v>5300</v>
      </c>
      <c r="N317" t="s">
        <v>166</v>
      </c>
      <c r="O317" t="s">
        <v>167</v>
      </c>
      <c r="P317" t="s">
        <v>200</v>
      </c>
      <c r="Q317" t="s">
        <v>168</v>
      </c>
      <c r="R317" t="s">
        <v>165</v>
      </c>
      <c r="S317" t="s">
        <v>119</v>
      </c>
      <c r="T317" t="s">
        <v>164</v>
      </c>
      <c r="U317" t="s">
        <v>118</v>
      </c>
      <c r="V317" t="s">
        <v>3173</v>
      </c>
      <c r="W317" t="s">
        <v>3174</v>
      </c>
      <c r="X317" s="51" t="str">
        <f t="shared" si="4"/>
        <v>3</v>
      </c>
      <c r="Y317" s="51" t="str">
        <f>IF(T317="","",IF(AND(T317&lt;&gt;'Tabelas auxiliares'!$B$236,T317&lt;&gt;'Tabelas auxiliares'!$B$237),"FOLHA DE PESSOAL",IF(X317='Tabelas auxiliares'!$A$237,"CUSTEIO",IF(X317='Tabelas auxiliares'!$A$236,"INVESTIMENTO","ERRO - VERIFICAR"))))</f>
        <v>CUSTEIO</v>
      </c>
      <c r="Z317" s="44">
        <v>432</v>
      </c>
      <c r="AC317" s="44">
        <v>432</v>
      </c>
    </row>
    <row r="318" spans="1:29" x14ac:dyDescent="0.25">
      <c r="A318" t="s">
        <v>594</v>
      </c>
      <c r="B318" s="72" t="s">
        <v>327</v>
      </c>
      <c r="C318" s="72" t="s">
        <v>595</v>
      </c>
      <c r="D318" t="s">
        <v>88</v>
      </c>
      <c r="E318" t="s">
        <v>117</v>
      </c>
      <c r="F318" s="51" t="str">
        <f>IFERROR(VLOOKUP(D318,'Tabelas auxiliares'!$A$3:$B$61,2,FALSE),"")</f>
        <v>SUGEPE - SUPERINTENDÊNCIA DE GESTÃO DE PESSOAS</v>
      </c>
      <c r="G318" s="51" t="str">
        <f>IFERROR(VLOOKUP($B318,'Tabelas auxiliares'!$A$65:$C$102,2,FALSE),"")</f>
        <v>Materiais de consumo e serviços não acadêmicos</v>
      </c>
      <c r="H318" s="51" t="str">
        <f>IFERROR(VLOOKUP($B318,'Tabelas auxiliares'!$A$65:$C$102,3,FALSE),"")</f>
        <v>MATERIAL ESPORTIVO / MATERIAIS DE ACESSIBILIDADE / MATERIAIS DE SAÚDE (Ex. PROAP e DSQV) / MATERIAIS DE EXPEDIENTE / CRACHÁS / SERVIÇOS GRÁFICOS / CARIMBOS / BANCO DE IMAGENS / SINALIZAÇÃO E COMUNICAÇÃO VISUAL / EPI / MATERIAIS DE SEGURANÇA / COMBATE A INCÊNDIO</v>
      </c>
      <c r="I318" t="s">
        <v>4615</v>
      </c>
      <c r="J318" t="s">
        <v>3185</v>
      </c>
      <c r="K318" t="s">
        <v>5301</v>
      </c>
      <c r="L318" t="s">
        <v>5294</v>
      </c>
      <c r="M318" t="s">
        <v>5302</v>
      </c>
      <c r="N318" t="s">
        <v>166</v>
      </c>
      <c r="O318" t="s">
        <v>167</v>
      </c>
      <c r="P318" t="s">
        <v>200</v>
      </c>
      <c r="Q318" t="s">
        <v>168</v>
      </c>
      <c r="R318" t="s">
        <v>165</v>
      </c>
      <c r="S318" t="s">
        <v>119</v>
      </c>
      <c r="T318" t="s">
        <v>164</v>
      </c>
      <c r="U318" t="s">
        <v>118</v>
      </c>
      <c r="V318" t="s">
        <v>3173</v>
      </c>
      <c r="W318" t="s">
        <v>3174</v>
      </c>
      <c r="X318" s="51" t="str">
        <f t="shared" si="4"/>
        <v>3</v>
      </c>
      <c r="Y318" s="51" t="str">
        <f>IF(T318="","",IF(AND(T318&lt;&gt;'Tabelas auxiliares'!$B$236,T318&lt;&gt;'Tabelas auxiliares'!$B$237),"FOLHA DE PESSOAL",IF(X318='Tabelas auxiliares'!$A$237,"CUSTEIO",IF(X318='Tabelas auxiliares'!$A$236,"INVESTIMENTO","ERRO - VERIFICAR"))))</f>
        <v>CUSTEIO</v>
      </c>
      <c r="Z318" s="44">
        <v>7000</v>
      </c>
      <c r="AA318" s="44">
        <v>2800</v>
      </c>
      <c r="AC318" s="44">
        <v>4200</v>
      </c>
    </row>
    <row r="319" spans="1:29" x14ac:dyDescent="0.25">
      <c r="A319" t="s">
        <v>594</v>
      </c>
      <c r="B319" s="72" t="s">
        <v>330</v>
      </c>
      <c r="C319" s="72" t="s">
        <v>595</v>
      </c>
      <c r="D319" t="s">
        <v>35</v>
      </c>
      <c r="E319" t="s">
        <v>117</v>
      </c>
      <c r="F319" s="51" t="str">
        <f>IFERROR(VLOOKUP(D319,'Tabelas auxiliares'!$A$3:$B$61,2,FALSE),"")</f>
        <v>PU - PREFEITURA UNIVERSITÁRIA</v>
      </c>
      <c r="G319" s="51" t="str">
        <f>IFERROR(VLOOKUP($B319,'Tabelas auxiliares'!$A$65:$C$102,2,FALSE),"")</f>
        <v>Manutenção</v>
      </c>
      <c r="H319" s="51" t="str">
        <f>IFERROR(VLOOKUP($B319,'Tabelas auxiliares'!$A$65:$C$102,3,FALSE),"")</f>
        <v>ALMOXARIFADO / AR CONDICIONADO / COMBATE INCÊNDIO / CORTINAS / ELEVADORES / GERADORES DE ENERGIA / HIDRÁULICA / IMÓVEIS / INSTALAÇÕES ELÉTRICAS  / JARDINAGEM / MANUTENÇÃO PREDIAL / DESINSETIZAÇÃO / CHAVEIRO / INVENTÁRIO PATRIMONIAL</v>
      </c>
      <c r="I319" t="s">
        <v>5303</v>
      </c>
      <c r="J319" t="s">
        <v>5304</v>
      </c>
      <c r="K319" t="s">
        <v>5305</v>
      </c>
      <c r="L319" t="s">
        <v>5306</v>
      </c>
      <c r="M319" t="s">
        <v>5307</v>
      </c>
      <c r="N319" t="s">
        <v>166</v>
      </c>
      <c r="O319" t="s">
        <v>167</v>
      </c>
      <c r="P319" t="s">
        <v>200</v>
      </c>
      <c r="Q319" t="s">
        <v>168</v>
      </c>
      <c r="R319" t="s">
        <v>165</v>
      </c>
      <c r="S319" t="s">
        <v>119</v>
      </c>
      <c r="T319" t="s">
        <v>164</v>
      </c>
      <c r="U319" t="s">
        <v>118</v>
      </c>
      <c r="V319" t="s">
        <v>3195</v>
      </c>
      <c r="W319" t="s">
        <v>3196</v>
      </c>
      <c r="X319" s="51" t="str">
        <f t="shared" si="4"/>
        <v>3</v>
      </c>
      <c r="Y319" s="51" t="str">
        <f>IF(T319="","",IF(AND(T319&lt;&gt;'Tabelas auxiliares'!$B$236,T319&lt;&gt;'Tabelas auxiliares'!$B$237),"FOLHA DE PESSOAL",IF(X319='Tabelas auxiliares'!$A$237,"CUSTEIO",IF(X319='Tabelas auxiliares'!$A$236,"INVESTIMENTO","ERRO - VERIFICAR"))))</f>
        <v>CUSTEIO</v>
      </c>
      <c r="Z319" s="44">
        <v>97881.54</v>
      </c>
      <c r="AA319" s="44">
        <v>97881.54</v>
      </c>
    </row>
    <row r="320" spans="1:29" x14ac:dyDescent="0.25">
      <c r="A320" t="s">
        <v>594</v>
      </c>
      <c r="B320" s="72" t="s">
        <v>330</v>
      </c>
      <c r="C320" s="72" t="s">
        <v>595</v>
      </c>
      <c r="D320" t="s">
        <v>35</v>
      </c>
      <c r="E320" t="s">
        <v>117</v>
      </c>
      <c r="F320" s="51" t="str">
        <f>IFERROR(VLOOKUP(D320,'Tabelas auxiliares'!$A$3:$B$61,2,FALSE),"")</f>
        <v>PU - PREFEITURA UNIVERSITÁRIA</v>
      </c>
      <c r="G320" s="51" t="str">
        <f>IFERROR(VLOOKUP($B320,'Tabelas auxiliares'!$A$65:$C$102,2,FALSE),"")</f>
        <v>Manutenção</v>
      </c>
      <c r="H320" s="51" t="str">
        <f>IFERROR(VLOOKUP($B320,'Tabelas auxiliares'!$A$65:$C$102,3,FALSE),"")</f>
        <v>ALMOXARIFADO / AR CONDICIONADO / COMBATE INCÊNDIO / CORTINAS / ELEVADORES / GERADORES DE ENERGIA / HIDRÁULICA / IMÓVEIS / INSTALAÇÕES ELÉTRICAS  / JARDINAGEM / MANUTENÇÃO PREDIAL / DESINSETIZAÇÃO / CHAVEIRO / INVENTÁRIO PATRIMONIAL</v>
      </c>
      <c r="I320" t="s">
        <v>5308</v>
      </c>
      <c r="J320" t="s">
        <v>5309</v>
      </c>
      <c r="K320" t="s">
        <v>5310</v>
      </c>
      <c r="L320" t="s">
        <v>5311</v>
      </c>
      <c r="M320" t="s">
        <v>3216</v>
      </c>
      <c r="N320" t="s">
        <v>166</v>
      </c>
      <c r="O320" t="s">
        <v>167</v>
      </c>
      <c r="P320" t="s">
        <v>200</v>
      </c>
      <c r="Q320" t="s">
        <v>168</v>
      </c>
      <c r="R320" t="s">
        <v>165</v>
      </c>
      <c r="S320" t="s">
        <v>119</v>
      </c>
      <c r="T320" t="s">
        <v>164</v>
      </c>
      <c r="U320" t="s">
        <v>118</v>
      </c>
      <c r="V320" t="s">
        <v>3195</v>
      </c>
      <c r="W320" t="s">
        <v>3196</v>
      </c>
      <c r="X320" s="51" t="str">
        <f t="shared" si="4"/>
        <v>3</v>
      </c>
      <c r="Y320" s="51" t="str">
        <f>IF(T320="","",IF(AND(T320&lt;&gt;'Tabelas auxiliares'!$B$236,T320&lt;&gt;'Tabelas auxiliares'!$B$237),"FOLHA DE PESSOAL",IF(X320='Tabelas auxiliares'!$A$237,"CUSTEIO",IF(X320='Tabelas auxiliares'!$A$236,"INVESTIMENTO","ERRO - VERIFICAR"))))</f>
        <v>CUSTEIO</v>
      </c>
      <c r="Z320" s="44">
        <v>6857.96</v>
      </c>
      <c r="AA320" s="44">
        <v>6857.96</v>
      </c>
    </row>
    <row r="321" spans="1:29" x14ac:dyDescent="0.25">
      <c r="A321" t="s">
        <v>594</v>
      </c>
      <c r="B321" s="72" t="s">
        <v>330</v>
      </c>
      <c r="C321" s="72" t="s">
        <v>595</v>
      </c>
      <c r="D321" t="s">
        <v>35</v>
      </c>
      <c r="E321" t="s">
        <v>117</v>
      </c>
      <c r="F321" s="51" t="str">
        <f>IFERROR(VLOOKUP(D321,'Tabelas auxiliares'!$A$3:$B$61,2,FALSE),"")</f>
        <v>PU - PREFEITURA UNIVERSITÁRIA</v>
      </c>
      <c r="G321" s="51" t="str">
        <f>IFERROR(VLOOKUP($B321,'Tabelas auxiliares'!$A$65:$C$102,2,FALSE),"")</f>
        <v>Manutenção</v>
      </c>
      <c r="H321" s="51" t="str">
        <f>IFERROR(VLOOKUP($B321,'Tabelas auxiliares'!$A$65:$C$102,3,FALSE),"")</f>
        <v>ALMOXARIFADO / AR CONDICIONADO / COMBATE INCÊNDIO / CORTINAS / ELEVADORES / GERADORES DE ENERGIA / HIDRÁULICA / IMÓVEIS / INSTALAÇÕES ELÉTRICAS  / JARDINAGEM / MANUTENÇÃO PREDIAL / DESINSETIZAÇÃO / CHAVEIRO / INVENTÁRIO PATRIMONIAL</v>
      </c>
      <c r="I321" t="s">
        <v>5312</v>
      </c>
      <c r="J321" t="s">
        <v>3213</v>
      </c>
      <c r="K321" t="s">
        <v>5313</v>
      </c>
      <c r="L321" t="s">
        <v>3215</v>
      </c>
      <c r="M321" t="s">
        <v>3254</v>
      </c>
      <c r="N321" t="s">
        <v>166</v>
      </c>
      <c r="O321" t="s">
        <v>167</v>
      </c>
      <c r="P321" t="s">
        <v>200</v>
      </c>
      <c r="Q321" t="s">
        <v>168</v>
      </c>
      <c r="R321" t="s">
        <v>165</v>
      </c>
      <c r="S321" t="s">
        <v>119</v>
      </c>
      <c r="T321" t="s">
        <v>164</v>
      </c>
      <c r="U321" t="s">
        <v>118</v>
      </c>
      <c r="V321" t="s">
        <v>3195</v>
      </c>
      <c r="W321" t="s">
        <v>3196</v>
      </c>
      <c r="X321" s="51" t="str">
        <f t="shared" si="4"/>
        <v>3</v>
      </c>
      <c r="Y321" s="51" t="str">
        <f>IF(T321="","",IF(AND(T321&lt;&gt;'Tabelas auxiliares'!$B$236,T321&lt;&gt;'Tabelas auxiliares'!$B$237),"FOLHA DE PESSOAL",IF(X321='Tabelas auxiliares'!$A$237,"CUSTEIO",IF(X321='Tabelas auxiliares'!$A$236,"INVESTIMENTO","ERRO - VERIFICAR"))))</f>
        <v>CUSTEIO</v>
      </c>
      <c r="Z321" s="44">
        <v>7533.13</v>
      </c>
      <c r="AC321" s="44">
        <v>6172.06</v>
      </c>
    </row>
    <row r="322" spans="1:29" x14ac:dyDescent="0.25">
      <c r="A322" t="s">
        <v>594</v>
      </c>
      <c r="B322" s="72" t="s">
        <v>330</v>
      </c>
      <c r="C322" s="72" t="s">
        <v>595</v>
      </c>
      <c r="D322" t="s">
        <v>35</v>
      </c>
      <c r="E322" t="s">
        <v>117</v>
      </c>
      <c r="F322" s="51" t="str">
        <f>IFERROR(VLOOKUP(D322,'Tabelas auxiliares'!$A$3:$B$61,2,FALSE),"")</f>
        <v>PU - PREFEITURA UNIVERSITÁRIA</v>
      </c>
      <c r="G322" s="51" t="str">
        <f>IFERROR(VLOOKUP($B322,'Tabelas auxiliares'!$A$65:$C$102,2,FALSE),"")</f>
        <v>Manutenção</v>
      </c>
      <c r="H322" s="51" t="str">
        <f>IFERROR(VLOOKUP($B322,'Tabelas auxiliares'!$A$65:$C$102,3,FALSE),"")</f>
        <v>ALMOXARIFADO / AR CONDICIONADO / COMBATE INCÊNDIO / CORTINAS / ELEVADORES / GERADORES DE ENERGIA / HIDRÁULICA / IMÓVEIS / INSTALAÇÕES ELÉTRICAS  / JARDINAGEM / MANUTENÇÃO PREDIAL / DESINSETIZAÇÃO / CHAVEIRO / INVENTÁRIO PATRIMONIAL</v>
      </c>
      <c r="I322" t="s">
        <v>5314</v>
      </c>
      <c r="J322" t="s">
        <v>984</v>
      </c>
      <c r="K322" t="s">
        <v>5315</v>
      </c>
      <c r="L322" t="s">
        <v>986</v>
      </c>
      <c r="M322" t="s">
        <v>5316</v>
      </c>
      <c r="N322" t="s">
        <v>166</v>
      </c>
      <c r="O322" t="s">
        <v>167</v>
      </c>
      <c r="P322" t="s">
        <v>200</v>
      </c>
      <c r="Q322" t="s">
        <v>168</v>
      </c>
      <c r="R322" t="s">
        <v>165</v>
      </c>
      <c r="S322" t="s">
        <v>119</v>
      </c>
      <c r="T322" t="s">
        <v>164</v>
      </c>
      <c r="U322" t="s">
        <v>118</v>
      </c>
      <c r="V322" t="s">
        <v>2900</v>
      </c>
      <c r="W322" t="s">
        <v>2901</v>
      </c>
      <c r="X322" s="51" t="str">
        <f t="shared" si="4"/>
        <v>3</v>
      </c>
      <c r="Y322" s="51" t="str">
        <f>IF(T322="","",IF(AND(T322&lt;&gt;'Tabelas auxiliares'!$B$236,T322&lt;&gt;'Tabelas auxiliares'!$B$237),"FOLHA DE PESSOAL",IF(X322='Tabelas auxiliares'!$A$237,"CUSTEIO",IF(X322='Tabelas auxiliares'!$A$236,"INVESTIMENTO","ERRO - VERIFICAR"))))</f>
        <v>CUSTEIO</v>
      </c>
      <c r="Z322" s="44">
        <v>42927.16</v>
      </c>
      <c r="AC322" s="44">
        <v>42927.16</v>
      </c>
    </row>
    <row r="323" spans="1:29" x14ac:dyDescent="0.25">
      <c r="A323" t="s">
        <v>594</v>
      </c>
      <c r="B323" s="72" t="s">
        <v>330</v>
      </c>
      <c r="C323" s="72" t="s">
        <v>595</v>
      </c>
      <c r="D323" t="s">
        <v>35</v>
      </c>
      <c r="E323" t="s">
        <v>117</v>
      </c>
      <c r="F323" s="51" t="str">
        <f>IFERROR(VLOOKUP(D323,'Tabelas auxiliares'!$A$3:$B$61,2,FALSE),"")</f>
        <v>PU - PREFEITURA UNIVERSITÁRIA</v>
      </c>
      <c r="G323" s="51" t="str">
        <f>IFERROR(VLOOKUP($B323,'Tabelas auxiliares'!$A$65:$C$102,2,FALSE),"")</f>
        <v>Manutenção</v>
      </c>
      <c r="H323" s="51" t="str">
        <f>IFERROR(VLOOKUP($B323,'Tabelas auxiliares'!$A$65:$C$102,3,FALSE),"")</f>
        <v>ALMOXARIFADO / AR CONDICIONADO / COMBATE INCÊNDIO / CORTINAS / ELEVADORES / GERADORES DE ENERGIA / HIDRÁULICA / IMÓVEIS / INSTALAÇÕES ELÉTRICAS  / JARDINAGEM / MANUTENÇÃO PREDIAL / DESINSETIZAÇÃO / CHAVEIRO / INVENTÁRIO PATRIMONIAL</v>
      </c>
      <c r="I323" t="s">
        <v>5317</v>
      </c>
      <c r="J323" t="s">
        <v>980</v>
      </c>
      <c r="K323" t="s">
        <v>5318</v>
      </c>
      <c r="L323" t="s">
        <v>982</v>
      </c>
      <c r="M323" t="s">
        <v>3218</v>
      </c>
      <c r="N323" t="s">
        <v>166</v>
      </c>
      <c r="O323" t="s">
        <v>167</v>
      </c>
      <c r="P323" t="s">
        <v>200</v>
      </c>
      <c r="Q323" t="s">
        <v>168</v>
      </c>
      <c r="R323" t="s">
        <v>165</v>
      </c>
      <c r="S323" t="s">
        <v>119</v>
      </c>
      <c r="T323" t="s">
        <v>164</v>
      </c>
      <c r="U323" t="s">
        <v>118</v>
      </c>
      <c r="V323" t="s">
        <v>466</v>
      </c>
      <c r="W323" t="s">
        <v>447</v>
      </c>
      <c r="X323" s="51" t="str">
        <f t="shared" si="4"/>
        <v>3</v>
      </c>
      <c r="Y323" s="51" t="str">
        <f>IF(T323="","",IF(AND(T323&lt;&gt;'Tabelas auxiliares'!$B$236,T323&lt;&gt;'Tabelas auxiliares'!$B$237),"FOLHA DE PESSOAL",IF(X323='Tabelas auxiliares'!$A$237,"CUSTEIO",IF(X323='Tabelas auxiliares'!$A$236,"INVESTIMENTO","ERRO - VERIFICAR"))))</f>
        <v>CUSTEIO</v>
      </c>
      <c r="Z323" s="44">
        <v>37875.74</v>
      </c>
      <c r="AC323" s="44">
        <v>37875.74</v>
      </c>
    </row>
    <row r="324" spans="1:29" x14ac:dyDescent="0.25">
      <c r="A324" t="s">
        <v>594</v>
      </c>
      <c r="B324" s="72" t="s">
        <v>330</v>
      </c>
      <c r="C324" s="72" t="s">
        <v>595</v>
      </c>
      <c r="D324" t="s">
        <v>35</v>
      </c>
      <c r="E324" t="s">
        <v>117</v>
      </c>
      <c r="F324" s="51" t="str">
        <f>IFERROR(VLOOKUP(D324,'Tabelas auxiliares'!$A$3:$B$61,2,FALSE),"")</f>
        <v>PU - PREFEITURA UNIVERSITÁRIA</v>
      </c>
      <c r="G324" s="51" t="str">
        <f>IFERROR(VLOOKUP($B324,'Tabelas auxiliares'!$A$65:$C$102,2,FALSE),"")</f>
        <v>Manutenção</v>
      </c>
      <c r="H324" s="51" t="str">
        <f>IFERROR(VLOOKUP($B324,'Tabelas auxiliares'!$A$65:$C$102,3,FALSE),"")</f>
        <v>ALMOXARIFADO / AR CONDICIONADO / COMBATE INCÊNDIO / CORTINAS / ELEVADORES / GERADORES DE ENERGIA / HIDRÁULICA / IMÓVEIS / INSTALAÇÕES ELÉTRICAS  / JARDINAGEM / MANUTENÇÃO PREDIAL / DESINSETIZAÇÃO / CHAVEIRO / INVENTÁRIO PATRIMONIAL</v>
      </c>
      <c r="I324" t="s">
        <v>5319</v>
      </c>
      <c r="J324" t="s">
        <v>3191</v>
      </c>
      <c r="K324" t="s">
        <v>5320</v>
      </c>
      <c r="L324" t="s">
        <v>3193</v>
      </c>
      <c r="M324" t="s">
        <v>3194</v>
      </c>
      <c r="N324" t="s">
        <v>166</v>
      </c>
      <c r="O324" t="s">
        <v>167</v>
      </c>
      <c r="P324" t="s">
        <v>200</v>
      </c>
      <c r="Q324" t="s">
        <v>168</v>
      </c>
      <c r="R324" t="s">
        <v>165</v>
      </c>
      <c r="S324" t="s">
        <v>119</v>
      </c>
      <c r="T324" t="s">
        <v>164</v>
      </c>
      <c r="U324" t="s">
        <v>118</v>
      </c>
      <c r="V324" t="s">
        <v>3195</v>
      </c>
      <c r="W324" t="s">
        <v>3196</v>
      </c>
      <c r="X324" s="51" t="str">
        <f t="shared" ref="X324:X387" si="5">LEFT(V324,1)</f>
        <v>3</v>
      </c>
      <c r="Y324" s="51" t="str">
        <f>IF(T324="","",IF(AND(T324&lt;&gt;'Tabelas auxiliares'!$B$236,T324&lt;&gt;'Tabelas auxiliares'!$B$237),"FOLHA DE PESSOAL",IF(X324='Tabelas auxiliares'!$A$237,"CUSTEIO",IF(X324='Tabelas auxiliares'!$A$236,"INVESTIMENTO","ERRO - VERIFICAR"))))</f>
        <v>CUSTEIO</v>
      </c>
      <c r="Z324" s="44">
        <v>423676.34</v>
      </c>
      <c r="AC324" s="44">
        <v>423676.34</v>
      </c>
    </row>
    <row r="325" spans="1:29" x14ac:dyDescent="0.25">
      <c r="A325" t="s">
        <v>594</v>
      </c>
      <c r="B325" s="72" t="s">
        <v>330</v>
      </c>
      <c r="C325" s="72" t="s">
        <v>595</v>
      </c>
      <c r="D325" t="s">
        <v>35</v>
      </c>
      <c r="E325" t="s">
        <v>117</v>
      </c>
      <c r="F325" s="51" t="str">
        <f>IFERROR(VLOOKUP(D325,'Tabelas auxiliares'!$A$3:$B$61,2,FALSE),"")</f>
        <v>PU - PREFEITURA UNIVERSITÁRIA</v>
      </c>
      <c r="G325" s="51" t="str">
        <f>IFERROR(VLOOKUP($B325,'Tabelas auxiliares'!$A$65:$C$102,2,FALSE),"")</f>
        <v>Manutenção</v>
      </c>
      <c r="H325" s="51" t="str">
        <f>IFERROR(VLOOKUP($B325,'Tabelas auxiliares'!$A$65:$C$102,3,FALSE),"")</f>
        <v>ALMOXARIFADO / AR CONDICIONADO / COMBATE INCÊNDIO / CORTINAS / ELEVADORES / GERADORES DE ENERGIA / HIDRÁULICA / IMÓVEIS / INSTALAÇÕES ELÉTRICAS  / JARDINAGEM / MANUTENÇÃO PREDIAL / DESINSETIZAÇÃO / CHAVEIRO / INVENTÁRIO PATRIMONIAL</v>
      </c>
      <c r="I325" t="s">
        <v>5321</v>
      </c>
      <c r="J325" t="s">
        <v>5322</v>
      </c>
      <c r="K325" t="s">
        <v>5323</v>
      </c>
      <c r="L325" t="s">
        <v>5324</v>
      </c>
      <c r="M325" t="s">
        <v>5325</v>
      </c>
      <c r="N325" t="s">
        <v>166</v>
      </c>
      <c r="O325" t="s">
        <v>167</v>
      </c>
      <c r="P325" t="s">
        <v>200</v>
      </c>
      <c r="Q325" t="s">
        <v>168</v>
      </c>
      <c r="R325" t="s">
        <v>165</v>
      </c>
      <c r="S325" t="s">
        <v>119</v>
      </c>
      <c r="T325" t="s">
        <v>164</v>
      </c>
      <c r="U325" t="s">
        <v>118</v>
      </c>
      <c r="V325" t="s">
        <v>2900</v>
      </c>
      <c r="W325" t="s">
        <v>2901</v>
      </c>
      <c r="X325" s="51" t="str">
        <f t="shared" si="5"/>
        <v>3</v>
      </c>
      <c r="Y325" s="51" t="str">
        <f>IF(T325="","",IF(AND(T325&lt;&gt;'Tabelas auxiliares'!$B$236,T325&lt;&gt;'Tabelas auxiliares'!$B$237),"FOLHA DE PESSOAL",IF(X325='Tabelas auxiliares'!$A$237,"CUSTEIO",IF(X325='Tabelas auxiliares'!$A$236,"INVESTIMENTO","ERRO - VERIFICAR"))))</f>
        <v>CUSTEIO</v>
      </c>
      <c r="Z325" s="44">
        <v>34847.589999999997</v>
      </c>
      <c r="AA325" s="44">
        <v>4729.75</v>
      </c>
      <c r="AC325" s="44">
        <v>30117.84</v>
      </c>
    </row>
    <row r="326" spans="1:29" x14ac:dyDescent="0.25">
      <c r="A326" t="s">
        <v>594</v>
      </c>
      <c r="B326" s="72" t="s">
        <v>330</v>
      </c>
      <c r="C326" s="72" t="s">
        <v>595</v>
      </c>
      <c r="D326" t="s">
        <v>35</v>
      </c>
      <c r="E326" t="s">
        <v>117</v>
      </c>
      <c r="F326" s="51" t="str">
        <f>IFERROR(VLOOKUP(D326,'Tabelas auxiliares'!$A$3:$B$61,2,FALSE),"")</f>
        <v>PU - PREFEITURA UNIVERSITÁRIA</v>
      </c>
      <c r="G326" s="51" t="str">
        <f>IFERROR(VLOOKUP($B326,'Tabelas auxiliares'!$A$65:$C$102,2,FALSE),"")</f>
        <v>Manutenção</v>
      </c>
      <c r="H326" s="51" t="str">
        <f>IFERROR(VLOOKUP($B326,'Tabelas auxiliares'!$A$65:$C$102,3,FALSE),"")</f>
        <v>ALMOXARIFADO / AR CONDICIONADO / COMBATE INCÊNDIO / CORTINAS / ELEVADORES / GERADORES DE ENERGIA / HIDRÁULICA / IMÓVEIS / INSTALAÇÕES ELÉTRICAS  / JARDINAGEM / MANUTENÇÃO PREDIAL / DESINSETIZAÇÃO / CHAVEIRO / INVENTÁRIO PATRIMONIAL</v>
      </c>
      <c r="I326" t="s">
        <v>4702</v>
      </c>
      <c r="J326" t="s">
        <v>3238</v>
      </c>
      <c r="K326" t="s">
        <v>5326</v>
      </c>
      <c r="L326" t="s">
        <v>3240</v>
      </c>
      <c r="M326" t="s">
        <v>3241</v>
      </c>
      <c r="N326" t="s">
        <v>166</v>
      </c>
      <c r="O326" t="s">
        <v>167</v>
      </c>
      <c r="P326" t="s">
        <v>200</v>
      </c>
      <c r="Q326" t="s">
        <v>168</v>
      </c>
      <c r="R326" t="s">
        <v>165</v>
      </c>
      <c r="S326" t="s">
        <v>119</v>
      </c>
      <c r="T326" t="s">
        <v>164</v>
      </c>
      <c r="U326" t="s">
        <v>118</v>
      </c>
      <c r="V326" t="s">
        <v>466</v>
      </c>
      <c r="W326" t="s">
        <v>447</v>
      </c>
      <c r="X326" s="51" t="str">
        <f t="shared" si="5"/>
        <v>3</v>
      </c>
      <c r="Y326" s="51" t="str">
        <f>IF(T326="","",IF(AND(T326&lt;&gt;'Tabelas auxiliares'!$B$236,T326&lt;&gt;'Tabelas auxiliares'!$B$237),"FOLHA DE PESSOAL",IF(X326='Tabelas auxiliares'!$A$237,"CUSTEIO",IF(X326='Tabelas auxiliares'!$A$236,"INVESTIMENTO","ERRO - VERIFICAR"))))</f>
        <v>CUSTEIO</v>
      </c>
      <c r="Z326" s="44">
        <v>101801.25</v>
      </c>
      <c r="AC326" s="44">
        <v>101801.25</v>
      </c>
    </row>
    <row r="327" spans="1:29" x14ac:dyDescent="0.25">
      <c r="A327" t="s">
        <v>594</v>
      </c>
      <c r="B327" s="72" t="s">
        <v>330</v>
      </c>
      <c r="C327" s="72" t="s">
        <v>595</v>
      </c>
      <c r="D327" t="s">
        <v>35</v>
      </c>
      <c r="E327" t="s">
        <v>117</v>
      </c>
      <c r="F327" s="51" t="str">
        <f>IFERROR(VLOOKUP(D327,'Tabelas auxiliares'!$A$3:$B$61,2,FALSE),"")</f>
        <v>PU - PREFEITURA UNIVERSITÁRIA</v>
      </c>
      <c r="G327" s="51" t="str">
        <f>IFERROR(VLOOKUP($B327,'Tabelas auxiliares'!$A$65:$C$102,2,FALSE),"")</f>
        <v>Manutenção</v>
      </c>
      <c r="H327" s="51" t="str">
        <f>IFERROR(VLOOKUP($B327,'Tabelas auxiliares'!$A$65:$C$102,3,FALSE),"")</f>
        <v>ALMOXARIFADO / AR CONDICIONADO / COMBATE INCÊNDIO / CORTINAS / ELEVADORES / GERADORES DE ENERGIA / HIDRÁULICA / IMÓVEIS / INSTALAÇÕES ELÉTRICAS  / JARDINAGEM / MANUTENÇÃO PREDIAL / DESINSETIZAÇÃO / CHAVEIRO / INVENTÁRIO PATRIMONIAL</v>
      </c>
      <c r="I327" t="s">
        <v>5327</v>
      </c>
      <c r="J327" t="s">
        <v>984</v>
      </c>
      <c r="K327" t="s">
        <v>5328</v>
      </c>
      <c r="L327" t="s">
        <v>986</v>
      </c>
      <c r="M327" t="s">
        <v>5316</v>
      </c>
      <c r="N327" t="s">
        <v>166</v>
      </c>
      <c r="O327" t="s">
        <v>167</v>
      </c>
      <c r="P327" t="s">
        <v>200</v>
      </c>
      <c r="Q327" t="s">
        <v>168</v>
      </c>
      <c r="R327" t="s">
        <v>165</v>
      </c>
      <c r="S327" t="s">
        <v>119</v>
      </c>
      <c r="T327" t="s">
        <v>164</v>
      </c>
      <c r="U327" t="s">
        <v>118</v>
      </c>
      <c r="V327" t="s">
        <v>2900</v>
      </c>
      <c r="W327" t="s">
        <v>2901</v>
      </c>
      <c r="X327" s="51" t="str">
        <f t="shared" si="5"/>
        <v>3</v>
      </c>
      <c r="Y327" s="51" t="str">
        <f>IF(T327="","",IF(AND(T327&lt;&gt;'Tabelas auxiliares'!$B$236,T327&lt;&gt;'Tabelas auxiliares'!$B$237),"FOLHA DE PESSOAL",IF(X327='Tabelas auxiliares'!$A$237,"CUSTEIO",IF(X327='Tabelas auxiliares'!$A$236,"INVESTIMENTO","ERRO - VERIFICAR"))))</f>
        <v>CUSTEIO</v>
      </c>
      <c r="Z327" s="44">
        <v>315097.2</v>
      </c>
      <c r="AA327" s="44">
        <v>45771.73</v>
      </c>
      <c r="AB327" s="44">
        <v>7332.22</v>
      </c>
      <c r="AC327" s="44">
        <v>261993.25</v>
      </c>
    </row>
    <row r="328" spans="1:29" x14ac:dyDescent="0.25">
      <c r="A328" t="s">
        <v>594</v>
      </c>
      <c r="B328" s="72" t="s">
        <v>330</v>
      </c>
      <c r="C328" s="72" t="s">
        <v>595</v>
      </c>
      <c r="D328" t="s">
        <v>35</v>
      </c>
      <c r="E328" t="s">
        <v>117</v>
      </c>
      <c r="F328" s="51" t="str">
        <f>IFERROR(VLOOKUP(D328,'Tabelas auxiliares'!$A$3:$B$61,2,FALSE),"")</f>
        <v>PU - PREFEITURA UNIVERSITÁRIA</v>
      </c>
      <c r="G328" s="51" t="str">
        <f>IFERROR(VLOOKUP($B328,'Tabelas auxiliares'!$A$65:$C$102,2,FALSE),"")</f>
        <v>Manutenção</v>
      </c>
      <c r="H328" s="51" t="str">
        <f>IFERROR(VLOOKUP($B328,'Tabelas auxiliares'!$A$65:$C$102,3,FALSE),"")</f>
        <v>ALMOXARIFADO / AR CONDICIONADO / COMBATE INCÊNDIO / CORTINAS / ELEVADORES / GERADORES DE ENERGIA / HIDRÁULICA / IMÓVEIS / INSTALAÇÕES ELÉTRICAS  / JARDINAGEM / MANUTENÇÃO PREDIAL / DESINSETIZAÇÃO / CHAVEIRO / INVENTÁRIO PATRIMONIAL</v>
      </c>
      <c r="I328" t="s">
        <v>5329</v>
      </c>
      <c r="J328" t="s">
        <v>3161</v>
      </c>
      <c r="K328" t="s">
        <v>5330</v>
      </c>
      <c r="L328" t="s">
        <v>5331</v>
      </c>
      <c r="M328" t="s">
        <v>3164</v>
      </c>
      <c r="N328" t="s">
        <v>166</v>
      </c>
      <c r="O328" t="s">
        <v>167</v>
      </c>
      <c r="P328" t="s">
        <v>200</v>
      </c>
      <c r="Q328" t="s">
        <v>168</v>
      </c>
      <c r="R328" t="s">
        <v>165</v>
      </c>
      <c r="S328" t="s">
        <v>119</v>
      </c>
      <c r="T328" t="s">
        <v>164</v>
      </c>
      <c r="U328" t="s">
        <v>118</v>
      </c>
      <c r="V328" t="s">
        <v>1889</v>
      </c>
      <c r="W328" t="s">
        <v>1890</v>
      </c>
      <c r="X328" s="51" t="str">
        <f t="shared" si="5"/>
        <v>3</v>
      </c>
      <c r="Y328" s="51" t="str">
        <f>IF(T328="","",IF(AND(T328&lt;&gt;'Tabelas auxiliares'!$B$236,T328&lt;&gt;'Tabelas auxiliares'!$B$237),"FOLHA DE PESSOAL",IF(X328='Tabelas auxiliares'!$A$237,"CUSTEIO",IF(X328='Tabelas auxiliares'!$A$236,"INVESTIMENTO","ERRO - VERIFICAR"))))</f>
        <v>CUSTEIO</v>
      </c>
      <c r="Z328" s="44">
        <v>40000</v>
      </c>
      <c r="AA328" s="44">
        <v>10260.67</v>
      </c>
      <c r="AC328" s="44">
        <v>29739.33</v>
      </c>
    </row>
    <row r="329" spans="1:29" x14ac:dyDescent="0.25">
      <c r="A329" t="s">
        <v>594</v>
      </c>
      <c r="B329" s="72" t="s">
        <v>330</v>
      </c>
      <c r="C329" s="72" t="s">
        <v>595</v>
      </c>
      <c r="D329" t="s">
        <v>35</v>
      </c>
      <c r="E329" t="s">
        <v>117</v>
      </c>
      <c r="F329" s="51" t="str">
        <f>IFERROR(VLOOKUP(D329,'Tabelas auxiliares'!$A$3:$B$61,2,FALSE),"")</f>
        <v>PU - PREFEITURA UNIVERSITÁRIA</v>
      </c>
      <c r="G329" s="51" t="str">
        <f>IFERROR(VLOOKUP($B329,'Tabelas auxiliares'!$A$65:$C$102,2,FALSE),"")</f>
        <v>Manutenção</v>
      </c>
      <c r="H329" s="51" t="str">
        <f>IFERROR(VLOOKUP($B329,'Tabelas auxiliares'!$A$65:$C$102,3,FALSE),"")</f>
        <v>ALMOXARIFADO / AR CONDICIONADO / COMBATE INCÊNDIO / CORTINAS / ELEVADORES / GERADORES DE ENERGIA / HIDRÁULICA / IMÓVEIS / INSTALAÇÕES ELÉTRICAS  / JARDINAGEM / MANUTENÇÃO PREDIAL / DESINSETIZAÇÃO / CHAVEIRO / INVENTÁRIO PATRIMONIAL</v>
      </c>
      <c r="I329" t="s">
        <v>4421</v>
      </c>
      <c r="J329" t="s">
        <v>3209</v>
      </c>
      <c r="K329" t="s">
        <v>5332</v>
      </c>
      <c r="L329" t="s">
        <v>5333</v>
      </c>
      <c r="M329" t="s">
        <v>3212</v>
      </c>
      <c r="N329" t="s">
        <v>166</v>
      </c>
      <c r="O329" t="s">
        <v>167</v>
      </c>
      <c r="P329" t="s">
        <v>200</v>
      </c>
      <c r="Q329" t="s">
        <v>168</v>
      </c>
      <c r="R329" t="s">
        <v>165</v>
      </c>
      <c r="S329" t="s">
        <v>119</v>
      </c>
      <c r="T329" t="s">
        <v>164</v>
      </c>
      <c r="U329" t="s">
        <v>118</v>
      </c>
      <c r="V329" t="s">
        <v>2789</v>
      </c>
      <c r="W329" t="s">
        <v>2751</v>
      </c>
      <c r="X329" s="51" t="str">
        <f t="shared" si="5"/>
        <v>3</v>
      </c>
      <c r="Y329" s="51" t="str">
        <f>IF(T329="","",IF(AND(T329&lt;&gt;'Tabelas auxiliares'!$B$236,T329&lt;&gt;'Tabelas auxiliares'!$B$237),"FOLHA DE PESSOAL",IF(X329='Tabelas auxiliares'!$A$237,"CUSTEIO",IF(X329='Tabelas auxiliares'!$A$236,"INVESTIMENTO","ERRO - VERIFICAR"))))</f>
        <v>CUSTEIO</v>
      </c>
      <c r="Z329" s="44">
        <v>10732.18</v>
      </c>
      <c r="AC329" s="44">
        <v>10732.18</v>
      </c>
    </row>
    <row r="330" spans="1:29" x14ac:dyDescent="0.25">
      <c r="A330" t="s">
        <v>594</v>
      </c>
      <c r="B330" s="72" t="s">
        <v>330</v>
      </c>
      <c r="C330" s="72" t="s">
        <v>595</v>
      </c>
      <c r="D330" t="s">
        <v>35</v>
      </c>
      <c r="E330" t="s">
        <v>117</v>
      </c>
      <c r="F330" s="51" t="str">
        <f>IFERROR(VLOOKUP(D330,'Tabelas auxiliares'!$A$3:$B$61,2,FALSE),"")</f>
        <v>PU - PREFEITURA UNIVERSITÁRIA</v>
      </c>
      <c r="G330" s="51" t="str">
        <f>IFERROR(VLOOKUP($B330,'Tabelas auxiliares'!$A$65:$C$102,2,FALSE),"")</f>
        <v>Manutenção</v>
      </c>
      <c r="H330" s="51" t="str">
        <f>IFERROR(VLOOKUP($B330,'Tabelas auxiliares'!$A$65:$C$102,3,FALSE),"")</f>
        <v>ALMOXARIFADO / AR CONDICIONADO / COMBATE INCÊNDIO / CORTINAS / ELEVADORES / GERADORES DE ENERGIA / HIDRÁULICA / IMÓVEIS / INSTALAÇÕES ELÉTRICAS  / JARDINAGEM / MANUTENÇÃO PREDIAL / DESINSETIZAÇÃO / CHAVEIRO / INVENTÁRIO PATRIMONIAL</v>
      </c>
      <c r="I330" t="s">
        <v>4546</v>
      </c>
      <c r="J330" t="s">
        <v>3205</v>
      </c>
      <c r="K330" t="s">
        <v>5334</v>
      </c>
      <c r="L330" t="s">
        <v>5335</v>
      </c>
      <c r="M330" t="s">
        <v>3208</v>
      </c>
      <c r="N330" t="s">
        <v>166</v>
      </c>
      <c r="O330" t="s">
        <v>167</v>
      </c>
      <c r="P330" t="s">
        <v>200</v>
      </c>
      <c r="Q330" t="s">
        <v>168</v>
      </c>
      <c r="R330" t="s">
        <v>165</v>
      </c>
      <c r="S330" t="s">
        <v>119</v>
      </c>
      <c r="T330" t="s">
        <v>164</v>
      </c>
      <c r="U330" t="s">
        <v>118</v>
      </c>
      <c r="V330" t="s">
        <v>2900</v>
      </c>
      <c r="W330" t="s">
        <v>2901</v>
      </c>
      <c r="X330" s="51" t="str">
        <f t="shared" si="5"/>
        <v>3</v>
      </c>
      <c r="Y330" s="51" t="str">
        <f>IF(T330="","",IF(AND(T330&lt;&gt;'Tabelas auxiliares'!$B$236,T330&lt;&gt;'Tabelas auxiliares'!$B$237),"FOLHA DE PESSOAL",IF(X330='Tabelas auxiliares'!$A$237,"CUSTEIO",IF(X330='Tabelas auxiliares'!$A$236,"INVESTIMENTO","ERRO - VERIFICAR"))))</f>
        <v>CUSTEIO</v>
      </c>
      <c r="Z330" s="44">
        <v>449091.74</v>
      </c>
      <c r="AC330" s="44">
        <v>449091.74</v>
      </c>
    </row>
    <row r="331" spans="1:29" x14ac:dyDescent="0.25">
      <c r="A331" t="s">
        <v>594</v>
      </c>
      <c r="B331" s="72" t="s">
        <v>330</v>
      </c>
      <c r="C331" s="72" t="s">
        <v>595</v>
      </c>
      <c r="D331" t="s">
        <v>35</v>
      </c>
      <c r="E331" t="s">
        <v>117</v>
      </c>
      <c r="F331" s="51" t="str">
        <f>IFERROR(VLOOKUP(D331,'Tabelas auxiliares'!$A$3:$B$61,2,FALSE),"")</f>
        <v>PU - PREFEITURA UNIVERSITÁRIA</v>
      </c>
      <c r="G331" s="51" t="str">
        <f>IFERROR(VLOOKUP($B331,'Tabelas auxiliares'!$A$65:$C$102,2,FALSE),"")</f>
        <v>Manutenção</v>
      </c>
      <c r="H331" s="51" t="str">
        <f>IFERROR(VLOOKUP($B331,'Tabelas auxiliares'!$A$65:$C$102,3,FALSE),"")</f>
        <v>ALMOXARIFADO / AR CONDICIONADO / COMBATE INCÊNDIO / CORTINAS / ELEVADORES / GERADORES DE ENERGIA / HIDRÁULICA / IMÓVEIS / INSTALAÇÕES ELÉTRICAS  / JARDINAGEM / MANUTENÇÃO PREDIAL / DESINSETIZAÇÃO / CHAVEIRO / INVENTÁRIO PATRIMONIAL</v>
      </c>
      <c r="I331" t="s">
        <v>5336</v>
      </c>
      <c r="J331" t="s">
        <v>3213</v>
      </c>
      <c r="K331" t="s">
        <v>5337</v>
      </c>
      <c r="L331" t="s">
        <v>3215</v>
      </c>
      <c r="M331" t="s">
        <v>3216</v>
      </c>
      <c r="N331" t="s">
        <v>166</v>
      </c>
      <c r="O331" t="s">
        <v>167</v>
      </c>
      <c r="P331" t="s">
        <v>200</v>
      </c>
      <c r="Q331" t="s">
        <v>168</v>
      </c>
      <c r="R331" t="s">
        <v>165</v>
      </c>
      <c r="S331" t="s">
        <v>119</v>
      </c>
      <c r="T331" t="s">
        <v>164</v>
      </c>
      <c r="U331" t="s">
        <v>118</v>
      </c>
      <c r="V331" t="s">
        <v>3195</v>
      </c>
      <c r="W331" t="s">
        <v>3196</v>
      </c>
      <c r="X331" s="51" t="str">
        <f t="shared" si="5"/>
        <v>3</v>
      </c>
      <c r="Y331" s="51" t="str">
        <f>IF(T331="","",IF(AND(T331&lt;&gt;'Tabelas auxiliares'!$B$236,T331&lt;&gt;'Tabelas auxiliares'!$B$237),"FOLHA DE PESSOAL",IF(X331='Tabelas auxiliares'!$A$237,"CUSTEIO",IF(X331='Tabelas auxiliares'!$A$236,"INVESTIMENTO","ERRO - VERIFICAR"))))</f>
        <v>CUSTEIO</v>
      </c>
      <c r="Z331" s="44">
        <v>35053.56</v>
      </c>
      <c r="AC331" s="44">
        <v>35053.56</v>
      </c>
    </row>
    <row r="332" spans="1:29" x14ac:dyDescent="0.25">
      <c r="A332" t="s">
        <v>594</v>
      </c>
      <c r="B332" s="72" t="s">
        <v>330</v>
      </c>
      <c r="C332" s="72" t="s">
        <v>595</v>
      </c>
      <c r="D332" t="s">
        <v>35</v>
      </c>
      <c r="E332" t="s">
        <v>117</v>
      </c>
      <c r="F332" s="51" t="str">
        <f>IFERROR(VLOOKUP(D332,'Tabelas auxiliares'!$A$3:$B$61,2,FALSE),"")</f>
        <v>PU - PREFEITURA UNIVERSITÁRIA</v>
      </c>
      <c r="G332" s="51" t="str">
        <f>IFERROR(VLOOKUP($B332,'Tabelas auxiliares'!$A$65:$C$102,2,FALSE),"")</f>
        <v>Manutenção</v>
      </c>
      <c r="H332" s="51" t="str">
        <f>IFERROR(VLOOKUP($B332,'Tabelas auxiliares'!$A$65:$C$102,3,FALSE),"")</f>
        <v>ALMOXARIFADO / AR CONDICIONADO / COMBATE INCÊNDIO / CORTINAS / ELEVADORES / GERADORES DE ENERGIA / HIDRÁULICA / IMÓVEIS / INSTALAÇÕES ELÉTRICAS  / JARDINAGEM / MANUTENÇÃO PREDIAL / DESINSETIZAÇÃO / CHAVEIRO / INVENTÁRIO PATRIMONIAL</v>
      </c>
      <c r="I332" t="s">
        <v>5338</v>
      </c>
      <c r="J332" t="s">
        <v>3258</v>
      </c>
      <c r="K332" t="s">
        <v>5339</v>
      </c>
      <c r="L332" t="s">
        <v>5340</v>
      </c>
      <c r="M332" t="s">
        <v>3261</v>
      </c>
      <c r="N332" t="s">
        <v>166</v>
      </c>
      <c r="O332" t="s">
        <v>167</v>
      </c>
      <c r="P332" t="s">
        <v>200</v>
      </c>
      <c r="Q332" t="s">
        <v>168</v>
      </c>
      <c r="R332" t="s">
        <v>165</v>
      </c>
      <c r="S332" t="s">
        <v>119</v>
      </c>
      <c r="T332" t="s">
        <v>164</v>
      </c>
      <c r="U332" t="s">
        <v>118</v>
      </c>
      <c r="V332" t="s">
        <v>3195</v>
      </c>
      <c r="W332" t="s">
        <v>3196</v>
      </c>
      <c r="X332" s="51" t="str">
        <f t="shared" si="5"/>
        <v>3</v>
      </c>
      <c r="Y332" s="51" t="str">
        <f>IF(T332="","",IF(AND(T332&lt;&gt;'Tabelas auxiliares'!$B$236,T332&lt;&gt;'Tabelas auxiliares'!$B$237),"FOLHA DE PESSOAL",IF(X332='Tabelas auxiliares'!$A$237,"CUSTEIO",IF(X332='Tabelas auxiliares'!$A$236,"INVESTIMENTO","ERRO - VERIFICAR"))))</f>
        <v>CUSTEIO</v>
      </c>
      <c r="Z332" s="44">
        <v>216700</v>
      </c>
      <c r="AA332" s="44">
        <v>17845.09</v>
      </c>
      <c r="AB332" s="44">
        <v>12641.67</v>
      </c>
      <c r="AC332" s="44">
        <v>186213.24</v>
      </c>
    </row>
    <row r="333" spans="1:29" x14ac:dyDescent="0.25">
      <c r="A333" t="s">
        <v>594</v>
      </c>
      <c r="B333" s="72" t="s">
        <v>330</v>
      </c>
      <c r="C333" s="72" t="s">
        <v>595</v>
      </c>
      <c r="D333" t="s">
        <v>35</v>
      </c>
      <c r="E333" t="s">
        <v>117</v>
      </c>
      <c r="F333" s="51" t="str">
        <f>IFERROR(VLOOKUP(D333,'Tabelas auxiliares'!$A$3:$B$61,2,FALSE),"")</f>
        <v>PU - PREFEITURA UNIVERSITÁRIA</v>
      </c>
      <c r="G333" s="51" t="str">
        <f>IFERROR(VLOOKUP($B333,'Tabelas auxiliares'!$A$65:$C$102,2,FALSE),"")</f>
        <v>Manutenção</v>
      </c>
      <c r="H333" s="51" t="str">
        <f>IFERROR(VLOOKUP($B333,'Tabelas auxiliares'!$A$65:$C$102,3,FALSE),"")</f>
        <v>ALMOXARIFADO / AR CONDICIONADO / COMBATE INCÊNDIO / CORTINAS / ELEVADORES / GERADORES DE ENERGIA / HIDRÁULICA / IMÓVEIS / INSTALAÇÕES ELÉTRICAS  / JARDINAGEM / MANUTENÇÃO PREDIAL / DESINSETIZAÇÃO / CHAVEIRO / INVENTÁRIO PATRIMONIAL</v>
      </c>
      <c r="I333" t="s">
        <v>4590</v>
      </c>
      <c r="J333" t="s">
        <v>980</v>
      </c>
      <c r="K333" t="s">
        <v>5341</v>
      </c>
      <c r="L333" t="s">
        <v>982</v>
      </c>
      <c r="M333" t="s">
        <v>3218</v>
      </c>
      <c r="N333" t="s">
        <v>166</v>
      </c>
      <c r="O333" t="s">
        <v>167</v>
      </c>
      <c r="P333" t="s">
        <v>200</v>
      </c>
      <c r="Q333" t="s">
        <v>168</v>
      </c>
      <c r="R333" t="s">
        <v>165</v>
      </c>
      <c r="S333" t="s">
        <v>119</v>
      </c>
      <c r="T333" t="s">
        <v>164</v>
      </c>
      <c r="U333" t="s">
        <v>118</v>
      </c>
      <c r="V333" t="s">
        <v>466</v>
      </c>
      <c r="W333" t="s">
        <v>447</v>
      </c>
      <c r="X333" s="51" t="str">
        <f t="shared" si="5"/>
        <v>3</v>
      </c>
      <c r="Y333" s="51" t="str">
        <f>IF(T333="","",IF(AND(T333&lt;&gt;'Tabelas auxiliares'!$B$236,T333&lt;&gt;'Tabelas auxiliares'!$B$237),"FOLHA DE PESSOAL",IF(X333='Tabelas auxiliares'!$A$237,"CUSTEIO",IF(X333='Tabelas auxiliares'!$A$236,"INVESTIMENTO","ERRO - VERIFICAR"))))</f>
        <v>CUSTEIO</v>
      </c>
      <c r="Z333" s="44">
        <v>116080.96000000001</v>
      </c>
      <c r="AC333" s="44">
        <v>116080.96000000001</v>
      </c>
    </row>
    <row r="334" spans="1:29" x14ac:dyDescent="0.25">
      <c r="A334" t="s">
        <v>594</v>
      </c>
      <c r="B334" s="72" t="s">
        <v>330</v>
      </c>
      <c r="C334" s="72" t="s">
        <v>595</v>
      </c>
      <c r="D334" t="s">
        <v>88</v>
      </c>
      <c r="E334" t="s">
        <v>117</v>
      </c>
      <c r="F334" s="51" t="str">
        <f>IFERROR(VLOOKUP(D334,'Tabelas auxiliares'!$A$3:$B$61,2,FALSE),"")</f>
        <v>SUGEPE - SUPERINTENDÊNCIA DE GESTÃO DE PESSOAS</v>
      </c>
      <c r="G334" s="51" t="str">
        <f>IFERROR(VLOOKUP($B334,'Tabelas auxiliares'!$A$65:$C$102,2,FALSE),"")</f>
        <v>Manutenção</v>
      </c>
      <c r="H334" s="51" t="str">
        <f>IFERROR(VLOOKUP($B334,'Tabelas auxiliares'!$A$65:$C$102,3,FALSE),"")</f>
        <v>ALMOXARIFADO / AR CONDICIONADO / COMBATE INCÊNDIO / CORTINAS / ELEVADORES / GERADORES DE ENERGIA / HIDRÁULICA / IMÓVEIS / INSTALAÇÕES ELÉTRICAS  / JARDINAGEM / MANUTENÇÃO PREDIAL / DESINSETIZAÇÃO / CHAVEIRO / INVENTÁRIO PATRIMONIAL</v>
      </c>
      <c r="I334" t="s">
        <v>5342</v>
      </c>
      <c r="J334" t="s">
        <v>5343</v>
      </c>
      <c r="K334" t="s">
        <v>5344</v>
      </c>
      <c r="L334" t="s">
        <v>5345</v>
      </c>
      <c r="M334" t="s">
        <v>5346</v>
      </c>
      <c r="N334" t="s">
        <v>166</v>
      </c>
      <c r="O334" t="s">
        <v>167</v>
      </c>
      <c r="P334" t="s">
        <v>200</v>
      </c>
      <c r="Q334" t="s">
        <v>168</v>
      </c>
      <c r="R334" t="s">
        <v>165</v>
      </c>
      <c r="S334" t="s">
        <v>119</v>
      </c>
      <c r="T334" t="s">
        <v>164</v>
      </c>
      <c r="U334" t="s">
        <v>118</v>
      </c>
      <c r="V334" t="s">
        <v>3042</v>
      </c>
      <c r="W334" t="s">
        <v>3043</v>
      </c>
      <c r="X334" s="51" t="str">
        <f t="shared" si="5"/>
        <v>3</v>
      </c>
      <c r="Y334" s="51" t="str">
        <f>IF(T334="","",IF(AND(T334&lt;&gt;'Tabelas auxiliares'!$B$236,T334&lt;&gt;'Tabelas auxiliares'!$B$237),"FOLHA DE PESSOAL",IF(X334='Tabelas auxiliares'!$A$237,"CUSTEIO",IF(X334='Tabelas auxiliares'!$A$236,"INVESTIMENTO","ERRO - VERIFICAR"))))</f>
        <v>CUSTEIO</v>
      </c>
      <c r="Z334" s="44">
        <v>2671.42</v>
      </c>
      <c r="AA334" s="44">
        <v>2671.42</v>
      </c>
    </row>
    <row r="335" spans="1:29" x14ac:dyDescent="0.25">
      <c r="A335" t="s">
        <v>594</v>
      </c>
      <c r="B335" s="72" t="s">
        <v>330</v>
      </c>
      <c r="C335" s="72" t="s">
        <v>595</v>
      </c>
      <c r="D335" t="s">
        <v>88</v>
      </c>
      <c r="E335" t="s">
        <v>117</v>
      </c>
      <c r="F335" s="51" t="str">
        <f>IFERROR(VLOOKUP(D335,'Tabelas auxiliares'!$A$3:$B$61,2,FALSE),"")</f>
        <v>SUGEPE - SUPERINTENDÊNCIA DE GESTÃO DE PESSOAS</v>
      </c>
      <c r="G335" s="51" t="str">
        <f>IFERROR(VLOOKUP($B335,'Tabelas auxiliares'!$A$65:$C$102,2,FALSE),"")</f>
        <v>Manutenção</v>
      </c>
      <c r="H335" s="51" t="str">
        <f>IFERROR(VLOOKUP($B335,'Tabelas auxiliares'!$A$65:$C$102,3,FALSE),"")</f>
        <v>ALMOXARIFADO / AR CONDICIONADO / COMBATE INCÊNDIO / CORTINAS / ELEVADORES / GERADORES DE ENERGIA / HIDRÁULICA / IMÓVEIS / INSTALAÇÕES ELÉTRICAS  / JARDINAGEM / MANUTENÇÃO PREDIAL / DESINSETIZAÇÃO / CHAVEIRO / INVENTÁRIO PATRIMONIAL</v>
      </c>
      <c r="I335" t="s">
        <v>5342</v>
      </c>
      <c r="J335" t="s">
        <v>5343</v>
      </c>
      <c r="K335" t="s">
        <v>5347</v>
      </c>
      <c r="L335" t="s">
        <v>5348</v>
      </c>
      <c r="M335" t="s">
        <v>3267</v>
      </c>
      <c r="N335" t="s">
        <v>166</v>
      </c>
      <c r="O335" t="s">
        <v>167</v>
      </c>
      <c r="P335" t="s">
        <v>200</v>
      </c>
      <c r="Q335" t="s">
        <v>168</v>
      </c>
      <c r="R335" t="s">
        <v>165</v>
      </c>
      <c r="S335" t="s">
        <v>119</v>
      </c>
      <c r="T335" t="s">
        <v>164</v>
      </c>
      <c r="U335" t="s">
        <v>118</v>
      </c>
      <c r="V335" t="s">
        <v>2900</v>
      </c>
      <c r="W335" t="s">
        <v>2901</v>
      </c>
      <c r="X335" s="51" t="str">
        <f t="shared" si="5"/>
        <v>3</v>
      </c>
      <c r="Y335" s="51" t="str">
        <f>IF(T335="","",IF(AND(T335&lt;&gt;'Tabelas auxiliares'!$B$236,T335&lt;&gt;'Tabelas auxiliares'!$B$237),"FOLHA DE PESSOAL",IF(X335='Tabelas auxiliares'!$A$237,"CUSTEIO",IF(X335='Tabelas auxiliares'!$A$236,"INVESTIMENTO","ERRO - VERIFICAR"))))</f>
        <v>CUSTEIO</v>
      </c>
      <c r="Z335" s="44">
        <v>992</v>
      </c>
      <c r="AA335" s="44">
        <v>992</v>
      </c>
    </row>
    <row r="336" spans="1:29" x14ac:dyDescent="0.25">
      <c r="A336" t="s">
        <v>594</v>
      </c>
      <c r="B336" s="72" t="s">
        <v>330</v>
      </c>
      <c r="C336" s="72" t="s">
        <v>595</v>
      </c>
      <c r="D336" t="s">
        <v>88</v>
      </c>
      <c r="E336" t="s">
        <v>117</v>
      </c>
      <c r="F336" s="51" t="str">
        <f>IFERROR(VLOOKUP(D336,'Tabelas auxiliares'!$A$3:$B$61,2,FALSE),"")</f>
        <v>SUGEPE - SUPERINTENDÊNCIA DE GESTÃO DE PESSOAS</v>
      </c>
      <c r="G336" s="51" t="str">
        <f>IFERROR(VLOOKUP($B336,'Tabelas auxiliares'!$A$65:$C$102,2,FALSE),"")</f>
        <v>Manutenção</v>
      </c>
      <c r="H336" s="51" t="str">
        <f>IFERROR(VLOOKUP($B336,'Tabelas auxiliares'!$A$65:$C$102,3,FALSE),"")</f>
        <v>ALMOXARIFADO / AR CONDICIONADO / COMBATE INCÊNDIO / CORTINAS / ELEVADORES / GERADORES DE ENERGIA / HIDRÁULICA / IMÓVEIS / INSTALAÇÕES ELÉTRICAS  / JARDINAGEM / MANUTENÇÃO PREDIAL / DESINSETIZAÇÃO / CHAVEIRO / INVENTÁRIO PATRIMONIAL</v>
      </c>
      <c r="I336" t="s">
        <v>5342</v>
      </c>
      <c r="J336" t="s">
        <v>5343</v>
      </c>
      <c r="K336" t="s">
        <v>5349</v>
      </c>
      <c r="L336" t="s">
        <v>5348</v>
      </c>
      <c r="M336" t="s">
        <v>3267</v>
      </c>
      <c r="N336" t="s">
        <v>166</v>
      </c>
      <c r="O336" t="s">
        <v>167</v>
      </c>
      <c r="P336" t="s">
        <v>200</v>
      </c>
      <c r="Q336" t="s">
        <v>168</v>
      </c>
      <c r="R336" t="s">
        <v>165</v>
      </c>
      <c r="S336" t="s">
        <v>119</v>
      </c>
      <c r="T336" t="s">
        <v>164</v>
      </c>
      <c r="U336" t="s">
        <v>118</v>
      </c>
      <c r="V336" t="s">
        <v>3042</v>
      </c>
      <c r="W336" t="s">
        <v>3043</v>
      </c>
      <c r="X336" s="51" t="str">
        <f t="shared" si="5"/>
        <v>3</v>
      </c>
      <c r="Y336" s="51" t="str">
        <f>IF(T336="","",IF(AND(T336&lt;&gt;'Tabelas auxiliares'!$B$236,T336&lt;&gt;'Tabelas auxiliares'!$B$237),"FOLHA DE PESSOAL",IF(X336='Tabelas auxiliares'!$A$237,"CUSTEIO",IF(X336='Tabelas auxiliares'!$A$236,"INVESTIMENTO","ERRO - VERIFICAR"))))</f>
        <v>CUSTEIO</v>
      </c>
      <c r="Z336" s="44">
        <v>341</v>
      </c>
      <c r="AA336" s="44">
        <v>341</v>
      </c>
    </row>
    <row r="337" spans="1:29" x14ac:dyDescent="0.25">
      <c r="A337" t="s">
        <v>594</v>
      </c>
      <c r="B337" s="72" t="s">
        <v>330</v>
      </c>
      <c r="C337" s="72" t="s">
        <v>595</v>
      </c>
      <c r="D337" t="s">
        <v>88</v>
      </c>
      <c r="E337" t="s">
        <v>117</v>
      </c>
      <c r="F337" s="51" t="str">
        <f>IFERROR(VLOOKUP(D337,'Tabelas auxiliares'!$A$3:$B$61,2,FALSE),"")</f>
        <v>SUGEPE - SUPERINTENDÊNCIA DE GESTÃO DE PESSOAS</v>
      </c>
      <c r="G337" s="51" t="str">
        <f>IFERROR(VLOOKUP($B337,'Tabelas auxiliares'!$A$65:$C$102,2,FALSE),"")</f>
        <v>Manutenção</v>
      </c>
      <c r="H337" s="51" t="str">
        <f>IFERROR(VLOOKUP($B337,'Tabelas auxiliares'!$A$65:$C$102,3,FALSE),"")</f>
        <v>ALMOXARIFADO / AR CONDICIONADO / COMBATE INCÊNDIO / CORTINAS / ELEVADORES / GERADORES DE ENERGIA / HIDRÁULICA / IMÓVEIS / INSTALAÇÕES ELÉTRICAS  / JARDINAGEM / MANUTENÇÃO PREDIAL / DESINSETIZAÇÃO / CHAVEIRO / INVENTÁRIO PATRIMONIAL</v>
      </c>
      <c r="I337" t="s">
        <v>4537</v>
      </c>
      <c r="J337" t="s">
        <v>4827</v>
      </c>
      <c r="K337" t="s">
        <v>5350</v>
      </c>
      <c r="L337" t="s">
        <v>4829</v>
      </c>
      <c r="M337" t="s">
        <v>4830</v>
      </c>
      <c r="N337" t="s">
        <v>166</v>
      </c>
      <c r="O337" t="s">
        <v>167</v>
      </c>
      <c r="P337" t="s">
        <v>200</v>
      </c>
      <c r="Q337" t="s">
        <v>168</v>
      </c>
      <c r="R337" t="s">
        <v>165</v>
      </c>
      <c r="S337" t="s">
        <v>119</v>
      </c>
      <c r="T337" t="s">
        <v>164</v>
      </c>
      <c r="U337" t="s">
        <v>118</v>
      </c>
      <c r="V337" t="s">
        <v>3048</v>
      </c>
      <c r="W337" t="s">
        <v>3049</v>
      </c>
      <c r="X337" s="51" t="str">
        <f t="shared" si="5"/>
        <v>3</v>
      </c>
      <c r="Y337" s="51" t="str">
        <f>IF(T337="","",IF(AND(T337&lt;&gt;'Tabelas auxiliares'!$B$236,T337&lt;&gt;'Tabelas auxiliares'!$B$237),"FOLHA DE PESSOAL",IF(X337='Tabelas auxiliares'!$A$237,"CUSTEIO",IF(X337='Tabelas auxiliares'!$A$236,"INVESTIMENTO","ERRO - VERIFICAR"))))</f>
        <v>CUSTEIO</v>
      </c>
      <c r="Z337" s="44">
        <v>622.5</v>
      </c>
      <c r="AC337" s="44">
        <v>622.5</v>
      </c>
    </row>
    <row r="338" spans="1:29" x14ac:dyDescent="0.25">
      <c r="A338" t="s">
        <v>594</v>
      </c>
      <c r="B338" s="72" t="s">
        <v>333</v>
      </c>
      <c r="C338" s="72" t="s">
        <v>595</v>
      </c>
      <c r="D338" t="s">
        <v>208</v>
      </c>
      <c r="E338" t="s">
        <v>117</v>
      </c>
      <c r="F338" s="51" t="str">
        <f>IFERROR(VLOOKUP(D338,'Tabelas auxiliares'!$A$3:$B$61,2,FALSE),"")</f>
        <v>SPO - OBRAS SANTO ANDRÉ</v>
      </c>
      <c r="G338" s="51" t="str">
        <f>IFERROR(VLOOKUP($B338,'Tabelas auxiliares'!$A$65:$C$102,2,FALSE),"")</f>
        <v>Obras e instalações - Construções</v>
      </c>
      <c r="H338" s="51" t="str">
        <f>IFERROR(VLOOKUP($B338,'Tabelas auxiliares'!$A$65:$C$102,3,FALSE),"")</f>
        <v>SERVICOS TECNICOS EM ENGENHARIA / EXECUCAO DAS OBRAS / ELABORACAO DOS ESTUDOS PRELIMINARES, PROJETOS BASICOS E EXECUTIVOS / CONSTRUÇÃO / SUPERVISÃO DE OBRAS</v>
      </c>
      <c r="I338" t="s">
        <v>5351</v>
      </c>
      <c r="J338" t="s">
        <v>3415</v>
      </c>
      <c r="K338" t="s">
        <v>5352</v>
      </c>
      <c r="L338" t="s">
        <v>3417</v>
      </c>
      <c r="M338" t="s">
        <v>3496</v>
      </c>
      <c r="N338" t="s">
        <v>1506</v>
      </c>
      <c r="O338" t="s">
        <v>167</v>
      </c>
      <c r="P338" t="s">
        <v>1507</v>
      </c>
      <c r="Q338" t="s">
        <v>168</v>
      </c>
      <c r="R338" t="s">
        <v>165</v>
      </c>
      <c r="S338" t="s">
        <v>119</v>
      </c>
      <c r="T338" t="s">
        <v>164</v>
      </c>
      <c r="U338" t="s">
        <v>830</v>
      </c>
      <c r="V338" t="s">
        <v>3500</v>
      </c>
      <c r="W338" t="s">
        <v>3501</v>
      </c>
      <c r="X338" s="51" t="str">
        <f t="shared" si="5"/>
        <v>4</v>
      </c>
      <c r="Y338" s="51" t="str">
        <f>IF(T338="","",IF(AND(T338&lt;&gt;'Tabelas auxiliares'!$B$236,T338&lt;&gt;'Tabelas auxiliares'!$B$237),"FOLHA DE PESSOAL",IF(X338='Tabelas auxiliares'!$A$237,"CUSTEIO",IF(X338='Tabelas auxiliares'!$A$236,"INVESTIMENTO","ERRO - VERIFICAR"))))</f>
        <v>INVESTIMENTO</v>
      </c>
      <c r="Z338" s="44">
        <v>1000000</v>
      </c>
      <c r="AC338" s="44">
        <v>1000000</v>
      </c>
    </row>
    <row r="339" spans="1:29" x14ac:dyDescent="0.25">
      <c r="A339" t="s">
        <v>594</v>
      </c>
      <c r="B339" s="72" t="s">
        <v>333</v>
      </c>
      <c r="C339" s="72" t="s">
        <v>784</v>
      </c>
      <c r="D339" t="s">
        <v>208</v>
      </c>
      <c r="E339" t="s">
        <v>117</v>
      </c>
      <c r="F339" s="51" t="str">
        <f>IFERROR(VLOOKUP(D339,'Tabelas auxiliares'!$A$3:$B$61,2,FALSE),"")</f>
        <v>SPO - OBRAS SANTO ANDRÉ</v>
      </c>
      <c r="G339" s="51" t="str">
        <f>IFERROR(VLOOKUP($B339,'Tabelas auxiliares'!$A$65:$C$102,2,FALSE),"")</f>
        <v>Obras e instalações - Construções</v>
      </c>
      <c r="H339" s="51" t="str">
        <f>IFERROR(VLOOKUP($B339,'Tabelas auxiliares'!$A$65:$C$102,3,FALSE),"")</f>
        <v>SERVICOS TECNICOS EM ENGENHARIA / EXECUCAO DAS OBRAS / ELABORACAO DOS ESTUDOS PRELIMINARES, PROJETOS BASICOS E EXECUTIVOS / CONSTRUÇÃO / SUPERVISÃO DE OBRAS</v>
      </c>
      <c r="I339" t="s">
        <v>5353</v>
      </c>
      <c r="J339" t="s">
        <v>5354</v>
      </c>
      <c r="K339" t="s">
        <v>5355</v>
      </c>
      <c r="L339" t="s">
        <v>5356</v>
      </c>
      <c r="M339" t="s">
        <v>3496</v>
      </c>
      <c r="N339" t="s">
        <v>1506</v>
      </c>
      <c r="O339" t="s">
        <v>167</v>
      </c>
      <c r="P339" t="s">
        <v>1507</v>
      </c>
      <c r="Q339" t="s">
        <v>168</v>
      </c>
      <c r="R339" t="s">
        <v>165</v>
      </c>
      <c r="S339" t="s">
        <v>119</v>
      </c>
      <c r="T339" t="s">
        <v>164</v>
      </c>
      <c r="U339" t="s">
        <v>830</v>
      </c>
      <c r="V339" t="s">
        <v>3500</v>
      </c>
      <c r="W339" t="s">
        <v>3501</v>
      </c>
      <c r="X339" s="51" t="str">
        <f t="shared" si="5"/>
        <v>4</v>
      </c>
      <c r="Y339" s="51" t="str">
        <f>IF(T339="","",IF(AND(T339&lt;&gt;'Tabelas auxiliares'!$B$236,T339&lt;&gt;'Tabelas auxiliares'!$B$237),"FOLHA DE PESSOAL",IF(X339='Tabelas auxiliares'!$A$237,"CUSTEIO",IF(X339='Tabelas auxiliares'!$A$236,"INVESTIMENTO","ERRO - VERIFICAR"))))</f>
        <v>INVESTIMENTO</v>
      </c>
      <c r="Z339" s="44">
        <v>4866421.63</v>
      </c>
      <c r="AC339" s="44">
        <v>4866421.63</v>
      </c>
    </row>
    <row r="340" spans="1:29" x14ac:dyDescent="0.25">
      <c r="A340" t="s">
        <v>594</v>
      </c>
      <c r="B340" s="72" t="s">
        <v>333</v>
      </c>
      <c r="C340" s="72" t="s">
        <v>784</v>
      </c>
      <c r="D340" t="s">
        <v>208</v>
      </c>
      <c r="E340" t="s">
        <v>117</v>
      </c>
      <c r="F340" s="51" t="str">
        <f>IFERROR(VLOOKUP(D340,'Tabelas auxiliares'!$A$3:$B$61,2,FALSE),"")</f>
        <v>SPO - OBRAS SANTO ANDRÉ</v>
      </c>
      <c r="G340" s="51" t="str">
        <f>IFERROR(VLOOKUP($B340,'Tabelas auxiliares'!$A$65:$C$102,2,FALSE),"")</f>
        <v>Obras e instalações - Construções</v>
      </c>
      <c r="H340" s="51" t="str">
        <f>IFERROR(VLOOKUP($B340,'Tabelas auxiliares'!$A$65:$C$102,3,FALSE),"")</f>
        <v>SERVICOS TECNICOS EM ENGENHARIA / EXECUCAO DAS OBRAS / ELABORACAO DOS ESTUDOS PRELIMINARES, PROJETOS BASICOS E EXECUTIVOS / CONSTRUÇÃO / SUPERVISÃO DE OBRAS</v>
      </c>
      <c r="I340" t="s">
        <v>5357</v>
      </c>
      <c r="J340" t="s">
        <v>3415</v>
      </c>
      <c r="K340" t="s">
        <v>5358</v>
      </c>
      <c r="L340" t="s">
        <v>3417</v>
      </c>
      <c r="M340" t="s">
        <v>3496</v>
      </c>
      <c r="N340" t="s">
        <v>1506</v>
      </c>
      <c r="O340" t="s">
        <v>167</v>
      </c>
      <c r="P340" t="s">
        <v>1507</v>
      </c>
      <c r="Q340" t="s">
        <v>168</v>
      </c>
      <c r="R340" t="s">
        <v>165</v>
      </c>
      <c r="S340" t="s">
        <v>119</v>
      </c>
      <c r="T340" t="s">
        <v>164</v>
      </c>
      <c r="U340" t="s">
        <v>830</v>
      </c>
      <c r="V340" t="s">
        <v>3500</v>
      </c>
      <c r="W340" t="s">
        <v>3501</v>
      </c>
      <c r="X340" s="51" t="str">
        <f t="shared" si="5"/>
        <v>4</v>
      </c>
      <c r="Y340" s="51" t="str">
        <f>IF(T340="","",IF(AND(T340&lt;&gt;'Tabelas auxiliares'!$B$236,T340&lt;&gt;'Tabelas auxiliares'!$B$237),"FOLHA DE PESSOAL",IF(X340='Tabelas auxiliares'!$A$237,"CUSTEIO",IF(X340='Tabelas auxiliares'!$A$236,"INVESTIMENTO","ERRO - VERIFICAR"))))</f>
        <v>INVESTIMENTO</v>
      </c>
      <c r="Z340" s="44">
        <v>240239.75</v>
      </c>
      <c r="AC340" s="44">
        <v>240239.75</v>
      </c>
    </row>
    <row r="341" spans="1:29" x14ac:dyDescent="0.25">
      <c r="A341" t="s">
        <v>594</v>
      </c>
      <c r="B341" s="72" t="s">
        <v>333</v>
      </c>
      <c r="C341" s="72" t="s">
        <v>784</v>
      </c>
      <c r="D341" t="s">
        <v>208</v>
      </c>
      <c r="E341" t="s">
        <v>117</v>
      </c>
      <c r="F341" s="51" t="str">
        <f>IFERROR(VLOOKUP(D341,'Tabelas auxiliares'!$A$3:$B$61,2,FALSE),"")</f>
        <v>SPO - OBRAS SANTO ANDRÉ</v>
      </c>
      <c r="G341" s="51" t="str">
        <f>IFERROR(VLOOKUP($B341,'Tabelas auxiliares'!$A$65:$C$102,2,FALSE),"")</f>
        <v>Obras e instalações - Construções</v>
      </c>
      <c r="H341" s="51" t="str">
        <f>IFERROR(VLOOKUP($B341,'Tabelas auxiliares'!$A$65:$C$102,3,FALSE),"")</f>
        <v>SERVICOS TECNICOS EM ENGENHARIA / EXECUCAO DAS OBRAS / ELABORACAO DOS ESTUDOS PRELIMINARES, PROJETOS BASICOS E EXECUTIVOS / CONSTRUÇÃO / SUPERVISÃO DE OBRAS</v>
      </c>
      <c r="I341" t="s">
        <v>4813</v>
      </c>
      <c r="J341" t="s">
        <v>3415</v>
      </c>
      <c r="K341" t="s">
        <v>5359</v>
      </c>
      <c r="L341" t="s">
        <v>3417</v>
      </c>
      <c r="M341" t="s">
        <v>3496</v>
      </c>
      <c r="N341" t="s">
        <v>1506</v>
      </c>
      <c r="O341" t="s">
        <v>167</v>
      </c>
      <c r="P341" t="s">
        <v>1507</v>
      </c>
      <c r="Q341" t="s">
        <v>168</v>
      </c>
      <c r="R341" t="s">
        <v>165</v>
      </c>
      <c r="S341" t="s">
        <v>1118</v>
      </c>
      <c r="T341" t="s">
        <v>164</v>
      </c>
      <c r="U341" t="s">
        <v>830</v>
      </c>
      <c r="V341" t="s">
        <v>3500</v>
      </c>
      <c r="W341" t="s">
        <v>3501</v>
      </c>
      <c r="X341" s="51" t="str">
        <f t="shared" si="5"/>
        <v>4</v>
      </c>
      <c r="Y341" s="51" t="str">
        <f>IF(T341="","",IF(AND(T341&lt;&gt;'Tabelas auxiliares'!$B$236,T341&lt;&gt;'Tabelas auxiliares'!$B$237),"FOLHA DE PESSOAL",IF(X341='Tabelas auxiliares'!$A$237,"CUSTEIO",IF(X341='Tabelas auxiliares'!$A$236,"INVESTIMENTO","ERRO - VERIFICAR"))))</f>
        <v>INVESTIMENTO</v>
      </c>
      <c r="Z341" s="44">
        <v>38875.040000000001</v>
      </c>
      <c r="AC341" s="44">
        <v>38875.040000000001</v>
      </c>
    </row>
    <row r="342" spans="1:29" x14ac:dyDescent="0.25">
      <c r="A342" t="s">
        <v>594</v>
      </c>
      <c r="B342" s="72" t="s">
        <v>333</v>
      </c>
      <c r="C342" s="72" t="s">
        <v>784</v>
      </c>
      <c r="D342" t="s">
        <v>208</v>
      </c>
      <c r="E342" t="s">
        <v>117</v>
      </c>
      <c r="F342" s="51" t="str">
        <f>IFERROR(VLOOKUP(D342,'Tabelas auxiliares'!$A$3:$B$61,2,FALSE),"")</f>
        <v>SPO - OBRAS SANTO ANDRÉ</v>
      </c>
      <c r="G342" s="51" t="str">
        <f>IFERROR(VLOOKUP($B342,'Tabelas auxiliares'!$A$65:$C$102,2,FALSE),"")</f>
        <v>Obras e instalações - Construções</v>
      </c>
      <c r="H342" s="51" t="str">
        <f>IFERROR(VLOOKUP($B342,'Tabelas auxiliares'!$A$65:$C$102,3,FALSE),"")</f>
        <v>SERVICOS TECNICOS EM ENGENHARIA / EXECUCAO DAS OBRAS / ELABORACAO DOS ESTUDOS PRELIMINARES, PROJETOS BASICOS E EXECUTIVOS / CONSTRUÇÃO / SUPERVISÃO DE OBRAS</v>
      </c>
      <c r="I342" t="s">
        <v>4439</v>
      </c>
      <c r="J342" t="s">
        <v>3415</v>
      </c>
      <c r="K342" t="s">
        <v>5360</v>
      </c>
      <c r="L342" t="s">
        <v>3417</v>
      </c>
      <c r="M342" t="s">
        <v>3496</v>
      </c>
      <c r="N342" t="s">
        <v>1506</v>
      </c>
      <c r="O342" t="s">
        <v>167</v>
      </c>
      <c r="P342" t="s">
        <v>1507</v>
      </c>
      <c r="Q342" t="s">
        <v>168</v>
      </c>
      <c r="R342" t="s">
        <v>165</v>
      </c>
      <c r="S342" t="s">
        <v>119</v>
      </c>
      <c r="T342" t="s">
        <v>164</v>
      </c>
      <c r="U342" t="s">
        <v>830</v>
      </c>
      <c r="V342" t="s">
        <v>3500</v>
      </c>
      <c r="W342" t="s">
        <v>3501</v>
      </c>
      <c r="X342" s="51" t="str">
        <f t="shared" si="5"/>
        <v>4</v>
      </c>
      <c r="Y342" s="51" t="str">
        <f>IF(T342="","",IF(AND(T342&lt;&gt;'Tabelas auxiliares'!$B$236,T342&lt;&gt;'Tabelas auxiliares'!$B$237),"FOLHA DE PESSOAL",IF(X342='Tabelas auxiliares'!$A$237,"CUSTEIO",IF(X342='Tabelas auxiliares'!$A$236,"INVESTIMENTO","ERRO - VERIFICAR"))))</f>
        <v>INVESTIMENTO</v>
      </c>
      <c r="Z342" s="44">
        <v>526297.69999999995</v>
      </c>
      <c r="AC342" s="44">
        <v>526297.69999999995</v>
      </c>
    </row>
    <row r="343" spans="1:29" x14ac:dyDescent="0.25">
      <c r="A343" t="s">
        <v>594</v>
      </c>
      <c r="B343" s="72" t="s">
        <v>333</v>
      </c>
      <c r="C343" s="72" t="s">
        <v>784</v>
      </c>
      <c r="D343" t="s">
        <v>208</v>
      </c>
      <c r="E343" t="s">
        <v>117</v>
      </c>
      <c r="F343" s="51" t="str">
        <f>IFERROR(VLOOKUP(D343,'Tabelas auxiliares'!$A$3:$B$61,2,FALSE),"")</f>
        <v>SPO - OBRAS SANTO ANDRÉ</v>
      </c>
      <c r="G343" s="51" t="str">
        <f>IFERROR(VLOOKUP($B343,'Tabelas auxiliares'!$A$65:$C$102,2,FALSE),"")</f>
        <v>Obras e instalações - Construções</v>
      </c>
      <c r="H343" s="51" t="str">
        <f>IFERROR(VLOOKUP($B343,'Tabelas auxiliares'!$A$65:$C$102,3,FALSE),"")</f>
        <v>SERVICOS TECNICOS EM ENGENHARIA / EXECUCAO DAS OBRAS / ELABORACAO DOS ESTUDOS PRELIMINARES, PROJETOS BASICOS E EXECUTIVOS / CONSTRUÇÃO / SUPERVISÃO DE OBRAS</v>
      </c>
      <c r="I343" t="s">
        <v>4751</v>
      </c>
      <c r="J343" t="s">
        <v>3415</v>
      </c>
      <c r="K343" t="s">
        <v>5361</v>
      </c>
      <c r="L343" t="s">
        <v>3417</v>
      </c>
      <c r="M343" t="s">
        <v>3496</v>
      </c>
      <c r="N343" t="s">
        <v>1506</v>
      </c>
      <c r="O343" t="s">
        <v>167</v>
      </c>
      <c r="P343" t="s">
        <v>1507</v>
      </c>
      <c r="Q343" t="s">
        <v>168</v>
      </c>
      <c r="R343" t="s">
        <v>165</v>
      </c>
      <c r="S343" t="s">
        <v>119</v>
      </c>
      <c r="T343" t="s">
        <v>164</v>
      </c>
      <c r="U343" t="s">
        <v>830</v>
      </c>
      <c r="V343" t="s">
        <v>3500</v>
      </c>
      <c r="W343" t="s">
        <v>3501</v>
      </c>
      <c r="X343" s="51" t="str">
        <f t="shared" si="5"/>
        <v>4</v>
      </c>
      <c r="Y343" s="51" t="str">
        <f>IF(T343="","",IF(AND(T343&lt;&gt;'Tabelas auxiliares'!$B$236,T343&lt;&gt;'Tabelas auxiliares'!$B$237),"FOLHA DE PESSOAL",IF(X343='Tabelas auxiliares'!$A$237,"CUSTEIO",IF(X343='Tabelas auxiliares'!$A$236,"INVESTIMENTO","ERRO - VERIFICAR"))))</f>
        <v>INVESTIMENTO</v>
      </c>
      <c r="Z343" s="44">
        <v>399682.98</v>
      </c>
      <c r="AA343" s="44">
        <v>86909.98</v>
      </c>
      <c r="AB343" s="44">
        <v>30356</v>
      </c>
      <c r="AC343" s="44">
        <v>282417</v>
      </c>
    </row>
    <row r="344" spans="1:29" x14ac:dyDescent="0.25">
      <c r="A344" t="s">
        <v>594</v>
      </c>
      <c r="B344" s="72" t="s">
        <v>333</v>
      </c>
      <c r="C344" s="72" t="s">
        <v>784</v>
      </c>
      <c r="D344" t="s">
        <v>208</v>
      </c>
      <c r="E344" t="s">
        <v>117</v>
      </c>
      <c r="F344" s="51" t="str">
        <f>IFERROR(VLOOKUP(D344,'Tabelas auxiliares'!$A$3:$B$61,2,FALSE),"")</f>
        <v>SPO - OBRAS SANTO ANDRÉ</v>
      </c>
      <c r="G344" s="51" t="str">
        <f>IFERROR(VLOOKUP($B344,'Tabelas auxiliares'!$A$65:$C$102,2,FALSE),"")</f>
        <v>Obras e instalações - Construções</v>
      </c>
      <c r="H344" s="51" t="str">
        <f>IFERROR(VLOOKUP($B344,'Tabelas auxiliares'!$A$65:$C$102,3,FALSE),"")</f>
        <v>SERVICOS TECNICOS EM ENGENHARIA / EXECUCAO DAS OBRAS / ELABORACAO DOS ESTUDOS PRELIMINARES, PROJETOS BASICOS E EXECUTIVOS / CONSTRUÇÃO / SUPERVISÃO DE OBRAS</v>
      </c>
      <c r="I344" t="s">
        <v>4458</v>
      </c>
      <c r="J344" t="s">
        <v>3415</v>
      </c>
      <c r="K344" t="s">
        <v>5362</v>
      </c>
      <c r="L344" t="s">
        <v>3417</v>
      </c>
      <c r="M344" t="s">
        <v>3496</v>
      </c>
      <c r="N344" t="s">
        <v>1506</v>
      </c>
      <c r="O344" t="s">
        <v>167</v>
      </c>
      <c r="P344" t="s">
        <v>1507</v>
      </c>
      <c r="Q344" t="s">
        <v>168</v>
      </c>
      <c r="R344" t="s">
        <v>165</v>
      </c>
      <c r="S344" t="s">
        <v>119</v>
      </c>
      <c r="T344" t="s">
        <v>164</v>
      </c>
      <c r="U344" t="s">
        <v>830</v>
      </c>
      <c r="V344" t="s">
        <v>3500</v>
      </c>
      <c r="W344" t="s">
        <v>3501</v>
      </c>
      <c r="X344" s="51" t="str">
        <f t="shared" si="5"/>
        <v>4</v>
      </c>
      <c r="Y344" s="51" t="str">
        <f>IF(T344="","",IF(AND(T344&lt;&gt;'Tabelas auxiliares'!$B$236,T344&lt;&gt;'Tabelas auxiliares'!$B$237),"FOLHA DE PESSOAL",IF(X344='Tabelas auxiliares'!$A$237,"CUSTEIO",IF(X344='Tabelas auxiliares'!$A$236,"INVESTIMENTO","ERRO - VERIFICAR"))))</f>
        <v>INVESTIMENTO</v>
      </c>
      <c r="Z344" s="44">
        <v>7364.77</v>
      </c>
      <c r="AC344" s="44">
        <v>7364.77</v>
      </c>
    </row>
    <row r="345" spans="1:29" x14ac:dyDescent="0.25">
      <c r="A345" t="s">
        <v>594</v>
      </c>
      <c r="B345" s="72" t="s">
        <v>333</v>
      </c>
      <c r="C345" s="72" t="s">
        <v>784</v>
      </c>
      <c r="D345" t="s">
        <v>208</v>
      </c>
      <c r="E345" t="s">
        <v>117</v>
      </c>
      <c r="F345" s="51" t="str">
        <f>IFERROR(VLOOKUP(D345,'Tabelas auxiliares'!$A$3:$B$61,2,FALSE),"")</f>
        <v>SPO - OBRAS SANTO ANDRÉ</v>
      </c>
      <c r="G345" s="51" t="str">
        <f>IFERROR(VLOOKUP($B345,'Tabelas auxiliares'!$A$65:$C$102,2,FALSE),"")</f>
        <v>Obras e instalações - Construções</v>
      </c>
      <c r="H345" s="51" t="str">
        <f>IFERROR(VLOOKUP($B345,'Tabelas auxiliares'!$A$65:$C$102,3,FALSE),"")</f>
        <v>SERVICOS TECNICOS EM ENGENHARIA / EXECUCAO DAS OBRAS / ELABORACAO DOS ESTUDOS PRELIMINARES, PROJETOS BASICOS E EXECUTIVOS / CONSTRUÇÃO / SUPERVISÃO DE OBRAS</v>
      </c>
      <c r="I345" t="s">
        <v>4458</v>
      </c>
      <c r="J345" t="s">
        <v>3415</v>
      </c>
      <c r="K345" t="s">
        <v>5363</v>
      </c>
      <c r="L345" t="s">
        <v>3417</v>
      </c>
      <c r="M345" t="s">
        <v>3496</v>
      </c>
      <c r="N345" t="s">
        <v>166</v>
      </c>
      <c r="O345" t="s">
        <v>167</v>
      </c>
      <c r="P345" t="s">
        <v>200</v>
      </c>
      <c r="Q345" t="s">
        <v>168</v>
      </c>
      <c r="R345" t="s">
        <v>165</v>
      </c>
      <c r="S345" t="s">
        <v>1118</v>
      </c>
      <c r="T345" t="s">
        <v>164</v>
      </c>
      <c r="U345" t="s">
        <v>118</v>
      </c>
      <c r="V345" t="s">
        <v>3500</v>
      </c>
      <c r="W345" t="s">
        <v>3501</v>
      </c>
      <c r="X345" s="51" t="str">
        <f t="shared" si="5"/>
        <v>4</v>
      </c>
      <c r="Y345" s="51" t="str">
        <f>IF(T345="","",IF(AND(T345&lt;&gt;'Tabelas auxiliares'!$B$236,T345&lt;&gt;'Tabelas auxiliares'!$B$237),"FOLHA DE PESSOAL",IF(X345='Tabelas auxiliares'!$A$237,"CUSTEIO",IF(X345='Tabelas auxiliares'!$A$236,"INVESTIMENTO","ERRO - VERIFICAR"))))</f>
        <v>INVESTIMENTO</v>
      </c>
      <c r="Z345" s="44">
        <v>20382.78</v>
      </c>
      <c r="AC345" s="44">
        <v>20382.78</v>
      </c>
    </row>
    <row r="346" spans="1:29" x14ac:dyDescent="0.25">
      <c r="A346" t="s">
        <v>594</v>
      </c>
      <c r="B346" s="72" t="s">
        <v>335</v>
      </c>
      <c r="C346" s="72" t="s">
        <v>595</v>
      </c>
      <c r="D346" t="s">
        <v>153</v>
      </c>
      <c r="E346" t="s">
        <v>117</v>
      </c>
      <c r="F346" s="51" t="str">
        <f>IFERROR(VLOOKUP(D346,'Tabelas auxiliares'!$A$3:$B$61,2,FALSE),"")</f>
        <v>PU - INFRAESTRUTURA PREDIAL * D.U.C</v>
      </c>
      <c r="G346" s="51" t="str">
        <f>IFERROR(VLOOKUP($B346,'Tabelas auxiliares'!$A$65:$C$102,2,FALSE),"")</f>
        <v>Obras e instalações - Adequações e reformas</v>
      </c>
      <c r="H346" s="51" t="str">
        <f>IFERROR(VLOOKUP($B346,'Tabelas auxiliares'!$A$65:$C$102,3,FALSE),"")</f>
        <v>REFORMA E ADEQUAÇÃO</v>
      </c>
      <c r="I346" t="s">
        <v>5364</v>
      </c>
      <c r="J346" t="s">
        <v>3213</v>
      </c>
      <c r="K346" t="s">
        <v>5365</v>
      </c>
      <c r="L346" t="s">
        <v>3215</v>
      </c>
      <c r="M346" t="s">
        <v>3254</v>
      </c>
      <c r="N346" t="s">
        <v>1506</v>
      </c>
      <c r="O346" t="s">
        <v>167</v>
      </c>
      <c r="P346" t="s">
        <v>1507</v>
      </c>
      <c r="Q346" t="s">
        <v>168</v>
      </c>
      <c r="R346" t="s">
        <v>165</v>
      </c>
      <c r="S346" t="s">
        <v>119</v>
      </c>
      <c r="T346" t="s">
        <v>164</v>
      </c>
      <c r="U346" t="s">
        <v>830</v>
      </c>
      <c r="V346" t="s">
        <v>3284</v>
      </c>
      <c r="W346" t="s">
        <v>3285</v>
      </c>
      <c r="X346" s="51" t="str">
        <f t="shared" si="5"/>
        <v>4</v>
      </c>
      <c r="Y346" s="51" t="str">
        <f>IF(T346="","",IF(AND(T346&lt;&gt;'Tabelas auxiliares'!$B$236,T346&lt;&gt;'Tabelas auxiliares'!$B$237),"FOLHA DE PESSOAL",IF(X346='Tabelas auxiliares'!$A$237,"CUSTEIO",IF(X346='Tabelas auxiliares'!$A$236,"INVESTIMENTO","ERRO - VERIFICAR"))))</f>
        <v>INVESTIMENTO</v>
      </c>
      <c r="Z346" s="44">
        <v>4000</v>
      </c>
    </row>
    <row r="347" spans="1:29" x14ac:dyDescent="0.25">
      <c r="A347" t="s">
        <v>594</v>
      </c>
      <c r="B347" s="72" t="s">
        <v>337</v>
      </c>
      <c r="C347" s="72" t="s">
        <v>595</v>
      </c>
      <c r="D347" t="s">
        <v>35</v>
      </c>
      <c r="E347" t="s">
        <v>117</v>
      </c>
      <c r="F347" s="51" t="str">
        <f>IFERROR(VLOOKUP(D347,'Tabelas auxiliares'!$A$3:$B$61,2,FALSE),"")</f>
        <v>PU - PREFEITURA UNIVERSITÁRIA</v>
      </c>
      <c r="G347" s="51" t="str">
        <f>IFERROR(VLOOKUP($B347,'Tabelas auxiliares'!$A$65:$C$102,2,FALSE),"")</f>
        <v>Recepção, portaria e zeladoria</v>
      </c>
      <c r="H347" s="51" t="str">
        <f>IFERROR(VLOOKUP($B347,'Tabelas auxiliares'!$A$65:$C$102,3,FALSE),"")</f>
        <v>PORTARIA / RECEPÇÃO / ZELADORIA</v>
      </c>
      <c r="I347" t="s">
        <v>4474</v>
      </c>
      <c r="J347" t="s">
        <v>5366</v>
      </c>
      <c r="K347" t="s">
        <v>5367</v>
      </c>
      <c r="L347" t="s">
        <v>5368</v>
      </c>
      <c r="M347" t="s">
        <v>5369</v>
      </c>
      <c r="N347" t="s">
        <v>166</v>
      </c>
      <c r="O347" t="s">
        <v>167</v>
      </c>
      <c r="P347" t="s">
        <v>200</v>
      </c>
      <c r="Q347" t="s">
        <v>168</v>
      </c>
      <c r="R347" t="s">
        <v>165</v>
      </c>
      <c r="S347" t="s">
        <v>119</v>
      </c>
      <c r="T347" t="s">
        <v>164</v>
      </c>
      <c r="U347" t="s">
        <v>118</v>
      </c>
      <c r="V347" t="s">
        <v>466</v>
      </c>
      <c r="W347" t="s">
        <v>447</v>
      </c>
      <c r="X347" s="51" t="str">
        <f t="shared" si="5"/>
        <v>3</v>
      </c>
      <c r="Y347" s="51" t="str">
        <f>IF(T347="","",IF(AND(T347&lt;&gt;'Tabelas auxiliares'!$B$236,T347&lt;&gt;'Tabelas auxiliares'!$B$237),"FOLHA DE PESSOAL",IF(X347='Tabelas auxiliares'!$A$237,"CUSTEIO",IF(X347='Tabelas auxiliares'!$A$236,"INVESTIMENTO","ERRO - VERIFICAR"))))</f>
        <v>CUSTEIO</v>
      </c>
      <c r="Z347" s="44">
        <v>24165.29</v>
      </c>
      <c r="AA347" s="44">
        <v>24165.29</v>
      </c>
    </row>
    <row r="348" spans="1:29" x14ac:dyDescent="0.25">
      <c r="A348" t="s">
        <v>594</v>
      </c>
      <c r="B348" s="72" t="s">
        <v>337</v>
      </c>
      <c r="C348" s="72" t="s">
        <v>595</v>
      </c>
      <c r="D348" t="s">
        <v>35</v>
      </c>
      <c r="E348" t="s">
        <v>117</v>
      </c>
      <c r="F348" s="51" t="str">
        <f>IFERROR(VLOOKUP(D348,'Tabelas auxiliares'!$A$3:$B$61,2,FALSE),"")</f>
        <v>PU - PREFEITURA UNIVERSITÁRIA</v>
      </c>
      <c r="G348" s="51" t="str">
        <f>IFERROR(VLOOKUP($B348,'Tabelas auxiliares'!$A$65:$C$102,2,FALSE),"")</f>
        <v>Recepção, portaria e zeladoria</v>
      </c>
      <c r="H348" s="51" t="str">
        <f>IFERROR(VLOOKUP($B348,'Tabelas auxiliares'!$A$65:$C$102,3,FALSE),"")</f>
        <v>PORTARIA / RECEPÇÃO / ZELADORIA</v>
      </c>
      <c r="I348" t="s">
        <v>4902</v>
      </c>
      <c r="J348" t="s">
        <v>3286</v>
      </c>
      <c r="K348" t="s">
        <v>5370</v>
      </c>
      <c r="L348" t="s">
        <v>3288</v>
      </c>
      <c r="M348" t="s">
        <v>3218</v>
      </c>
      <c r="N348" t="s">
        <v>166</v>
      </c>
      <c r="O348" t="s">
        <v>167</v>
      </c>
      <c r="P348" t="s">
        <v>200</v>
      </c>
      <c r="Q348" t="s">
        <v>168</v>
      </c>
      <c r="R348" t="s">
        <v>165</v>
      </c>
      <c r="S348" t="s">
        <v>119</v>
      </c>
      <c r="T348" t="s">
        <v>164</v>
      </c>
      <c r="U348" t="s">
        <v>118</v>
      </c>
      <c r="V348" t="s">
        <v>466</v>
      </c>
      <c r="W348" t="s">
        <v>447</v>
      </c>
      <c r="X348" s="51" t="str">
        <f t="shared" si="5"/>
        <v>3</v>
      </c>
      <c r="Y348" s="51" t="str">
        <f>IF(T348="","",IF(AND(T348&lt;&gt;'Tabelas auxiliares'!$B$236,T348&lt;&gt;'Tabelas auxiliares'!$B$237),"FOLHA DE PESSOAL",IF(X348='Tabelas auxiliares'!$A$237,"CUSTEIO",IF(X348='Tabelas auxiliares'!$A$236,"INVESTIMENTO","ERRO - VERIFICAR"))))</f>
        <v>CUSTEIO</v>
      </c>
      <c r="Z348" s="44">
        <v>80632.149999999994</v>
      </c>
      <c r="AC348" s="44">
        <v>80632.149999999994</v>
      </c>
    </row>
    <row r="349" spans="1:29" x14ac:dyDescent="0.25">
      <c r="A349" t="s">
        <v>594</v>
      </c>
      <c r="B349" s="72" t="s">
        <v>337</v>
      </c>
      <c r="C349" s="72" t="s">
        <v>595</v>
      </c>
      <c r="D349" t="s">
        <v>69</v>
      </c>
      <c r="E349" t="s">
        <v>117</v>
      </c>
      <c r="F349" s="51" t="str">
        <f>IFERROR(VLOOKUP(D349,'Tabelas auxiliares'!$A$3:$B$61,2,FALSE),"")</f>
        <v>PROAP - PNAES</v>
      </c>
      <c r="G349" s="51" t="str">
        <f>IFERROR(VLOOKUP($B349,'Tabelas auxiliares'!$A$65:$C$102,2,FALSE),"")</f>
        <v>Recepção, portaria e zeladoria</v>
      </c>
      <c r="H349" s="51" t="str">
        <f>IFERROR(VLOOKUP($B349,'Tabelas auxiliares'!$A$65:$C$102,3,FALSE),"")</f>
        <v>PORTARIA / RECEPÇÃO / ZELADORIA</v>
      </c>
      <c r="I349" t="s">
        <v>4584</v>
      </c>
      <c r="J349" t="s">
        <v>5371</v>
      </c>
      <c r="K349" t="s">
        <v>5372</v>
      </c>
      <c r="L349" t="s">
        <v>5373</v>
      </c>
      <c r="M349" t="s">
        <v>5374</v>
      </c>
      <c r="N349" t="s">
        <v>166</v>
      </c>
      <c r="O349" t="s">
        <v>167</v>
      </c>
      <c r="P349" t="s">
        <v>200</v>
      </c>
      <c r="Q349" t="s">
        <v>168</v>
      </c>
      <c r="R349" t="s">
        <v>165</v>
      </c>
      <c r="S349" t="s">
        <v>1118</v>
      </c>
      <c r="T349" t="s">
        <v>164</v>
      </c>
      <c r="U349" t="s">
        <v>118</v>
      </c>
      <c r="V349" t="s">
        <v>466</v>
      </c>
      <c r="W349" t="s">
        <v>447</v>
      </c>
      <c r="X349" s="51" t="str">
        <f t="shared" si="5"/>
        <v>3</v>
      </c>
      <c r="Y349" s="51" t="str">
        <f>IF(T349="","",IF(AND(T349&lt;&gt;'Tabelas auxiliares'!$B$236,T349&lt;&gt;'Tabelas auxiliares'!$B$237),"FOLHA DE PESSOAL",IF(X349='Tabelas auxiliares'!$A$237,"CUSTEIO",IF(X349='Tabelas auxiliares'!$A$236,"INVESTIMENTO","ERRO - VERIFICAR"))))</f>
        <v>CUSTEIO</v>
      </c>
      <c r="Z349" s="44">
        <v>1645.67</v>
      </c>
      <c r="AA349" s="44">
        <v>1645.67</v>
      </c>
    </row>
    <row r="350" spans="1:29" x14ac:dyDescent="0.25">
      <c r="A350" t="s">
        <v>594</v>
      </c>
      <c r="B350" s="72" t="s">
        <v>337</v>
      </c>
      <c r="C350" s="72" t="s">
        <v>595</v>
      </c>
      <c r="D350" t="s">
        <v>69</v>
      </c>
      <c r="E350" t="s">
        <v>117</v>
      </c>
      <c r="F350" s="51" t="str">
        <f>IFERROR(VLOOKUP(D350,'Tabelas auxiliares'!$A$3:$B$61,2,FALSE),"")</f>
        <v>PROAP - PNAES</v>
      </c>
      <c r="G350" s="51" t="str">
        <f>IFERROR(VLOOKUP($B350,'Tabelas auxiliares'!$A$65:$C$102,2,FALSE),"")</f>
        <v>Recepção, portaria e zeladoria</v>
      </c>
      <c r="H350" s="51" t="str">
        <f>IFERROR(VLOOKUP($B350,'Tabelas auxiliares'!$A$65:$C$102,3,FALSE),"")</f>
        <v>PORTARIA / RECEPÇÃO / ZELADORIA</v>
      </c>
      <c r="I350" t="s">
        <v>4925</v>
      </c>
      <c r="J350" t="s">
        <v>3290</v>
      </c>
      <c r="K350" t="s">
        <v>5375</v>
      </c>
      <c r="L350" t="s">
        <v>3292</v>
      </c>
      <c r="M350" t="s">
        <v>3293</v>
      </c>
      <c r="N350" t="s">
        <v>166</v>
      </c>
      <c r="O350" t="s">
        <v>167</v>
      </c>
      <c r="P350" t="s">
        <v>200</v>
      </c>
      <c r="Q350" t="s">
        <v>168</v>
      </c>
      <c r="R350" t="s">
        <v>165</v>
      </c>
      <c r="S350" t="s">
        <v>119</v>
      </c>
      <c r="T350" t="s">
        <v>164</v>
      </c>
      <c r="U350" t="s">
        <v>118</v>
      </c>
      <c r="V350" t="s">
        <v>466</v>
      </c>
      <c r="W350" t="s">
        <v>447</v>
      </c>
      <c r="X350" s="51" t="str">
        <f t="shared" si="5"/>
        <v>3</v>
      </c>
      <c r="Y350" s="51" t="str">
        <f>IF(T350="","",IF(AND(T350&lt;&gt;'Tabelas auxiliares'!$B$236,T350&lt;&gt;'Tabelas auxiliares'!$B$237),"FOLHA DE PESSOAL",IF(X350='Tabelas auxiliares'!$A$237,"CUSTEIO",IF(X350='Tabelas auxiliares'!$A$236,"INVESTIMENTO","ERRO - VERIFICAR"))))</f>
        <v>CUSTEIO</v>
      </c>
      <c r="Z350" s="44">
        <v>921168.08</v>
      </c>
      <c r="AA350" s="44">
        <v>1.1299999999999999</v>
      </c>
      <c r="AC350" s="44">
        <v>921166.95</v>
      </c>
    </row>
    <row r="351" spans="1:29" x14ac:dyDescent="0.25">
      <c r="A351" t="s">
        <v>594</v>
      </c>
      <c r="B351" s="72" t="s">
        <v>337</v>
      </c>
      <c r="C351" s="72" t="s">
        <v>595</v>
      </c>
      <c r="D351" t="s">
        <v>69</v>
      </c>
      <c r="E351" t="s">
        <v>117</v>
      </c>
      <c r="F351" s="51" t="str">
        <f>IFERROR(VLOOKUP(D351,'Tabelas auxiliares'!$A$3:$B$61,2,FALSE),"")</f>
        <v>PROAP - PNAES</v>
      </c>
      <c r="G351" s="51" t="str">
        <f>IFERROR(VLOOKUP($B351,'Tabelas auxiliares'!$A$65:$C$102,2,FALSE),"")</f>
        <v>Recepção, portaria e zeladoria</v>
      </c>
      <c r="H351" s="51" t="str">
        <f>IFERROR(VLOOKUP($B351,'Tabelas auxiliares'!$A$65:$C$102,3,FALSE),"")</f>
        <v>PORTARIA / RECEPÇÃO / ZELADORIA</v>
      </c>
      <c r="I351" t="s">
        <v>5376</v>
      </c>
      <c r="J351" t="s">
        <v>3290</v>
      </c>
      <c r="K351" t="s">
        <v>5377</v>
      </c>
      <c r="L351" t="s">
        <v>3292</v>
      </c>
      <c r="M351" t="s">
        <v>3293</v>
      </c>
      <c r="N351" t="s">
        <v>166</v>
      </c>
      <c r="O351" t="s">
        <v>167</v>
      </c>
      <c r="P351" t="s">
        <v>200</v>
      </c>
      <c r="Q351" t="s">
        <v>168</v>
      </c>
      <c r="R351" t="s">
        <v>165</v>
      </c>
      <c r="S351" t="s">
        <v>1118</v>
      </c>
      <c r="T351" t="s">
        <v>164</v>
      </c>
      <c r="U351" t="s">
        <v>118</v>
      </c>
      <c r="V351" t="s">
        <v>466</v>
      </c>
      <c r="W351" t="s">
        <v>447</v>
      </c>
      <c r="X351" s="51" t="str">
        <f t="shared" si="5"/>
        <v>3</v>
      </c>
      <c r="Y351" s="51" t="str">
        <f>IF(T351="","",IF(AND(T351&lt;&gt;'Tabelas auxiliares'!$B$236,T351&lt;&gt;'Tabelas auxiliares'!$B$237),"FOLHA DE PESSOAL",IF(X351='Tabelas auxiliares'!$A$237,"CUSTEIO",IF(X351='Tabelas auxiliares'!$A$236,"INVESTIMENTO","ERRO - VERIFICAR"))))</f>
        <v>CUSTEIO</v>
      </c>
      <c r="Z351" s="44">
        <v>19023.61</v>
      </c>
      <c r="AC351" s="44">
        <v>19023.61</v>
      </c>
    </row>
    <row r="352" spans="1:29" x14ac:dyDescent="0.25">
      <c r="A352" t="s">
        <v>594</v>
      </c>
      <c r="B352" s="72" t="s">
        <v>340</v>
      </c>
      <c r="C352" s="72" t="s">
        <v>595</v>
      </c>
      <c r="D352" t="s">
        <v>69</v>
      </c>
      <c r="E352" t="s">
        <v>117</v>
      </c>
      <c r="F352" s="51" t="str">
        <f>IFERROR(VLOOKUP(D352,'Tabelas auxiliares'!$A$3:$B$61,2,FALSE),"")</f>
        <v>PROAP - PNAES</v>
      </c>
      <c r="G352" s="51" t="str">
        <f>IFERROR(VLOOKUP($B352,'Tabelas auxiliares'!$A$65:$C$102,2,FALSE),"")</f>
        <v>Segurança e vigilância</v>
      </c>
      <c r="H352" s="51" t="str">
        <f>IFERROR(VLOOKUP($B352,'Tabelas auxiliares'!$A$65:$C$102,3,FALSE),"")</f>
        <v>SISTEMA DE SEGURANÇA / VIGILÂNCIA</v>
      </c>
      <c r="I352" t="s">
        <v>5378</v>
      </c>
      <c r="J352" t="s">
        <v>5379</v>
      </c>
      <c r="K352" t="s">
        <v>5380</v>
      </c>
      <c r="L352" t="s">
        <v>5381</v>
      </c>
      <c r="M352" t="s">
        <v>5382</v>
      </c>
      <c r="N352" t="s">
        <v>166</v>
      </c>
      <c r="O352" t="s">
        <v>167</v>
      </c>
      <c r="P352" t="s">
        <v>200</v>
      </c>
      <c r="Q352" t="s">
        <v>168</v>
      </c>
      <c r="R352" t="s">
        <v>165</v>
      </c>
      <c r="S352" t="s">
        <v>119</v>
      </c>
      <c r="T352" t="s">
        <v>164</v>
      </c>
      <c r="U352" t="s">
        <v>118</v>
      </c>
      <c r="V352" t="s">
        <v>3301</v>
      </c>
      <c r="W352" t="s">
        <v>3302</v>
      </c>
      <c r="X352" s="51" t="str">
        <f t="shared" si="5"/>
        <v>3</v>
      </c>
      <c r="Y352" s="51" t="str">
        <f>IF(T352="","",IF(AND(T352&lt;&gt;'Tabelas auxiliares'!$B$236,T352&lt;&gt;'Tabelas auxiliares'!$B$237),"FOLHA DE PESSOAL",IF(X352='Tabelas auxiliares'!$A$237,"CUSTEIO",IF(X352='Tabelas auxiliares'!$A$236,"INVESTIMENTO","ERRO - VERIFICAR"))))</f>
        <v>CUSTEIO</v>
      </c>
      <c r="Z352" s="44">
        <v>22214.29</v>
      </c>
      <c r="AA352" s="44">
        <v>22214.29</v>
      </c>
    </row>
    <row r="353" spans="1:29" x14ac:dyDescent="0.25">
      <c r="A353" t="s">
        <v>594</v>
      </c>
      <c r="B353" s="72" t="s">
        <v>340</v>
      </c>
      <c r="C353" s="72" t="s">
        <v>595</v>
      </c>
      <c r="D353" t="s">
        <v>69</v>
      </c>
      <c r="E353" t="s">
        <v>117</v>
      </c>
      <c r="F353" s="51" t="str">
        <f>IFERROR(VLOOKUP(D353,'Tabelas auxiliares'!$A$3:$B$61,2,FALSE),"")</f>
        <v>PROAP - PNAES</v>
      </c>
      <c r="G353" s="51" t="str">
        <f>IFERROR(VLOOKUP($B353,'Tabelas auxiliares'!$A$65:$C$102,2,FALSE),"")</f>
        <v>Segurança e vigilância</v>
      </c>
      <c r="H353" s="51" t="str">
        <f>IFERROR(VLOOKUP($B353,'Tabelas auxiliares'!$A$65:$C$102,3,FALSE),"")</f>
        <v>SISTEMA DE SEGURANÇA / VIGILÂNCIA</v>
      </c>
      <c r="I353" t="s">
        <v>4683</v>
      </c>
      <c r="J353" t="s">
        <v>5383</v>
      </c>
      <c r="K353" t="s">
        <v>5384</v>
      </c>
      <c r="L353" t="s">
        <v>5385</v>
      </c>
      <c r="M353" t="s">
        <v>3306</v>
      </c>
      <c r="N353" t="s">
        <v>166</v>
      </c>
      <c r="O353" t="s">
        <v>167</v>
      </c>
      <c r="P353" t="s">
        <v>200</v>
      </c>
      <c r="Q353" t="s">
        <v>168</v>
      </c>
      <c r="R353" t="s">
        <v>165</v>
      </c>
      <c r="S353" t="s">
        <v>119</v>
      </c>
      <c r="T353" t="s">
        <v>164</v>
      </c>
      <c r="U353" t="s">
        <v>118</v>
      </c>
      <c r="V353" t="s">
        <v>3301</v>
      </c>
      <c r="W353" t="s">
        <v>3302</v>
      </c>
      <c r="X353" s="51" t="str">
        <f t="shared" si="5"/>
        <v>3</v>
      </c>
      <c r="Y353" s="51" t="str">
        <f>IF(T353="","",IF(AND(T353&lt;&gt;'Tabelas auxiliares'!$B$236,T353&lt;&gt;'Tabelas auxiliares'!$B$237),"FOLHA DE PESSOAL",IF(X353='Tabelas auxiliares'!$A$237,"CUSTEIO",IF(X353='Tabelas auxiliares'!$A$236,"INVESTIMENTO","ERRO - VERIFICAR"))))</f>
        <v>CUSTEIO</v>
      </c>
      <c r="Z353" s="44">
        <v>273124.84000000003</v>
      </c>
      <c r="AA353" s="44">
        <v>273124.84000000003</v>
      </c>
    </row>
    <row r="354" spans="1:29" x14ac:dyDescent="0.25">
      <c r="A354" t="s">
        <v>594</v>
      </c>
      <c r="B354" s="72" t="s">
        <v>340</v>
      </c>
      <c r="C354" s="72" t="s">
        <v>595</v>
      </c>
      <c r="D354" t="s">
        <v>69</v>
      </c>
      <c r="E354" t="s">
        <v>117</v>
      </c>
      <c r="F354" s="51" t="str">
        <f>IFERROR(VLOOKUP(D354,'Tabelas auxiliares'!$A$3:$B$61,2,FALSE),"")</f>
        <v>PROAP - PNAES</v>
      </c>
      <c r="G354" s="51" t="str">
        <f>IFERROR(VLOOKUP($B354,'Tabelas auxiliares'!$A$65:$C$102,2,FALSE),"")</f>
        <v>Segurança e vigilância</v>
      </c>
      <c r="H354" s="51" t="str">
        <f>IFERROR(VLOOKUP($B354,'Tabelas auxiliares'!$A$65:$C$102,3,FALSE),"")</f>
        <v>SISTEMA DE SEGURANÇA / VIGILÂNCIA</v>
      </c>
      <c r="I354" t="s">
        <v>5336</v>
      </c>
      <c r="J354" t="s">
        <v>3297</v>
      </c>
      <c r="K354" t="s">
        <v>5386</v>
      </c>
      <c r="L354" t="s">
        <v>3299</v>
      </c>
      <c r="M354" t="s">
        <v>3300</v>
      </c>
      <c r="N354" t="s">
        <v>166</v>
      </c>
      <c r="O354" t="s">
        <v>167</v>
      </c>
      <c r="P354" t="s">
        <v>200</v>
      </c>
      <c r="Q354" t="s">
        <v>168</v>
      </c>
      <c r="R354" t="s">
        <v>165</v>
      </c>
      <c r="S354" t="s">
        <v>119</v>
      </c>
      <c r="T354" t="s">
        <v>164</v>
      </c>
      <c r="U354" t="s">
        <v>118</v>
      </c>
      <c r="V354" t="s">
        <v>3301</v>
      </c>
      <c r="W354" t="s">
        <v>3302</v>
      </c>
      <c r="X354" s="51" t="str">
        <f t="shared" si="5"/>
        <v>3</v>
      </c>
      <c r="Y354" s="51" t="str">
        <f>IF(T354="","",IF(AND(T354&lt;&gt;'Tabelas auxiliares'!$B$236,T354&lt;&gt;'Tabelas auxiliares'!$B$237),"FOLHA DE PESSOAL",IF(X354='Tabelas auxiliares'!$A$237,"CUSTEIO",IF(X354='Tabelas auxiliares'!$A$236,"INVESTIMENTO","ERRO - VERIFICAR"))))</f>
        <v>CUSTEIO</v>
      </c>
      <c r="Z354" s="44">
        <v>924864.89</v>
      </c>
      <c r="AC354" s="44">
        <v>924864.89</v>
      </c>
    </row>
    <row r="355" spans="1:29" x14ac:dyDescent="0.25">
      <c r="A355" t="s">
        <v>594</v>
      </c>
      <c r="B355" s="72" t="s">
        <v>340</v>
      </c>
      <c r="C355" s="72" t="s">
        <v>595</v>
      </c>
      <c r="D355" t="s">
        <v>69</v>
      </c>
      <c r="E355" t="s">
        <v>117</v>
      </c>
      <c r="F355" s="51" t="str">
        <f>IFERROR(VLOOKUP(D355,'Tabelas auxiliares'!$A$3:$B$61,2,FALSE),"")</f>
        <v>PROAP - PNAES</v>
      </c>
      <c r="G355" s="51" t="str">
        <f>IFERROR(VLOOKUP($B355,'Tabelas auxiliares'!$A$65:$C$102,2,FALSE),"")</f>
        <v>Segurança e vigilância</v>
      </c>
      <c r="H355" s="51" t="str">
        <f>IFERROR(VLOOKUP($B355,'Tabelas auxiliares'!$A$65:$C$102,3,FALSE),"")</f>
        <v>SISTEMA DE SEGURANÇA / VIGILÂNCIA</v>
      </c>
      <c r="I355" t="s">
        <v>5387</v>
      </c>
      <c r="J355" t="s">
        <v>5388</v>
      </c>
      <c r="K355" t="s">
        <v>5389</v>
      </c>
      <c r="L355" t="s">
        <v>5390</v>
      </c>
      <c r="M355" t="s">
        <v>5391</v>
      </c>
      <c r="N355" t="s">
        <v>166</v>
      </c>
      <c r="O355" t="s">
        <v>167</v>
      </c>
      <c r="P355" t="s">
        <v>200</v>
      </c>
      <c r="Q355" t="s">
        <v>168</v>
      </c>
      <c r="R355" t="s">
        <v>165</v>
      </c>
      <c r="S355" t="s">
        <v>119</v>
      </c>
      <c r="T355" t="s">
        <v>164</v>
      </c>
      <c r="U355" t="s">
        <v>118</v>
      </c>
      <c r="V355" t="s">
        <v>3301</v>
      </c>
      <c r="W355" t="s">
        <v>3302</v>
      </c>
      <c r="X355" s="51" t="str">
        <f t="shared" si="5"/>
        <v>3</v>
      </c>
      <c r="Y355" s="51" t="str">
        <f>IF(T355="","",IF(AND(T355&lt;&gt;'Tabelas auxiliares'!$B$236,T355&lt;&gt;'Tabelas auxiliares'!$B$237),"FOLHA DE PESSOAL",IF(X355='Tabelas auxiliares'!$A$237,"CUSTEIO",IF(X355='Tabelas auxiliares'!$A$236,"INVESTIMENTO","ERRO - VERIFICAR"))))</f>
        <v>CUSTEIO</v>
      </c>
      <c r="Z355" s="44">
        <v>148865.38</v>
      </c>
      <c r="AA355" s="44">
        <v>148865.38</v>
      </c>
    </row>
    <row r="356" spans="1:29" x14ac:dyDescent="0.25">
      <c r="A356" t="s">
        <v>594</v>
      </c>
      <c r="B356" s="72" t="s">
        <v>340</v>
      </c>
      <c r="C356" s="72" t="s">
        <v>595</v>
      </c>
      <c r="D356" t="s">
        <v>69</v>
      </c>
      <c r="E356" t="s">
        <v>117</v>
      </c>
      <c r="F356" s="51" t="str">
        <f>IFERROR(VLOOKUP(D356,'Tabelas auxiliares'!$A$3:$B$61,2,FALSE),"")</f>
        <v>PROAP - PNAES</v>
      </c>
      <c r="G356" s="51" t="str">
        <f>IFERROR(VLOOKUP($B356,'Tabelas auxiliares'!$A$65:$C$102,2,FALSE),"")</f>
        <v>Segurança e vigilância</v>
      </c>
      <c r="H356" s="51" t="str">
        <f>IFERROR(VLOOKUP($B356,'Tabelas auxiliares'!$A$65:$C$102,3,FALSE),"")</f>
        <v>SISTEMA DE SEGURANÇA / VIGILÂNCIA</v>
      </c>
      <c r="I356" t="s">
        <v>4751</v>
      </c>
      <c r="J356" t="s">
        <v>3297</v>
      </c>
      <c r="K356" t="s">
        <v>5392</v>
      </c>
      <c r="L356" t="s">
        <v>3299</v>
      </c>
      <c r="M356" t="s">
        <v>3300</v>
      </c>
      <c r="N356" t="s">
        <v>166</v>
      </c>
      <c r="O356" t="s">
        <v>167</v>
      </c>
      <c r="P356" t="s">
        <v>200</v>
      </c>
      <c r="Q356" t="s">
        <v>168</v>
      </c>
      <c r="R356" t="s">
        <v>165</v>
      </c>
      <c r="S356" t="s">
        <v>1118</v>
      </c>
      <c r="T356" t="s">
        <v>164</v>
      </c>
      <c r="U356" t="s">
        <v>118</v>
      </c>
      <c r="V356" t="s">
        <v>3301</v>
      </c>
      <c r="W356" t="s">
        <v>3302</v>
      </c>
      <c r="X356" s="51" t="str">
        <f t="shared" si="5"/>
        <v>3</v>
      </c>
      <c r="Y356" s="51" t="str">
        <f>IF(T356="","",IF(AND(T356&lt;&gt;'Tabelas auxiliares'!$B$236,T356&lt;&gt;'Tabelas auxiliares'!$B$237),"FOLHA DE PESSOAL",IF(X356='Tabelas auxiliares'!$A$237,"CUSTEIO",IF(X356='Tabelas auxiliares'!$A$236,"INVESTIMENTO","ERRO - VERIFICAR"))))</f>
        <v>CUSTEIO</v>
      </c>
      <c r="Z356" s="44">
        <v>22701.119999999999</v>
      </c>
      <c r="AC356" s="44">
        <v>22701.119999999999</v>
      </c>
    </row>
    <row r="357" spans="1:29" x14ac:dyDescent="0.25">
      <c r="A357" t="s">
        <v>594</v>
      </c>
      <c r="B357" s="72" t="s">
        <v>343</v>
      </c>
      <c r="C357" s="72" t="s">
        <v>595</v>
      </c>
      <c r="D357" t="s">
        <v>41</v>
      </c>
      <c r="E357" t="s">
        <v>117</v>
      </c>
      <c r="F357" s="51" t="str">
        <f>IFERROR(VLOOKUP(D357,'Tabelas auxiliares'!$A$3:$B$61,2,FALSE),"")</f>
        <v>CECS - CENTRO DE ENG., MODELAGEM E CIÊNCIAS SOCIAIS APLICADAS</v>
      </c>
      <c r="G357" s="51" t="str">
        <f>IFERROR(VLOOKUP($B357,'Tabelas auxiliares'!$A$65:$C$102,2,FALSE),"")</f>
        <v>Tecnologia da informação e comunicação</v>
      </c>
      <c r="H357" s="51" t="str">
        <f>IFERROR(VLOOKUP($B357,'Tabelas auxiliares'!$A$65:$C$102,3,FALSE),"")</f>
        <v>TELEFONIA / TI</v>
      </c>
      <c r="I357" t="s">
        <v>4439</v>
      </c>
      <c r="J357" t="s">
        <v>5393</v>
      </c>
      <c r="K357" t="s">
        <v>5394</v>
      </c>
      <c r="L357" t="s">
        <v>3327</v>
      </c>
      <c r="M357" t="s">
        <v>3328</v>
      </c>
      <c r="N357" t="s">
        <v>166</v>
      </c>
      <c r="O357" t="s">
        <v>167</v>
      </c>
      <c r="P357" t="s">
        <v>200</v>
      </c>
      <c r="Q357" t="s">
        <v>168</v>
      </c>
      <c r="R357" t="s">
        <v>165</v>
      </c>
      <c r="S357" t="s">
        <v>119</v>
      </c>
      <c r="T357" t="s">
        <v>164</v>
      </c>
      <c r="U357" t="s">
        <v>118</v>
      </c>
      <c r="V357" t="s">
        <v>3322</v>
      </c>
      <c r="W357" t="s">
        <v>3323</v>
      </c>
      <c r="X357" s="51" t="str">
        <f t="shared" si="5"/>
        <v>3</v>
      </c>
      <c r="Y357" s="51" t="str">
        <f>IF(T357="","",IF(AND(T357&lt;&gt;'Tabelas auxiliares'!$B$236,T357&lt;&gt;'Tabelas auxiliares'!$B$237),"FOLHA DE PESSOAL",IF(X357='Tabelas auxiliares'!$A$237,"CUSTEIO",IF(X357='Tabelas auxiliares'!$A$236,"INVESTIMENTO","ERRO - VERIFICAR"))))</f>
        <v>CUSTEIO</v>
      </c>
      <c r="Z357" s="44">
        <v>9580.73</v>
      </c>
      <c r="AC357" s="44">
        <v>9580.73</v>
      </c>
    </row>
    <row r="358" spans="1:29" x14ac:dyDescent="0.25">
      <c r="A358" t="s">
        <v>594</v>
      </c>
      <c r="B358" s="72" t="s">
        <v>343</v>
      </c>
      <c r="C358" s="72" t="s">
        <v>595</v>
      </c>
      <c r="D358" t="s">
        <v>45</v>
      </c>
      <c r="E358" t="s">
        <v>117</v>
      </c>
      <c r="F358" s="51" t="str">
        <f>IFERROR(VLOOKUP(D358,'Tabelas auxiliares'!$A$3:$B$61,2,FALSE),"")</f>
        <v>CMCC - CENTRO DE MATEMÁTICA, COMPUTAÇÃO E COGNIÇÃO</v>
      </c>
      <c r="G358" s="51" t="str">
        <f>IFERROR(VLOOKUP($B358,'Tabelas auxiliares'!$A$65:$C$102,2,FALSE),"")</f>
        <v>Tecnologia da informação e comunicação</v>
      </c>
      <c r="H358" s="51" t="str">
        <f>IFERROR(VLOOKUP($B358,'Tabelas auxiliares'!$A$65:$C$102,3,FALSE),"")</f>
        <v>TELEFONIA / TI</v>
      </c>
      <c r="I358" t="s">
        <v>4931</v>
      </c>
      <c r="J358" t="s">
        <v>5395</v>
      </c>
      <c r="K358" t="s">
        <v>5396</v>
      </c>
      <c r="L358" t="s">
        <v>5397</v>
      </c>
      <c r="M358" t="s">
        <v>2122</v>
      </c>
      <c r="N358" t="s">
        <v>1506</v>
      </c>
      <c r="O358" t="s">
        <v>167</v>
      </c>
      <c r="P358" t="s">
        <v>1507</v>
      </c>
      <c r="Q358" t="s">
        <v>168</v>
      </c>
      <c r="R358" t="s">
        <v>165</v>
      </c>
      <c r="S358" t="s">
        <v>119</v>
      </c>
      <c r="T358" t="s">
        <v>164</v>
      </c>
      <c r="U358" t="s">
        <v>830</v>
      </c>
      <c r="V358" t="s">
        <v>2014</v>
      </c>
      <c r="W358" t="s">
        <v>2015</v>
      </c>
      <c r="X358" s="51" t="str">
        <f t="shared" si="5"/>
        <v>4</v>
      </c>
      <c r="Y358" s="51" t="str">
        <f>IF(T358="","",IF(AND(T358&lt;&gt;'Tabelas auxiliares'!$B$236,T358&lt;&gt;'Tabelas auxiliares'!$B$237),"FOLHA DE PESSOAL",IF(X358='Tabelas auxiliares'!$A$237,"CUSTEIO",IF(X358='Tabelas auxiliares'!$A$236,"INVESTIMENTO","ERRO - VERIFICAR"))))</f>
        <v>INVESTIMENTO</v>
      </c>
      <c r="Z358" s="44">
        <v>3564</v>
      </c>
      <c r="AC358" s="44">
        <v>3564</v>
      </c>
    </row>
    <row r="359" spans="1:29" x14ac:dyDescent="0.25">
      <c r="A359" t="s">
        <v>594</v>
      </c>
      <c r="B359" s="72" t="s">
        <v>343</v>
      </c>
      <c r="C359" s="72" t="s">
        <v>595</v>
      </c>
      <c r="D359" t="s">
        <v>209</v>
      </c>
      <c r="E359" t="s">
        <v>117</v>
      </c>
      <c r="F359" s="51" t="str">
        <f>IFERROR(VLOOKUP(D359,'Tabelas auxiliares'!$A$3:$B$61,2,FALSE),"")</f>
        <v>PROEC - TRI</v>
      </c>
      <c r="G359" s="51" t="str">
        <f>IFERROR(VLOOKUP($B359,'Tabelas auxiliares'!$A$65:$C$102,2,FALSE),"")</f>
        <v>Tecnologia da informação e comunicação</v>
      </c>
      <c r="H359" s="51" t="str">
        <f>IFERROR(VLOOKUP($B359,'Tabelas auxiliares'!$A$65:$C$102,3,FALSE),"")</f>
        <v>TELEFONIA / TI</v>
      </c>
      <c r="I359" t="s">
        <v>5398</v>
      </c>
      <c r="J359" t="s">
        <v>5399</v>
      </c>
      <c r="K359" t="s">
        <v>5400</v>
      </c>
      <c r="L359" t="s">
        <v>5401</v>
      </c>
      <c r="M359" t="s">
        <v>5402</v>
      </c>
      <c r="N359" t="s">
        <v>166</v>
      </c>
      <c r="O359" t="s">
        <v>167</v>
      </c>
      <c r="P359" t="s">
        <v>200</v>
      </c>
      <c r="Q359" t="s">
        <v>168</v>
      </c>
      <c r="R359" t="s">
        <v>165</v>
      </c>
      <c r="S359" t="s">
        <v>1118</v>
      </c>
      <c r="T359" t="s">
        <v>164</v>
      </c>
      <c r="U359" t="s">
        <v>118</v>
      </c>
      <c r="V359" t="s">
        <v>3084</v>
      </c>
      <c r="W359" t="s">
        <v>3085</v>
      </c>
      <c r="X359" s="51" t="str">
        <f t="shared" si="5"/>
        <v>3</v>
      </c>
      <c r="Y359" s="51" t="str">
        <f>IF(T359="","",IF(AND(T359&lt;&gt;'Tabelas auxiliares'!$B$236,T359&lt;&gt;'Tabelas auxiliares'!$B$237),"FOLHA DE PESSOAL",IF(X359='Tabelas auxiliares'!$A$237,"CUSTEIO",IF(X359='Tabelas auxiliares'!$A$236,"INVESTIMENTO","ERRO - VERIFICAR"))))</f>
        <v>CUSTEIO</v>
      </c>
      <c r="Z359" s="44">
        <v>1649.97</v>
      </c>
      <c r="AC359" s="44">
        <v>1649.97</v>
      </c>
    </row>
    <row r="360" spans="1:29" x14ac:dyDescent="0.25">
      <c r="A360" t="s">
        <v>594</v>
      </c>
      <c r="B360" s="72" t="s">
        <v>343</v>
      </c>
      <c r="C360" s="72" t="s">
        <v>595</v>
      </c>
      <c r="D360" t="s">
        <v>209</v>
      </c>
      <c r="E360" t="s">
        <v>117</v>
      </c>
      <c r="F360" s="51" t="str">
        <f>IFERROR(VLOOKUP(D360,'Tabelas auxiliares'!$A$3:$B$61,2,FALSE),"")</f>
        <v>PROEC - TRI</v>
      </c>
      <c r="G360" s="51" t="str">
        <f>IFERROR(VLOOKUP($B360,'Tabelas auxiliares'!$A$65:$C$102,2,FALSE),"")</f>
        <v>Tecnologia da informação e comunicação</v>
      </c>
      <c r="H360" s="51" t="str">
        <f>IFERROR(VLOOKUP($B360,'Tabelas auxiliares'!$A$65:$C$102,3,FALSE),"")</f>
        <v>TELEFONIA / TI</v>
      </c>
      <c r="I360" t="s">
        <v>5398</v>
      </c>
      <c r="J360" t="s">
        <v>5399</v>
      </c>
      <c r="K360" t="s">
        <v>5403</v>
      </c>
      <c r="L360" t="s">
        <v>5401</v>
      </c>
      <c r="M360" t="s">
        <v>5404</v>
      </c>
      <c r="N360" t="s">
        <v>166</v>
      </c>
      <c r="O360" t="s">
        <v>167</v>
      </c>
      <c r="P360" t="s">
        <v>200</v>
      </c>
      <c r="Q360" t="s">
        <v>168</v>
      </c>
      <c r="R360" t="s">
        <v>165</v>
      </c>
      <c r="S360" t="s">
        <v>1118</v>
      </c>
      <c r="T360" t="s">
        <v>164</v>
      </c>
      <c r="U360" t="s">
        <v>118</v>
      </c>
      <c r="V360" t="s">
        <v>3084</v>
      </c>
      <c r="W360" t="s">
        <v>3085</v>
      </c>
      <c r="X360" s="51" t="str">
        <f t="shared" si="5"/>
        <v>3</v>
      </c>
      <c r="Y360" s="51" t="str">
        <f>IF(T360="","",IF(AND(T360&lt;&gt;'Tabelas auxiliares'!$B$236,T360&lt;&gt;'Tabelas auxiliares'!$B$237),"FOLHA DE PESSOAL",IF(X360='Tabelas auxiliares'!$A$237,"CUSTEIO",IF(X360='Tabelas auxiliares'!$A$236,"INVESTIMENTO","ERRO - VERIFICAR"))))</f>
        <v>CUSTEIO</v>
      </c>
      <c r="Z360" s="44">
        <v>477.2</v>
      </c>
      <c r="AC360" s="44">
        <v>477.2</v>
      </c>
    </row>
    <row r="361" spans="1:29" x14ac:dyDescent="0.25">
      <c r="A361" t="s">
        <v>594</v>
      </c>
      <c r="B361" s="72" t="s">
        <v>343</v>
      </c>
      <c r="C361" s="72" t="s">
        <v>595</v>
      </c>
      <c r="D361" t="s">
        <v>61</v>
      </c>
      <c r="E361" t="s">
        <v>117</v>
      </c>
      <c r="F361" s="51" t="str">
        <f>IFERROR(VLOOKUP(D361,'Tabelas auxiliares'!$A$3:$B$61,2,FALSE),"")</f>
        <v>PROAD - PRÓ-REITORIA DE ADMINISTRAÇÃO</v>
      </c>
      <c r="G361" s="51" t="str">
        <f>IFERROR(VLOOKUP($B361,'Tabelas auxiliares'!$A$65:$C$102,2,FALSE),"")</f>
        <v>Tecnologia da informação e comunicação</v>
      </c>
      <c r="H361" s="51" t="str">
        <f>IFERROR(VLOOKUP($B361,'Tabelas auxiliares'!$A$65:$C$102,3,FALSE),"")</f>
        <v>TELEFONIA / TI</v>
      </c>
      <c r="I361" t="s">
        <v>4421</v>
      </c>
      <c r="J361" t="s">
        <v>5405</v>
      </c>
      <c r="K361" t="s">
        <v>5406</v>
      </c>
      <c r="L361" t="s">
        <v>5407</v>
      </c>
      <c r="M361" t="s">
        <v>5408</v>
      </c>
      <c r="N361" t="s">
        <v>166</v>
      </c>
      <c r="O361" t="s">
        <v>167</v>
      </c>
      <c r="P361" t="s">
        <v>200</v>
      </c>
      <c r="Q361" t="s">
        <v>168</v>
      </c>
      <c r="R361" t="s">
        <v>165</v>
      </c>
      <c r="S361" t="s">
        <v>119</v>
      </c>
      <c r="T361" t="s">
        <v>164</v>
      </c>
      <c r="U361" t="s">
        <v>118</v>
      </c>
      <c r="V361" t="s">
        <v>3333</v>
      </c>
      <c r="W361" t="s">
        <v>3334</v>
      </c>
      <c r="X361" s="51" t="str">
        <f t="shared" si="5"/>
        <v>3</v>
      </c>
      <c r="Y361" s="51" t="str">
        <f>IF(T361="","",IF(AND(T361&lt;&gt;'Tabelas auxiliares'!$B$236,T361&lt;&gt;'Tabelas auxiliares'!$B$237),"FOLHA DE PESSOAL",IF(X361='Tabelas auxiliares'!$A$237,"CUSTEIO",IF(X361='Tabelas auxiliares'!$A$236,"INVESTIMENTO","ERRO - VERIFICAR"))))</f>
        <v>CUSTEIO</v>
      </c>
      <c r="Z361" s="44">
        <v>140</v>
      </c>
      <c r="AC361" s="44">
        <v>140</v>
      </c>
    </row>
    <row r="362" spans="1:29" x14ac:dyDescent="0.25">
      <c r="A362" t="s">
        <v>594</v>
      </c>
      <c r="B362" s="72" t="s">
        <v>343</v>
      </c>
      <c r="C362" s="72" t="s">
        <v>595</v>
      </c>
      <c r="D362" t="s">
        <v>77</v>
      </c>
      <c r="E362" t="s">
        <v>117</v>
      </c>
      <c r="F362" s="51" t="str">
        <f>IFERROR(VLOOKUP(D362,'Tabelas auxiliares'!$A$3:$B$61,2,FALSE),"")</f>
        <v>NTI - NÚCLEO DE TECNOLOGIA DA INFORMAÇÃO</v>
      </c>
      <c r="G362" s="51" t="str">
        <f>IFERROR(VLOOKUP($B362,'Tabelas auxiliares'!$A$65:$C$102,2,FALSE),"")</f>
        <v>Tecnologia da informação e comunicação</v>
      </c>
      <c r="H362" s="51" t="str">
        <f>IFERROR(VLOOKUP($B362,'Tabelas auxiliares'!$A$65:$C$102,3,FALSE),"")</f>
        <v>TELEFONIA / TI</v>
      </c>
      <c r="I362" t="s">
        <v>5409</v>
      </c>
      <c r="J362" t="s">
        <v>5410</v>
      </c>
      <c r="K362" t="s">
        <v>5411</v>
      </c>
      <c r="L362" t="s">
        <v>5412</v>
      </c>
      <c r="M362" t="s">
        <v>5413</v>
      </c>
      <c r="N362" t="s">
        <v>166</v>
      </c>
      <c r="O362" t="s">
        <v>167</v>
      </c>
      <c r="P362" t="s">
        <v>200</v>
      </c>
      <c r="Q362" t="s">
        <v>168</v>
      </c>
      <c r="R362" t="s">
        <v>165</v>
      </c>
      <c r="S362" t="s">
        <v>119</v>
      </c>
      <c r="T362" t="s">
        <v>164</v>
      </c>
      <c r="U362" t="s">
        <v>118</v>
      </c>
      <c r="V362" t="s">
        <v>3048</v>
      </c>
      <c r="W362" t="s">
        <v>3049</v>
      </c>
      <c r="X362" s="51" t="str">
        <f t="shared" si="5"/>
        <v>3</v>
      </c>
      <c r="Y362" s="51" t="str">
        <f>IF(T362="","",IF(AND(T362&lt;&gt;'Tabelas auxiliares'!$B$236,T362&lt;&gt;'Tabelas auxiliares'!$B$237),"FOLHA DE PESSOAL",IF(X362='Tabelas auxiliares'!$A$237,"CUSTEIO",IF(X362='Tabelas auxiliares'!$A$236,"INVESTIMENTO","ERRO - VERIFICAR"))))</f>
        <v>CUSTEIO</v>
      </c>
      <c r="Z362" s="44">
        <v>1</v>
      </c>
      <c r="AA362" s="44">
        <v>1</v>
      </c>
    </row>
    <row r="363" spans="1:29" x14ac:dyDescent="0.25">
      <c r="A363" t="s">
        <v>594</v>
      </c>
      <c r="B363" s="72" t="s">
        <v>343</v>
      </c>
      <c r="C363" s="72" t="s">
        <v>595</v>
      </c>
      <c r="D363" t="s">
        <v>77</v>
      </c>
      <c r="E363" t="s">
        <v>117</v>
      </c>
      <c r="F363" s="51" t="str">
        <f>IFERROR(VLOOKUP(D363,'Tabelas auxiliares'!$A$3:$B$61,2,FALSE),"")</f>
        <v>NTI - NÚCLEO DE TECNOLOGIA DA INFORMAÇÃO</v>
      </c>
      <c r="G363" s="51" t="str">
        <f>IFERROR(VLOOKUP($B363,'Tabelas auxiliares'!$A$65:$C$102,2,FALSE),"")</f>
        <v>Tecnologia da informação e comunicação</v>
      </c>
      <c r="H363" s="51" t="str">
        <f>IFERROR(VLOOKUP($B363,'Tabelas auxiliares'!$A$65:$C$102,3,FALSE),"")</f>
        <v>TELEFONIA / TI</v>
      </c>
      <c r="I363" t="s">
        <v>5414</v>
      </c>
      <c r="J363" t="s">
        <v>5415</v>
      </c>
      <c r="K363" t="s">
        <v>5416</v>
      </c>
      <c r="L363" t="s">
        <v>5417</v>
      </c>
      <c r="M363" t="s">
        <v>5418</v>
      </c>
      <c r="N363" t="s">
        <v>166</v>
      </c>
      <c r="O363" t="s">
        <v>4729</v>
      </c>
      <c r="P363" t="s">
        <v>4730</v>
      </c>
      <c r="Q363" t="s">
        <v>168</v>
      </c>
      <c r="R363" t="s">
        <v>165</v>
      </c>
      <c r="S363" t="s">
        <v>597</v>
      </c>
      <c r="T363" t="s">
        <v>164</v>
      </c>
      <c r="U363" t="s">
        <v>4731</v>
      </c>
      <c r="V363" t="s">
        <v>3347</v>
      </c>
      <c r="W363" t="s">
        <v>3348</v>
      </c>
      <c r="X363" s="51" t="str">
        <f t="shared" si="5"/>
        <v>3</v>
      </c>
      <c r="Y363" s="51" t="str">
        <f>IF(T363="","",IF(AND(T363&lt;&gt;'Tabelas auxiliares'!$B$236,T363&lt;&gt;'Tabelas auxiliares'!$B$237),"FOLHA DE PESSOAL",IF(X363='Tabelas auxiliares'!$A$237,"CUSTEIO",IF(X363='Tabelas auxiliares'!$A$236,"INVESTIMENTO","ERRO - VERIFICAR"))))</f>
        <v>CUSTEIO</v>
      </c>
      <c r="Z363" s="44">
        <v>3557.34</v>
      </c>
      <c r="AA363" s="44">
        <v>3557.34</v>
      </c>
    </row>
    <row r="364" spans="1:29" x14ac:dyDescent="0.25">
      <c r="A364" t="s">
        <v>594</v>
      </c>
      <c r="B364" s="72" t="s">
        <v>343</v>
      </c>
      <c r="C364" s="72" t="s">
        <v>595</v>
      </c>
      <c r="D364" t="s">
        <v>77</v>
      </c>
      <c r="E364" t="s">
        <v>117</v>
      </c>
      <c r="F364" s="51" t="str">
        <f>IFERROR(VLOOKUP(D364,'Tabelas auxiliares'!$A$3:$B$61,2,FALSE),"")</f>
        <v>NTI - NÚCLEO DE TECNOLOGIA DA INFORMAÇÃO</v>
      </c>
      <c r="G364" s="51" t="str">
        <f>IFERROR(VLOOKUP($B364,'Tabelas auxiliares'!$A$65:$C$102,2,FALSE),"")</f>
        <v>Tecnologia da informação e comunicação</v>
      </c>
      <c r="H364" s="51" t="str">
        <f>IFERROR(VLOOKUP($B364,'Tabelas auxiliares'!$A$65:$C$102,3,FALSE),"")</f>
        <v>TELEFONIA / TI</v>
      </c>
      <c r="I364" t="s">
        <v>5419</v>
      </c>
      <c r="J364" t="s">
        <v>5420</v>
      </c>
      <c r="K364" t="s">
        <v>5421</v>
      </c>
      <c r="L364" t="s">
        <v>5422</v>
      </c>
      <c r="M364" t="s">
        <v>5423</v>
      </c>
      <c r="N364" t="s">
        <v>166</v>
      </c>
      <c r="O364" t="s">
        <v>4729</v>
      </c>
      <c r="P364" t="s">
        <v>4730</v>
      </c>
      <c r="Q364" t="s">
        <v>168</v>
      </c>
      <c r="R364" t="s">
        <v>165</v>
      </c>
      <c r="S364" t="s">
        <v>597</v>
      </c>
      <c r="T364" t="s">
        <v>164</v>
      </c>
      <c r="U364" t="s">
        <v>4731</v>
      </c>
      <c r="V364" t="s">
        <v>2889</v>
      </c>
      <c r="W364" t="s">
        <v>2890</v>
      </c>
      <c r="X364" s="51" t="str">
        <f t="shared" si="5"/>
        <v>3</v>
      </c>
      <c r="Y364" s="51" t="str">
        <f>IF(T364="","",IF(AND(T364&lt;&gt;'Tabelas auxiliares'!$B$236,T364&lt;&gt;'Tabelas auxiliares'!$B$237),"FOLHA DE PESSOAL",IF(X364='Tabelas auxiliares'!$A$237,"CUSTEIO",IF(X364='Tabelas auxiliares'!$A$236,"INVESTIMENTO","ERRO - VERIFICAR"))))</f>
        <v>CUSTEIO</v>
      </c>
      <c r="Z364" s="44">
        <v>37080</v>
      </c>
    </row>
    <row r="365" spans="1:29" x14ac:dyDescent="0.25">
      <c r="A365" t="s">
        <v>594</v>
      </c>
      <c r="B365" s="72" t="s">
        <v>343</v>
      </c>
      <c r="C365" s="72" t="s">
        <v>595</v>
      </c>
      <c r="D365" t="s">
        <v>77</v>
      </c>
      <c r="E365" t="s">
        <v>117</v>
      </c>
      <c r="F365" s="51" t="str">
        <f>IFERROR(VLOOKUP(D365,'Tabelas auxiliares'!$A$3:$B$61,2,FALSE),"")</f>
        <v>NTI - NÚCLEO DE TECNOLOGIA DA INFORMAÇÃO</v>
      </c>
      <c r="G365" s="51" t="str">
        <f>IFERROR(VLOOKUP($B365,'Tabelas auxiliares'!$A$65:$C$102,2,FALSE),"")</f>
        <v>Tecnologia da informação e comunicação</v>
      </c>
      <c r="H365" s="51" t="str">
        <f>IFERROR(VLOOKUP($B365,'Tabelas auxiliares'!$A$65:$C$102,3,FALSE),"")</f>
        <v>TELEFONIA / TI</v>
      </c>
      <c r="I365" t="s">
        <v>5424</v>
      </c>
      <c r="J365" t="s">
        <v>5425</v>
      </c>
      <c r="K365" t="s">
        <v>5426</v>
      </c>
      <c r="L365" t="s">
        <v>5427</v>
      </c>
      <c r="M365" t="s">
        <v>5418</v>
      </c>
      <c r="N365" t="s">
        <v>166</v>
      </c>
      <c r="O365" t="s">
        <v>167</v>
      </c>
      <c r="P365" t="s">
        <v>200</v>
      </c>
      <c r="Q365" t="s">
        <v>168</v>
      </c>
      <c r="R365" t="s">
        <v>165</v>
      </c>
      <c r="S365" t="s">
        <v>119</v>
      </c>
      <c r="T365" t="s">
        <v>164</v>
      </c>
      <c r="U365" t="s">
        <v>118</v>
      </c>
      <c r="V365" t="s">
        <v>3347</v>
      </c>
      <c r="W365" t="s">
        <v>3348</v>
      </c>
      <c r="X365" s="51" t="str">
        <f t="shared" si="5"/>
        <v>3</v>
      </c>
      <c r="Y365" s="51" t="str">
        <f>IF(T365="","",IF(AND(T365&lt;&gt;'Tabelas auxiliares'!$B$236,T365&lt;&gt;'Tabelas auxiliares'!$B$237),"FOLHA DE PESSOAL",IF(X365='Tabelas auxiliares'!$A$237,"CUSTEIO",IF(X365='Tabelas auxiliares'!$A$236,"INVESTIMENTO","ERRO - VERIFICAR"))))</f>
        <v>CUSTEIO</v>
      </c>
      <c r="Z365" s="44">
        <v>240.01</v>
      </c>
      <c r="AA365" s="44">
        <v>240.01</v>
      </c>
    </row>
    <row r="366" spans="1:29" x14ac:dyDescent="0.25">
      <c r="A366" t="s">
        <v>594</v>
      </c>
      <c r="B366" s="72" t="s">
        <v>343</v>
      </c>
      <c r="C366" s="72" t="s">
        <v>595</v>
      </c>
      <c r="D366" t="s">
        <v>77</v>
      </c>
      <c r="E366" t="s">
        <v>117</v>
      </c>
      <c r="F366" s="51" t="str">
        <f>IFERROR(VLOOKUP(D366,'Tabelas auxiliares'!$A$3:$B$61,2,FALSE),"")</f>
        <v>NTI - NÚCLEO DE TECNOLOGIA DA INFORMAÇÃO</v>
      </c>
      <c r="G366" s="51" t="str">
        <f>IFERROR(VLOOKUP($B366,'Tabelas auxiliares'!$A$65:$C$102,2,FALSE),"")</f>
        <v>Tecnologia da informação e comunicação</v>
      </c>
      <c r="H366" s="51" t="str">
        <f>IFERROR(VLOOKUP($B366,'Tabelas auxiliares'!$A$65:$C$102,3,FALSE),"")</f>
        <v>TELEFONIA / TI</v>
      </c>
      <c r="I366" t="s">
        <v>5428</v>
      </c>
      <c r="J366" t="s">
        <v>3363</v>
      </c>
      <c r="K366" t="s">
        <v>5429</v>
      </c>
      <c r="L366" t="s">
        <v>3365</v>
      </c>
      <c r="M366" t="s">
        <v>3366</v>
      </c>
      <c r="N366" t="s">
        <v>166</v>
      </c>
      <c r="O366" t="s">
        <v>167</v>
      </c>
      <c r="P366" t="s">
        <v>200</v>
      </c>
      <c r="Q366" t="s">
        <v>168</v>
      </c>
      <c r="R366" t="s">
        <v>165</v>
      </c>
      <c r="S366" t="s">
        <v>119</v>
      </c>
      <c r="T366" t="s">
        <v>164</v>
      </c>
      <c r="U366" t="s">
        <v>118</v>
      </c>
      <c r="V366" t="s">
        <v>3356</v>
      </c>
      <c r="W366" t="s">
        <v>3357</v>
      </c>
      <c r="X366" s="51" t="str">
        <f t="shared" si="5"/>
        <v>3</v>
      </c>
      <c r="Y366" s="51" t="str">
        <f>IF(T366="","",IF(AND(T366&lt;&gt;'Tabelas auxiliares'!$B$236,T366&lt;&gt;'Tabelas auxiliares'!$B$237),"FOLHA DE PESSOAL",IF(X366='Tabelas auxiliares'!$A$237,"CUSTEIO",IF(X366='Tabelas auxiliares'!$A$236,"INVESTIMENTO","ERRO - VERIFICAR"))))</f>
        <v>CUSTEIO</v>
      </c>
      <c r="Z366" s="44">
        <v>2284.37</v>
      </c>
      <c r="AC366" s="44">
        <v>2284.37</v>
      </c>
    </row>
    <row r="367" spans="1:29" x14ac:dyDescent="0.25">
      <c r="A367" t="s">
        <v>594</v>
      </c>
      <c r="B367" s="72" t="s">
        <v>343</v>
      </c>
      <c r="C367" s="72" t="s">
        <v>595</v>
      </c>
      <c r="D367" t="s">
        <v>77</v>
      </c>
      <c r="E367" t="s">
        <v>117</v>
      </c>
      <c r="F367" s="51" t="str">
        <f>IFERROR(VLOOKUP(D367,'Tabelas auxiliares'!$A$3:$B$61,2,FALSE),"")</f>
        <v>NTI - NÚCLEO DE TECNOLOGIA DA INFORMAÇÃO</v>
      </c>
      <c r="G367" s="51" t="str">
        <f>IFERROR(VLOOKUP($B367,'Tabelas auxiliares'!$A$65:$C$102,2,FALSE),"")</f>
        <v>Tecnologia da informação e comunicação</v>
      </c>
      <c r="H367" s="51" t="str">
        <f>IFERROR(VLOOKUP($B367,'Tabelas auxiliares'!$A$65:$C$102,3,FALSE),"")</f>
        <v>TELEFONIA / TI</v>
      </c>
      <c r="I367" t="s">
        <v>5430</v>
      </c>
      <c r="J367" t="s">
        <v>3383</v>
      </c>
      <c r="K367" t="s">
        <v>5431</v>
      </c>
      <c r="L367" t="s">
        <v>3385</v>
      </c>
      <c r="M367" t="s">
        <v>3386</v>
      </c>
      <c r="N367" t="s">
        <v>166</v>
      </c>
      <c r="O367" t="s">
        <v>167</v>
      </c>
      <c r="P367" t="s">
        <v>200</v>
      </c>
      <c r="Q367" t="s">
        <v>168</v>
      </c>
      <c r="R367" t="s">
        <v>165</v>
      </c>
      <c r="S367" t="s">
        <v>119</v>
      </c>
      <c r="T367" t="s">
        <v>164</v>
      </c>
      <c r="U367" t="s">
        <v>118</v>
      </c>
      <c r="V367" t="s">
        <v>5432</v>
      </c>
      <c r="W367" t="s">
        <v>5433</v>
      </c>
      <c r="X367" s="51" t="str">
        <f t="shared" si="5"/>
        <v>3</v>
      </c>
      <c r="Y367" s="51" t="str">
        <f>IF(T367="","",IF(AND(T367&lt;&gt;'Tabelas auxiliares'!$B$236,T367&lt;&gt;'Tabelas auxiliares'!$B$237),"FOLHA DE PESSOAL",IF(X367='Tabelas auxiliares'!$A$237,"CUSTEIO",IF(X367='Tabelas auxiliares'!$A$236,"INVESTIMENTO","ERRO - VERIFICAR"))))</f>
        <v>CUSTEIO</v>
      </c>
      <c r="Z367" s="44">
        <v>1710.76</v>
      </c>
      <c r="AC367" s="44">
        <v>1710.76</v>
      </c>
    </row>
    <row r="368" spans="1:29" x14ac:dyDescent="0.25">
      <c r="A368" t="s">
        <v>594</v>
      </c>
      <c r="B368" s="72" t="s">
        <v>343</v>
      </c>
      <c r="C368" s="72" t="s">
        <v>595</v>
      </c>
      <c r="D368" t="s">
        <v>77</v>
      </c>
      <c r="E368" t="s">
        <v>117</v>
      </c>
      <c r="F368" s="51" t="str">
        <f>IFERROR(VLOOKUP(D368,'Tabelas auxiliares'!$A$3:$B$61,2,FALSE),"")</f>
        <v>NTI - NÚCLEO DE TECNOLOGIA DA INFORMAÇÃO</v>
      </c>
      <c r="G368" s="51" t="str">
        <f>IFERROR(VLOOKUP($B368,'Tabelas auxiliares'!$A$65:$C$102,2,FALSE),"")</f>
        <v>Tecnologia da informação e comunicação</v>
      </c>
      <c r="H368" s="51" t="str">
        <f>IFERROR(VLOOKUP($B368,'Tabelas auxiliares'!$A$65:$C$102,3,FALSE),"")</f>
        <v>TELEFONIA / TI</v>
      </c>
      <c r="I368" t="s">
        <v>4470</v>
      </c>
      <c r="J368" t="s">
        <v>5434</v>
      </c>
      <c r="K368" t="s">
        <v>5435</v>
      </c>
      <c r="L368" t="s">
        <v>5436</v>
      </c>
      <c r="M368" t="s">
        <v>5437</v>
      </c>
      <c r="N368" t="s">
        <v>166</v>
      </c>
      <c r="O368" t="s">
        <v>167</v>
      </c>
      <c r="P368" t="s">
        <v>200</v>
      </c>
      <c r="Q368" t="s">
        <v>168</v>
      </c>
      <c r="R368" t="s">
        <v>165</v>
      </c>
      <c r="S368" t="s">
        <v>119</v>
      </c>
      <c r="T368" t="s">
        <v>164</v>
      </c>
      <c r="U368" t="s">
        <v>118</v>
      </c>
      <c r="V368" t="s">
        <v>3347</v>
      </c>
      <c r="W368" t="s">
        <v>3348</v>
      </c>
      <c r="X368" s="51" t="str">
        <f t="shared" si="5"/>
        <v>3</v>
      </c>
      <c r="Y368" s="51" t="str">
        <f>IF(T368="","",IF(AND(T368&lt;&gt;'Tabelas auxiliares'!$B$236,T368&lt;&gt;'Tabelas auxiliares'!$B$237),"FOLHA DE PESSOAL",IF(X368='Tabelas auxiliares'!$A$237,"CUSTEIO",IF(X368='Tabelas auxiliares'!$A$236,"INVESTIMENTO","ERRO - VERIFICAR"))))</f>
        <v>CUSTEIO</v>
      </c>
      <c r="Z368" s="44">
        <v>23658.9</v>
      </c>
      <c r="AA368" s="44">
        <v>14457</v>
      </c>
      <c r="AC368" s="44">
        <v>9201.9</v>
      </c>
    </row>
    <row r="369" spans="1:29" x14ac:dyDescent="0.25">
      <c r="A369" t="s">
        <v>594</v>
      </c>
      <c r="B369" s="72" t="s">
        <v>343</v>
      </c>
      <c r="C369" s="72" t="s">
        <v>595</v>
      </c>
      <c r="D369" t="s">
        <v>77</v>
      </c>
      <c r="E369" t="s">
        <v>117</v>
      </c>
      <c r="F369" s="51" t="str">
        <f>IFERROR(VLOOKUP(D369,'Tabelas auxiliares'!$A$3:$B$61,2,FALSE),"")</f>
        <v>NTI - NÚCLEO DE TECNOLOGIA DA INFORMAÇÃO</v>
      </c>
      <c r="G369" s="51" t="str">
        <f>IFERROR(VLOOKUP($B369,'Tabelas auxiliares'!$A$65:$C$102,2,FALSE),"")</f>
        <v>Tecnologia da informação e comunicação</v>
      </c>
      <c r="H369" s="51" t="str">
        <f>IFERROR(VLOOKUP($B369,'Tabelas auxiliares'!$A$65:$C$102,3,FALSE),"")</f>
        <v>TELEFONIA / TI</v>
      </c>
      <c r="I369" t="s">
        <v>5438</v>
      </c>
      <c r="J369" t="s">
        <v>3358</v>
      </c>
      <c r="K369" t="s">
        <v>5439</v>
      </c>
      <c r="L369" t="s">
        <v>3360</v>
      </c>
      <c r="M369" t="s">
        <v>3361</v>
      </c>
      <c r="N369" t="s">
        <v>166</v>
      </c>
      <c r="O369" t="s">
        <v>167</v>
      </c>
      <c r="P369" t="s">
        <v>200</v>
      </c>
      <c r="Q369" t="s">
        <v>168</v>
      </c>
      <c r="R369" t="s">
        <v>165</v>
      </c>
      <c r="S369" t="s">
        <v>119</v>
      </c>
      <c r="T369" t="s">
        <v>164</v>
      </c>
      <c r="U369" t="s">
        <v>118</v>
      </c>
      <c r="V369" t="s">
        <v>3341</v>
      </c>
      <c r="W369" t="s">
        <v>3342</v>
      </c>
      <c r="X369" s="51" t="str">
        <f t="shared" si="5"/>
        <v>3</v>
      </c>
      <c r="Y369" s="51" t="str">
        <f>IF(T369="","",IF(AND(T369&lt;&gt;'Tabelas auxiliares'!$B$236,T369&lt;&gt;'Tabelas auxiliares'!$B$237),"FOLHA DE PESSOAL",IF(X369='Tabelas auxiliares'!$A$237,"CUSTEIO",IF(X369='Tabelas auxiliares'!$A$236,"INVESTIMENTO","ERRO - VERIFICAR"))))</f>
        <v>CUSTEIO</v>
      </c>
      <c r="Z369" s="44">
        <v>14862.86</v>
      </c>
      <c r="AC369" s="44">
        <v>14862.86</v>
      </c>
    </row>
    <row r="370" spans="1:29" x14ac:dyDescent="0.25">
      <c r="A370" t="s">
        <v>594</v>
      </c>
      <c r="B370" s="72" t="s">
        <v>343</v>
      </c>
      <c r="C370" s="72" t="s">
        <v>595</v>
      </c>
      <c r="D370" t="s">
        <v>77</v>
      </c>
      <c r="E370" t="s">
        <v>117</v>
      </c>
      <c r="F370" s="51" t="str">
        <f>IFERROR(VLOOKUP(D370,'Tabelas auxiliares'!$A$3:$B$61,2,FALSE),"")</f>
        <v>NTI - NÚCLEO DE TECNOLOGIA DA INFORMAÇÃO</v>
      </c>
      <c r="G370" s="51" t="str">
        <f>IFERROR(VLOOKUP($B370,'Tabelas auxiliares'!$A$65:$C$102,2,FALSE),"")</f>
        <v>Tecnologia da informação e comunicação</v>
      </c>
      <c r="H370" s="51" t="str">
        <f>IFERROR(VLOOKUP($B370,'Tabelas auxiliares'!$A$65:$C$102,3,FALSE),"")</f>
        <v>TELEFONIA / TI</v>
      </c>
      <c r="I370" t="s">
        <v>5438</v>
      </c>
      <c r="J370" t="s">
        <v>3349</v>
      </c>
      <c r="K370" t="s">
        <v>5440</v>
      </c>
      <c r="L370" t="s">
        <v>3351</v>
      </c>
      <c r="M370" t="s">
        <v>3352</v>
      </c>
      <c r="N370" t="s">
        <v>166</v>
      </c>
      <c r="O370" t="s">
        <v>167</v>
      </c>
      <c r="P370" t="s">
        <v>200</v>
      </c>
      <c r="Q370" t="s">
        <v>168</v>
      </c>
      <c r="R370" t="s">
        <v>165</v>
      </c>
      <c r="S370" t="s">
        <v>119</v>
      </c>
      <c r="T370" t="s">
        <v>164</v>
      </c>
      <c r="U370" t="s">
        <v>118</v>
      </c>
      <c r="V370" t="s">
        <v>3356</v>
      </c>
      <c r="W370" t="s">
        <v>3357</v>
      </c>
      <c r="X370" s="51" t="str">
        <f t="shared" si="5"/>
        <v>3</v>
      </c>
      <c r="Y370" s="51" t="str">
        <f>IF(T370="","",IF(AND(T370&lt;&gt;'Tabelas auxiliares'!$B$236,T370&lt;&gt;'Tabelas auxiliares'!$B$237),"FOLHA DE PESSOAL",IF(X370='Tabelas auxiliares'!$A$237,"CUSTEIO",IF(X370='Tabelas auxiliares'!$A$236,"INVESTIMENTO","ERRO - VERIFICAR"))))</f>
        <v>CUSTEIO</v>
      </c>
      <c r="Z370" s="44">
        <v>8360.66</v>
      </c>
      <c r="AC370" s="44">
        <v>8360.66</v>
      </c>
    </row>
    <row r="371" spans="1:29" x14ac:dyDescent="0.25">
      <c r="A371" t="s">
        <v>594</v>
      </c>
      <c r="B371" s="72" t="s">
        <v>343</v>
      </c>
      <c r="C371" s="72" t="s">
        <v>595</v>
      </c>
      <c r="D371" t="s">
        <v>77</v>
      </c>
      <c r="E371" t="s">
        <v>117</v>
      </c>
      <c r="F371" s="51" t="str">
        <f>IFERROR(VLOOKUP(D371,'Tabelas auxiliares'!$A$3:$B$61,2,FALSE),"")</f>
        <v>NTI - NÚCLEO DE TECNOLOGIA DA INFORMAÇÃO</v>
      </c>
      <c r="G371" s="51" t="str">
        <f>IFERROR(VLOOKUP($B371,'Tabelas auxiliares'!$A$65:$C$102,2,FALSE),"")</f>
        <v>Tecnologia da informação e comunicação</v>
      </c>
      <c r="H371" s="51" t="str">
        <f>IFERROR(VLOOKUP($B371,'Tabelas auxiliares'!$A$65:$C$102,3,FALSE),"")</f>
        <v>TELEFONIA / TI</v>
      </c>
      <c r="I371" t="s">
        <v>5438</v>
      </c>
      <c r="J371" t="s">
        <v>3349</v>
      </c>
      <c r="K371" t="s">
        <v>5441</v>
      </c>
      <c r="L371" t="s">
        <v>3351</v>
      </c>
      <c r="M371" t="s">
        <v>3352</v>
      </c>
      <c r="N371" t="s">
        <v>166</v>
      </c>
      <c r="O371" t="s">
        <v>167</v>
      </c>
      <c r="P371" t="s">
        <v>200</v>
      </c>
      <c r="Q371" t="s">
        <v>168</v>
      </c>
      <c r="R371" t="s">
        <v>165</v>
      </c>
      <c r="S371" t="s">
        <v>119</v>
      </c>
      <c r="T371" t="s">
        <v>164</v>
      </c>
      <c r="U371" t="s">
        <v>118</v>
      </c>
      <c r="V371" t="s">
        <v>3353</v>
      </c>
      <c r="W371" t="s">
        <v>3354</v>
      </c>
      <c r="X371" s="51" t="str">
        <f t="shared" si="5"/>
        <v>3</v>
      </c>
      <c r="Y371" s="51" t="str">
        <f>IF(T371="","",IF(AND(T371&lt;&gt;'Tabelas auxiliares'!$B$236,T371&lt;&gt;'Tabelas auxiliares'!$B$237),"FOLHA DE PESSOAL",IF(X371='Tabelas auxiliares'!$A$237,"CUSTEIO",IF(X371='Tabelas auxiliares'!$A$236,"INVESTIMENTO","ERRO - VERIFICAR"))))</f>
        <v>CUSTEIO</v>
      </c>
      <c r="Z371" s="44">
        <v>161.46</v>
      </c>
      <c r="AA371" s="44">
        <v>62.46</v>
      </c>
      <c r="AC371" s="44">
        <v>99</v>
      </c>
    </row>
    <row r="372" spans="1:29" x14ac:dyDescent="0.25">
      <c r="A372" t="s">
        <v>594</v>
      </c>
      <c r="B372" s="72" t="s">
        <v>343</v>
      </c>
      <c r="C372" s="72" t="s">
        <v>595</v>
      </c>
      <c r="D372" t="s">
        <v>77</v>
      </c>
      <c r="E372" t="s">
        <v>117</v>
      </c>
      <c r="F372" s="51" t="str">
        <f>IFERROR(VLOOKUP(D372,'Tabelas auxiliares'!$A$3:$B$61,2,FALSE),"")</f>
        <v>NTI - NÚCLEO DE TECNOLOGIA DA INFORMAÇÃO</v>
      </c>
      <c r="G372" s="51" t="str">
        <f>IFERROR(VLOOKUP($B372,'Tabelas auxiliares'!$A$65:$C$102,2,FALSE),"")</f>
        <v>Tecnologia da informação e comunicação</v>
      </c>
      <c r="H372" s="51" t="str">
        <f>IFERROR(VLOOKUP($B372,'Tabelas auxiliares'!$A$65:$C$102,3,FALSE),"")</f>
        <v>TELEFONIA / TI</v>
      </c>
      <c r="I372" t="s">
        <v>4681</v>
      </c>
      <c r="J372" t="s">
        <v>5442</v>
      </c>
      <c r="K372" t="s">
        <v>5443</v>
      </c>
      <c r="L372" t="s">
        <v>5444</v>
      </c>
      <c r="M372" t="s">
        <v>3352</v>
      </c>
      <c r="N372" t="s">
        <v>166</v>
      </c>
      <c r="O372" t="s">
        <v>167</v>
      </c>
      <c r="P372" t="s">
        <v>200</v>
      </c>
      <c r="Q372" t="s">
        <v>168</v>
      </c>
      <c r="R372" t="s">
        <v>165</v>
      </c>
      <c r="S372" t="s">
        <v>119</v>
      </c>
      <c r="T372" t="s">
        <v>164</v>
      </c>
      <c r="U372" t="s">
        <v>118</v>
      </c>
      <c r="V372" t="s">
        <v>3356</v>
      </c>
      <c r="W372" t="s">
        <v>3357</v>
      </c>
      <c r="X372" s="51" t="str">
        <f t="shared" si="5"/>
        <v>3</v>
      </c>
      <c r="Y372" s="51" t="str">
        <f>IF(T372="","",IF(AND(T372&lt;&gt;'Tabelas auxiliares'!$B$236,T372&lt;&gt;'Tabelas auxiliares'!$B$237),"FOLHA DE PESSOAL",IF(X372='Tabelas auxiliares'!$A$237,"CUSTEIO",IF(X372='Tabelas auxiliares'!$A$236,"INVESTIMENTO","ERRO - VERIFICAR"))))</f>
        <v>CUSTEIO</v>
      </c>
      <c r="Z372" s="44">
        <v>1402.37</v>
      </c>
      <c r="AA372" s="44">
        <v>1402.37</v>
      </c>
    </row>
    <row r="373" spans="1:29" x14ac:dyDescent="0.25">
      <c r="A373" t="s">
        <v>594</v>
      </c>
      <c r="B373" s="72" t="s">
        <v>343</v>
      </c>
      <c r="C373" s="72" t="s">
        <v>595</v>
      </c>
      <c r="D373" t="s">
        <v>77</v>
      </c>
      <c r="E373" t="s">
        <v>117</v>
      </c>
      <c r="F373" s="51" t="str">
        <f>IFERROR(VLOOKUP(D373,'Tabelas auxiliares'!$A$3:$B$61,2,FALSE),"")</f>
        <v>NTI - NÚCLEO DE TECNOLOGIA DA INFORMAÇÃO</v>
      </c>
      <c r="G373" s="51" t="str">
        <f>IFERROR(VLOOKUP($B373,'Tabelas auxiliares'!$A$65:$C$102,2,FALSE),"")</f>
        <v>Tecnologia da informação e comunicação</v>
      </c>
      <c r="H373" s="51" t="str">
        <f>IFERROR(VLOOKUP($B373,'Tabelas auxiliares'!$A$65:$C$102,3,FALSE),"")</f>
        <v>TELEFONIA / TI</v>
      </c>
      <c r="I373" t="s">
        <v>5445</v>
      </c>
      <c r="J373" t="s">
        <v>5446</v>
      </c>
      <c r="K373" t="s">
        <v>5447</v>
      </c>
      <c r="L373" t="s">
        <v>5448</v>
      </c>
      <c r="M373" t="s">
        <v>5449</v>
      </c>
      <c r="N373" t="s">
        <v>166</v>
      </c>
      <c r="O373" t="s">
        <v>167</v>
      </c>
      <c r="P373" t="s">
        <v>200</v>
      </c>
      <c r="Q373" t="s">
        <v>168</v>
      </c>
      <c r="R373" t="s">
        <v>165</v>
      </c>
      <c r="S373" t="s">
        <v>119</v>
      </c>
      <c r="T373" t="s">
        <v>164</v>
      </c>
      <c r="U373" t="s">
        <v>118</v>
      </c>
      <c r="V373" t="s">
        <v>3347</v>
      </c>
      <c r="W373" t="s">
        <v>3348</v>
      </c>
      <c r="X373" s="51" t="str">
        <f t="shared" si="5"/>
        <v>3</v>
      </c>
      <c r="Y373" s="51" t="str">
        <f>IF(T373="","",IF(AND(T373&lt;&gt;'Tabelas auxiliares'!$B$236,T373&lt;&gt;'Tabelas auxiliares'!$B$237),"FOLHA DE PESSOAL",IF(X373='Tabelas auxiliares'!$A$237,"CUSTEIO",IF(X373='Tabelas auxiliares'!$A$236,"INVESTIMENTO","ERRO - VERIFICAR"))))</f>
        <v>CUSTEIO</v>
      </c>
      <c r="Z373" s="44">
        <v>6902.02</v>
      </c>
      <c r="AA373" s="44">
        <v>6902.02</v>
      </c>
    </row>
    <row r="374" spans="1:29" x14ac:dyDescent="0.25">
      <c r="A374" t="s">
        <v>594</v>
      </c>
      <c r="B374" s="72" t="s">
        <v>343</v>
      </c>
      <c r="C374" s="72" t="s">
        <v>595</v>
      </c>
      <c r="D374" t="s">
        <v>77</v>
      </c>
      <c r="E374" t="s">
        <v>117</v>
      </c>
      <c r="F374" s="51" t="str">
        <f>IFERROR(VLOOKUP(D374,'Tabelas auxiliares'!$A$3:$B$61,2,FALSE),"")</f>
        <v>NTI - NÚCLEO DE TECNOLOGIA DA INFORMAÇÃO</v>
      </c>
      <c r="G374" s="51" t="str">
        <f>IFERROR(VLOOKUP($B374,'Tabelas auxiliares'!$A$65:$C$102,2,FALSE),"")</f>
        <v>Tecnologia da informação e comunicação</v>
      </c>
      <c r="H374" s="51" t="str">
        <f>IFERROR(VLOOKUP($B374,'Tabelas auxiliares'!$A$65:$C$102,3,FALSE),"")</f>
        <v>TELEFONIA / TI</v>
      </c>
      <c r="I374" t="s">
        <v>5450</v>
      </c>
      <c r="J374" t="s">
        <v>3383</v>
      </c>
      <c r="K374" t="s">
        <v>5451</v>
      </c>
      <c r="L374" t="s">
        <v>3385</v>
      </c>
      <c r="M374" t="s">
        <v>3386</v>
      </c>
      <c r="N374" t="s">
        <v>166</v>
      </c>
      <c r="O374" t="s">
        <v>167</v>
      </c>
      <c r="P374" t="s">
        <v>200</v>
      </c>
      <c r="Q374" t="s">
        <v>168</v>
      </c>
      <c r="R374" t="s">
        <v>165</v>
      </c>
      <c r="S374" t="s">
        <v>119</v>
      </c>
      <c r="T374" t="s">
        <v>164</v>
      </c>
      <c r="U374" t="s">
        <v>118</v>
      </c>
      <c r="V374" t="s">
        <v>3341</v>
      </c>
      <c r="W374" t="s">
        <v>3342</v>
      </c>
      <c r="X374" s="51" t="str">
        <f t="shared" si="5"/>
        <v>3</v>
      </c>
      <c r="Y374" s="51" t="str">
        <f>IF(T374="","",IF(AND(T374&lt;&gt;'Tabelas auxiliares'!$B$236,T374&lt;&gt;'Tabelas auxiliares'!$B$237),"FOLHA DE PESSOAL",IF(X374='Tabelas auxiliares'!$A$237,"CUSTEIO",IF(X374='Tabelas auxiliares'!$A$236,"INVESTIMENTO","ERRO - VERIFICAR"))))</f>
        <v>CUSTEIO</v>
      </c>
      <c r="Z374" s="44">
        <v>27515.83</v>
      </c>
      <c r="AA374" s="44">
        <v>3402.59</v>
      </c>
      <c r="AC374" s="44">
        <v>24113.24</v>
      </c>
    </row>
    <row r="375" spans="1:29" x14ac:dyDescent="0.25">
      <c r="A375" t="s">
        <v>594</v>
      </c>
      <c r="B375" s="72" t="s">
        <v>343</v>
      </c>
      <c r="C375" s="72" t="s">
        <v>595</v>
      </c>
      <c r="D375" t="s">
        <v>77</v>
      </c>
      <c r="E375" t="s">
        <v>117</v>
      </c>
      <c r="F375" s="51" t="str">
        <f>IFERROR(VLOOKUP(D375,'Tabelas auxiliares'!$A$3:$B$61,2,FALSE),"")</f>
        <v>NTI - NÚCLEO DE TECNOLOGIA DA INFORMAÇÃO</v>
      </c>
      <c r="G375" s="51" t="str">
        <f>IFERROR(VLOOKUP($B375,'Tabelas auxiliares'!$A$65:$C$102,2,FALSE),"")</f>
        <v>Tecnologia da informação e comunicação</v>
      </c>
      <c r="H375" s="51" t="str">
        <f>IFERROR(VLOOKUP($B375,'Tabelas auxiliares'!$A$65:$C$102,3,FALSE),"")</f>
        <v>TELEFONIA / TI</v>
      </c>
      <c r="I375" t="s">
        <v>5452</v>
      </c>
      <c r="J375" t="s">
        <v>5453</v>
      </c>
      <c r="K375" t="s">
        <v>5454</v>
      </c>
      <c r="L375" t="s">
        <v>5455</v>
      </c>
      <c r="M375" t="s">
        <v>5456</v>
      </c>
      <c r="N375" t="s">
        <v>166</v>
      </c>
      <c r="O375" t="s">
        <v>167</v>
      </c>
      <c r="P375" t="s">
        <v>200</v>
      </c>
      <c r="Q375" t="s">
        <v>168</v>
      </c>
      <c r="R375" t="s">
        <v>165</v>
      </c>
      <c r="S375" t="s">
        <v>119</v>
      </c>
      <c r="T375" t="s">
        <v>228</v>
      </c>
      <c r="U375" t="s">
        <v>5171</v>
      </c>
      <c r="V375" t="s">
        <v>3084</v>
      </c>
      <c r="W375" t="s">
        <v>3085</v>
      </c>
      <c r="X375" s="51" t="str">
        <f t="shared" si="5"/>
        <v>3</v>
      </c>
      <c r="Y375" s="51" t="str">
        <f>IF(T375="","",IF(AND(T375&lt;&gt;'Tabelas auxiliares'!$B$236,T375&lt;&gt;'Tabelas auxiliares'!$B$237),"FOLHA DE PESSOAL",IF(X375='Tabelas auxiliares'!$A$237,"CUSTEIO",IF(X375='Tabelas auxiliares'!$A$236,"INVESTIMENTO","ERRO - VERIFICAR"))))</f>
        <v>CUSTEIO</v>
      </c>
      <c r="Z375" s="44">
        <v>32512.799999999999</v>
      </c>
      <c r="AC375" s="44">
        <v>32512.799999999999</v>
      </c>
    </row>
    <row r="376" spans="1:29" x14ac:dyDescent="0.25">
      <c r="A376" t="s">
        <v>594</v>
      </c>
      <c r="B376" s="72" t="s">
        <v>343</v>
      </c>
      <c r="C376" s="72" t="s">
        <v>595</v>
      </c>
      <c r="D376" t="s">
        <v>77</v>
      </c>
      <c r="E376" t="s">
        <v>117</v>
      </c>
      <c r="F376" s="51" t="str">
        <f>IFERROR(VLOOKUP(D376,'Tabelas auxiliares'!$A$3:$B$61,2,FALSE),"")</f>
        <v>NTI - NÚCLEO DE TECNOLOGIA DA INFORMAÇÃO</v>
      </c>
      <c r="G376" s="51" t="str">
        <f>IFERROR(VLOOKUP($B376,'Tabelas auxiliares'!$A$65:$C$102,2,FALSE),"")</f>
        <v>Tecnologia da informação e comunicação</v>
      </c>
      <c r="H376" s="51" t="str">
        <f>IFERROR(VLOOKUP($B376,'Tabelas auxiliares'!$A$65:$C$102,3,FALSE),"")</f>
        <v>TELEFONIA / TI</v>
      </c>
      <c r="I376" t="s">
        <v>5452</v>
      </c>
      <c r="J376" t="s">
        <v>5453</v>
      </c>
      <c r="K376" t="s">
        <v>5457</v>
      </c>
      <c r="L376" t="s">
        <v>5455</v>
      </c>
      <c r="M376" t="s">
        <v>5458</v>
      </c>
      <c r="N376" t="s">
        <v>166</v>
      </c>
      <c r="O376" t="s">
        <v>167</v>
      </c>
      <c r="P376" t="s">
        <v>200</v>
      </c>
      <c r="Q376" t="s">
        <v>168</v>
      </c>
      <c r="R376" t="s">
        <v>165</v>
      </c>
      <c r="S376" t="s">
        <v>119</v>
      </c>
      <c r="T376" t="s">
        <v>228</v>
      </c>
      <c r="U376" t="s">
        <v>5171</v>
      </c>
      <c r="V376" t="s">
        <v>2889</v>
      </c>
      <c r="W376" t="s">
        <v>2890</v>
      </c>
      <c r="X376" s="51" t="str">
        <f t="shared" si="5"/>
        <v>3</v>
      </c>
      <c r="Y376" s="51" t="str">
        <f>IF(T376="","",IF(AND(T376&lt;&gt;'Tabelas auxiliares'!$B$236,T376&lt;&gt;'Tabelas auxiliares'!$B$237),"FOLHA DE PESSOAL",IF(X376='Tabelas auxiliares'!$A$237,"CUSTEIO",IF(X376='Tabelas auxiliares'!$A$236,"INVESTIMENTO","ERRO - VERIFICAR"))))</f>
        <v>CUSTEIO</v>
      </c>
      <c r="Z376" s="44">
        <v>1791</v>
      </c>
      <c r="AC376" s="44">
        <v>1791</v>
      </c>
    </row>
    <row r="377" spans="1:29" x14ac:dyDescent="0.25">
      <c r="A377" t="s">
        <v>594</v>
      </c>
      <c r="B377" s="72" t="s">
        <v>343</v>
      </c>
      <c r="C377" s="72" t="s">
        <v>595</v>
      </c>
      <c r="D377" t="s">
        <v>77</v>
      </c>
      <c r="E377" t="s">
        <v>117</v>
      </c>
      <c r="F377" s="51" t="str">
        <f>IFERROR(VLOOKUP(D377,'Tabelas auxiliares'!$A$3:$B$61,2,FALSE),"")</f>
        <v>NTI - NÚCLEO DE TECNOLOGIA DA INFORMAÇÃO</v>
      </c>
      <c r="G377" s="51" t="str">
        <f>IFERROR(VLOOKUP($B377,'Tabelas auxiliares'!$A$65:$C$102,2,FALSE),"")</f>
        <v>Tecnologia da informação e comunicação</v>
      </c>
      <c r="H377" s="51" t="str">
        <f>IFERROR(VLOOKUP($B377,'Tabelas auxiliares'!$A$65:$C$102,3,FALSE),"")</f>
        <v>TELEFONIA / TI</v>
      </c>
      <c r="I377" t="s">
        <v>5452</v>
      </c>
      <c r="J377" t="s">
        <v>5453</v>
      </c>
      <c r="K377" t="s">
        <v>5459</v>
      </c>
      <c r="L377" t="s">
        <v>5455</v>
      </c>
      <c r="M377" t="s">
        <v>5460</v>
      </c>
      <c r="N377" t="s">
        <v>166</v>
      </c>
      <c r="O377" t="s">
        <v>167</v>
      </c>
      <c r="P377" t="s">
        <v>200</v>
      </c>
      <c r="Q377" t="s">
        <v>168</v>
      </c>
      <c r="R377" t="s">
        <v>165</v>
      </c>
      <c r="S377" t="s">
        <v>119</v>
      </c>
      <c r="T377" t="s">
        <v>228</v>
      </c>
      <c r="U377" t="s">
        <v>5171</v>
      </c>
      <c r="V377" t="s">
        <v>3086</v>
      </c>
      <c r="W377" t="s">
        <v>3087</v>
      </c>
      <c r="X377" s="51" t="str">
        <f t="shared" si="5"/>
        <v>3</v>
      </c>
      <c r="Y377" s="51" t="str">
        <f>IF(T377="","",IF(AND(T377&lt;&gt;'Tabelas auxiliares'!$B$236,T377&lt;&gt;'Tabelas auxiliares'!$B$237),"FOLHA DE PESSOAL",IF(X377='Tabelas auxiliares'!$A$237,"CUSTEIO",IF(X377='Tabelas auxiliares'!$A$236,"INVESTIMENTO","ERRO - VERIFICAR"))))</f>
        <v>CUSTEIO</v>
      </c>
      <c r="Z377" s="44">
        <v>150</v>
      </c>
      <c r="AC377" s="44">
        <v>150</v>
      </c>
    </row>
    <row r="378" spans="1:29" x14ac:dyDescent="0.25">
      <c r="A378" t="s">
        <v>594</v>
      </c>
      <c r="B378" s="72" t="s">
        <v>343</v>
      </c>
      <c r="C378" s="72" t="s">
        <v>595</v>
      </c>
      <c r="D378" t="s">
        <v>77</v>
      </c>
      <c r="E378" t="s">
        <v>117</v>
      </c>
      <c r="F378" s="51" t="str">
        <f>IFERROR(VLOOKUP(D378,'Tabelas auxiliares'!$A$3:$B$61,2,FALSE),"")</f>
        <v>NTI - NÚCLEO DE TECNOLOGIA DA INFORMAÇÃO</v>
      </c>
      <c r="G378" s="51" t="str">
        <f>IFERROR(VLOOKUP($B378,'Tabelas auxiliares'!$A$65:$C$102,2,FALSE),"")</f>
        <v>Tecnologia da informação e comunicação</v>
      </c>
      <c r="H378" s="51" t="str">
        <f>IFERROR(VLOOKUP($B378,'Tabelas auxiliares'!$A$65:$C$102,3,FALSE),"")</f>
        <v>TELEFONIA / TI</v>
      </c>
      <c r="I378" t="s">
        <v>5452</v>
      </c>
      <c r="J378" t="s">
        <v>5453</v>
      </c>
      <c r="K378" t="s">
        <v>5461</v>
      </c>
      <c r="L378" t="s">
        <v>5455</v>
      </c>
      <c r="M378" t="s">
        <v>5462</v>
      </c>
      <c r="N378" t="s">
        <v>166</v>
      </c>
      <c r="O378" t="s">
        <v>167</v>
      </c>
      <c r="P378" t="s">
        <v>200</v>
      </c>
      <c r="Q378" t="s">
        <v>168</v>
      </c>
      <c r="R378" t="s">
        <v>165</v>
      </c>
      <c r="S378" t="s">
        <v>119</v>
      </c>
      <c r="T378" t="s">
        <v>228</v>
      </c>
      <c r="U378" t="s">
        <v>5171</v>
      </c>
      <c r="V378" t="s">
        <v>2889</v>
      </c>
      <c r="W378" t="s">
        <v>2890</v>
      </c>
      <c r="X378" s="51" t="str">
        <f t="shared" si="5"/>
        <v>3</v>
      </c>
      <c r="Y378" s="51" t="str">
        <f>IF(T378="","",IF(AND(T378&lt;&gt;'Tabelas auxiliares'!$B$236,T378&lt;&gt;'Tabelas auxiliares'!$B$237),"FOLHA DE PESSOAL",IF(X378='Tabelas auxiliares'!$A$237,"CUSTEIO",IF(X378='Tabelas auxiliares'!$A$236,"INVESTIMENTO","ERRO - VERIFICAR"))))</f>
        <v>CUSTEIO</v>
      </c>
      <c r="Z378" s="44">
        <v>1076</v>
      </c>
      <c r="AC378" s="44">
        <v>1076</v>
      </c>
    </row>
    <row r="379" spans="1:29" x14ac:dyDescent="0.25">
      <c r="A379" t="s">
        <v>594</v>
      </c>
      <c r="B379" s="72" t="s">
        <v>343</v>
      </c>
      <c r="C379" s="72" t="s">
        <v>595</v>
      </c>
      <c r="D379" t="s">
        <v>77</v>
      </c>
      <c r="E379" t="s">
        <v>117</v>
      </c>
      <c r="F379" s="51" t="str">
        <f>IFERROR(VLOOKUP(D379,'Tabelas auxiliares'!$A$3:$B$61,2,FALSE),"")</f>
        <v>NTI - NÚCLEO DE TECNOLOGIA DA INFORMAÇÃO</v>
      </c>
      <c r="G379" s="51" t="str">
        <f>IFERROR(VLOOKUP($B379,'Tabelas auxiliares'!$A$65:$C$102,2,FALSE),"")</f>
        <v>Tecnologia da informação e comunicação</v>
      </c>
      <c r="H379" s="51" t="str">
        <f>IFERROR(VLOOKUP($B379,'Tabelas auxiliares'!$A$65:$C$102,3,FALSE),"")</f>
        <v>TELEFONIA / TI</v>
      </c>
      <c r="I379" t="s">
        <v>5452</v>
      </c>
      <c r="J379" t="s">
        <v>5453</v>
      </c>
      <c r="K379" t="s">
        <v>5463</v>
      </c>
      <c r="L379" t="s">
        <v>5455</v>
      </c>
      <c r="M379" t="s">
        <v>5464</v>
      </c>
      <c r="N379" t="s">
        <v>166</v>
      </c>
      <c r="O379" t="s">
        <v>167</v>
      </c>
      <c r="P379" t="s">
        <v>200</v>
      </c>
      <c r="Q379" t="s">
        <v>168</v>
      </c>
      <c r="R379" t="s">
        <v>165</v>
      </c>
      <c r="S379" t="s">
        <v>119</v>
      </c>
      <c r="T379" t="s">
        <v>228</v>
      </c>
      <c r="U379" t="s">
        <v>5171</v>
      </c>
      <c r="V379" t="s">
        <v>3084</v>
      </c>
      <c r="W379" t="s">
        <v>3085</v>
      </c>
      <c r="X379" s="51" t="str">
        <f t="shared" si="5"/>
        <v>3</v>
      </c>
      <c r="Y379" s="51" t="str">
        <f>IF(T379="","",IF(AND(T379&lt;&gt;'Tabelas auxiliares'!$B$236,T379&lt;&gt;'Tabelas auxiliares'!$B$237),"FOLHA DE PESSOAL",IF(X379='Tabelas auxiliares'!$A$237,"CUSTEIO",IF(X379='Tabelas auxiliares'!$A$236,"INVESTIMENTO","ERRO - VERIFICAR"))))</f>
        <v>CUSTEIO</v>
      </c>
      <c r="Z379" s="44">
        <v>1145</v>
      </c>
      <c r="AC379" s="44">
        <v>1145</v>
      </c>
    </row>
    <row r="380" spans="1:29" x14ac:dyDescent="0.25">
      <c r="A380" t="s">
        <v>594</v>
      </c>
      <c r="B380" s="72" t="s">
        <v>343</v>
      </c>
      <c r="C380" s="72" t="s">
        <v>595</v>
      </c>
      <c r="D380" t="s">
        <v>77</v>
      </c>
      <c r="E380" t="s">
        <v>117</v>
      </c>
      <c r="F380" s="51" t="str">
        <f>IFERROR(VLOOKUP(D380,'Tabelas auxiliares'!$A$3:$B$61,2,FALSE),"")</f>
        <v>NTI - NÚCLEO DE TECNOLOGIA DA INFORMAÇÃO</v>
      </c>
      <c r="G380" s="51" t="str">
        <f>IFERROR(VLOOKUP($B380,'Tabelas auxiliares'!$A$65:$C$102,2,FALSE),"")</f>
        <v>Tecnologia da informação e comunicação</v>
      </c>
      <c r="H380" s="51" t="str">
        <f>IFERROR(VLOOKUP($B380,'Tabelas auxiliares'!$A$65:$C$102,3,FALSE),"")</f>
        <v>TELEFONIA / TI</v>
      </c>
      <c r="I380" t="s">
        <v>5452</v>
      </c>
      <c r="J380" t="s">
        <v>5453</v>
      </c>
      <c r="K380" t="s">
        <v>5465</v>
      </c>
      <c r="L380" t="s">
        <v>5455</v>
      </c>
      <c r="M380" t="s">
        <v>5466</v>
      </c>
      <c r="N380" t="s">
        <v>166</v>
      </c>
      <c r="O380" t="s">
        <v>167</v>
      </c>
      <c r="P380" t="s">
        <v>200</v>
      </c>
      <c r="Q380" t="s">
        <v>168</v>
      </c>
      <c r="R380" t="s">
        <v>165</v>
      </c>
      <c r="S380" t="s">
        <v>119</v>
      </c>
      <c r="T380" t="s">
        <v>228</v>
      </c>
      <c r="U380" t="s">
        <v>5171</v>
      </c>
      <c r="V380" t="s">
        <v>3084</v>
      </c>
      <c r="W380" t="s">
        <v>3085</v>
      </c>
      <c r="X380" s="51" t="str">
        <f t="shared" si="5"/>
        <v>3</v>
      </c>
      <c r="Y380" s="51" t="str">
        <f>IF(T380="","",IF(AND(T380&lt;&gt;'Tabelas auxiliares'!$B$236,T380&lt;&gt;'Tabelas auxiliares'!$B$237),"FOLHA DE PESSOAL",IF(X380='Tabelas auxiliares'!$A$237,"CUSTEIO",IF(X380='Tabelas auxiliares'!$A$236,"INVESTIMENTO","ERRO - VERIFICAR"))))</f>
        <v>CUSTEIO</v>
      </c>
      <c r="Z380" s="44">
        <v>58350</v>
      </c>
      <c r="AC380" s="44">
        <v>58350</v>
      </c>
    </row>
    <row r="381" spans="1:29" x14ac:dyDescent="0.25">
      <c r="A381" t="s">
        <v>594</v>
      </c>
      <c r="B381" s="72" t="s">
        <v>343</v>
      </c>
      <c r="C381" s="72" t="s">
        <v>595</v>
      </c>
      <c r="D381" t="s">
        <v>77</v>
      </c>
      <c r="E381" t="s">
        <v>117</v>
      </c>
      <c r="F381" s="51" t="str">
        <f>IFERROR(VLOOKUP(D381,'Tabelas auxiliares'!$A$3:$B$61,2,FALSE),"")</f>
        <v>NTI - NÚCLEO DE TECNOLOGIA DA INFORMAÇÃO</v>
      </c>
      <c r="G381" s="51" t="str">
        <f>IFERROR(VLOOKUP($B381,'Tabelas auxiliares'!$A$65:$C$102,2,FALSE),"")</f>
        <v>Tecnologia da informação e comunicação</v>
      </c>
      <c r="H381" s="51" t="str">
        <f>IFERROR(VLOOKUP($B381,'Tabelas auxiliares'!$A$65:$C$102,3,FALSE),"")</f>
        <v>TELEFONIA / TI</v>
      </c>
      <c r="I381" t="s">
        <v>5452</v>
      </c>
      <c r="J381" t="s">
        <v>5453</v>
      </c>
      <c r="K381" t="s">
        <v>5467</v>
      </c>
      <c r="L381" t="s">
        <v>5455</v>
      </c>
      <c r="M381" t="s">
        <v>5468</v>
      </c>
      <c r="N381" t="s">
        <v>166</v>
      </c>
      <c r="O381" t="s">
        <v>167</v>
      </c>
      <c r="P381" t="s">
        <v>200</v>
      </c>
      <c r="Q381" t="s">
        <v>168</v>
      </c>
      <c r="R381" t="s">
        <v>165</v>
      </c>
      <c r="S381" t="s">
        <v>119</v>
      </c>
      <c r="T381" t="s">
        <v>228</v>
      </c>
      <c r="U381" t="s">
        <v>5171</v>
      </c>
      <c r="V381" t="s">
        <v>1889</v>
      </c>
      <c r="W381" t="s">
        <v>1890</v>
      </c>
      <c r="X381" s="51" t="str">
        <f t="shared" si="5"/>
        <v>3</v>
      </c>
      <c r="Y381" s="51" t="str">
        <f>IF(T381="","",IF(AND(T381&lt;&gt;'Tabelas auxiliares'!$B$236,T381&lt;&gt;'Tabelas auxiliares'!$B$237),"FOLHA DE PESSOAL",IF(X381='Tabelas auxiliares'!$A$237,"CUSTEIO",IF(X381='Tabelas auxiliares'!$A$236,"INVESTIMENTO","ERRO - VERIFICAR"))))</f>
        <v>CUSTEIO</v>
      </c>
      <c r="Z381" s="44">
        <v>603.94000000000005</v>
      </c>
      <c r="AC381" s="44">
        <v>603.94000000000005</v>
      </c>
    </row>
    <row r="382" spans="1:29" x14ac:dyDescent="0.25">
      <c r="A382" t="s">
        <v>594</v>
      </c>
      <c r="B382" s="72" t="s">
        <v>343</v>
      </c>
      <c r="C382" s="72" t="s">
        <v>595</v>
      </c>
      <c r="D382" t="s">
        <v>77</v>
      </c>
      <c r="E382" t="s">
        <v>117</v>
      </c>
      <c r="F382" s="51" t="str">
        <f>IFERROR(VLOOKUP(D382,'Tabelas auxiliares'!$A$3:$B$61,2,FALSE),"")</f>
        <v>NTI - NÚCLEO DE TECNOLOGIA DA INFORMAÇÃO</v>
      </c>
      <c r="G382" s="51" t="str">
        <f>IFERROR(VLOOKUP($B382,'Tabelas auxiliares'!$A$65:$C$102,2,FALSE),"")</f>
        <v>Tecnologia da informação e comunicação</v>
      </c>
      <c r="H382" s="51" t="str">
        <f>IFERROR(VLOOKUP($B382,'Tabelas auxiliares'!$A$65:$C$102,3,FALSE),"")</f>
        <v>TELEFONIA / TI</v>
      </c>
      <c r="I382" t="s">
        <v>4535</v>
      </c>
      <c r="J382" t="s">
        <v>3358</v>
      </c>
      <c r="K382" t="s">
        <v>5469</v>
      </c>
      <c r="L382" t="s">
        <v>3360</v>
      </c>
      <c r="M382" t="s">
        <v>3361</v>
      </c>
      <c r="N382" t="s">
        <v>166</v>
      </c>
      <c r="O382" t="s">
        <v>167</v>
      </c>
      <c r="P382" t="s">
        <v>200</v>
      </c>
      <c r="Q382" t="s">
        <v>168</v>
      </c>
      <c r="R382" t="s">
        <v>165</v>
      </c>
      <c r="S382" t="s">
        <v>119</v>
      </c>
      <c r="T382" t="s">
        <v>228</v>
      </c>
      <c r="U382" t="s">
        <v>5171</v>
      </c>
      <c r="V382" t="s">
        <v>3341</v>
      </c>
      <c r="W382" t="s">
        <v>3342</v>
      </c>
      <c r="X382" s="51" t="str">
        <f t="shared" si="5"/>
        <v>3</v>
      </c>
      <c r="Y382" s="51" t="str">
        <f>IF(T382="","",IF(AND(T382&lt;&gt;'Tabelas auxiliares'!$B$236,T382&lt;&gt;'Tabelas auxiliares'!$B$237),"FOLHA DE PESSOAL",IF(X382='Tabelas auxiliares'!$A$237,"CUSTEIO",IF(X382='Tabelas auxiliares'!$A$236,"INVESTIMENTO","ERRO - VERIFICAR"))))</f>
        <v>CUSTEIO</v>
      </c>
      <c r="Z382" s="44">
        <v>265252.56</v>
      </c>
      <c r="AA382" s="44">
        <v>63538.3</v>
      </c>
      <c r="AC382" s="44">
        <v>201714.26</v>
      </c>
    </row>
    <row r="383" spans="1:29" x14ac:dyDescent="0.25">
      <c r="A383" t="s">
        <v>594</v>
      </c>
      <c r="B383" s="72" t="s">
        <v>343</v>
      </c>
      <c r="C383" s="72" t="s">
        <v>595</v>
      </c>
      <c r="D383" t="s">
        <v>77</v>
      </c>
      <c r="E383" t="s">
        <v>117</v>
      </c>
      <c r="F383" s="51" t="str">
        <f>IFERROR(VLOOKUP(D383,'Tabelas auxiliares'!$A$3:$B$61,2,FALSE),"")</f>
        <v>NTI - NÚCLEO DE TECNOLOGIA DA INFORMAÇÃO</v>
      </c>
      <c r="G383" s="51" t="str">
        <f>IFERROR(VLOOKUP($B383,'Tabelas auxiliares'!$A$65:$C$102,2,FALSE),"")</f>
        <v>Tecnologia da informação e comunicação</v>
      </c>
      <c r="H383" s="51" t="str">
        <f>IFERROR(VLOOKUP($B383,'Tabelas auxiliares'!$A$65:$C$102,3,FALSE),"")</f>
        <v>TELEFONIA / TI</v>
      </c>
      <c r="I383" t="s">
        <v>4739</v>
      </c>
      <c r="J383" t="s">
        <v>5470</v>
      </c>
      <c r="K383" t="s">
        <v>5471</v>
      </c>
      <c r="L383" t="s">
        <v>5472</v>
      </c>
      <c r="M383" t="s">
        <v>5473</v>
      </c>
      <c r="N383" t="s">
        <v>166</v>
      </c>
      <c r="O383" t="s">
        <v>167</v>
      </c>
      <c r="P383" t="s">
        <v>200</v>
      </c>
      <c r="Q383" t="s">
        <v>168</v>
      </c>
      <c r="R383" t="s">
        <v>165</v>
      </c>
      <c r="S383" t="s">
        <v>119</v>
      </c>
      <c r="T383" t="s">
        <v>164</v>
      </c>
      <c r="U383" t="s">
        <v>118</v>
      </c>
      <c r="V383" t="s">
        <v>3084</v>
      </c>
      <c r="W383" t="s">
        <v>3085</v>
      </c>
      <c r="X383" s="51" t="str">
        <f t="shared" si="5"/>
        <v>3</v>
      </c>
      <c r="Y383" s="51" t="str">
        <f>IF(T383="","",IF(AND(T383&lt;&gt;'Tabelas auxiliares'!$B$236,T383&lt;&gt;'Tabelas auxiliares'!$B$237),"FOLHA DE PESSOAL",IF(X383='Tabelas auxiliares'!$A$237,"CUSTEIO",IF(X383='Tabelas auxiliares'!$A$236,"INVESTIMENTO","ERRO - VERIFICAR"))))</f>
        <v>CUSTEIO</v>
      </c>
      <c r="Z383" s="44">
        <v>6000</v>
      </c>
      <c r="AC383" s="44">
        <v>6000</v>
      </c>
    </row>
    <row r="384" spans="1:29" x14ac:dyDescent="0.25">
      <c r="A384" t="s">
        <v>594</v>
      </c>
      <c r="B384" s="72" t="s">
        <v>343</v>
      </c>
      <c r="C384" s="72" t="s">
        <v>595</v>
      </c>
      <c r="D384" t="s">
        <v>77</v>
      </c>
      <c r="E384" t="s">
        <v>117</v>
      </c>
      <c r="F384" s="51" t="str">
        <f>IFERROR(VLOOKUP(D384,'Tabelas auxiliares'!$A$3:$B$61,2,FALSE),"")</f>
        <v>NTI - NÚCLEO DE TECNOLOGIA DA INFORMAÇÃO</v>
      </c>
      <c r="G384" s="51" t="str">
        <f>IFERROR(VLOOKUP($B384,'Tabelas auxiliares'!$A$65:$C$102,2,FALSE),"")</f>
        <v>Tecnologia da informação e comunicação</v>
      </c>
      <c r="H384" s="51" t="str">
        <f>IFERROR(VLOOKUP($B384,'Tabelas auxiliares'!$A$65:$C$102,3,FALSE),"")</f>
        <v>TELEFONIA / TI</v>
      </c>
      <c r="I384" t="s">
        <v>5474</v>
      </c>
      <c r="J384" t="s">
        <v>5475</v>
      </c>
      <c r="K384" t="s">
        <v>5476</v>
      </c>
      <c r="L384" t="s">
        <v>5477</v>
      </c>
      <c r="M384" t="s">
        <v>5478</v>
      </c>
      <c r="N384" t="s">
        <v>1506</v>
      </c>
      <c r="O384" t="s">
        <v>167</v>
      </c>
      <c r="P384" t="s">
        <v>1507</v>
      </c>
      <c r="Q384" t="s">
        <v>168</v>
      </c>
      <c r="R384" t="s">
        <v>165</v>
      </c>
      <c r="S384" t="s">
        <v>119</v>
      </c>
      <c r="T384" t="s">
        <v>164</v>
      </c>
      <c r="U384" t="s">
        <v>830</v>
      </c>
      <c r="V384" t="s">
        <v>2051</v>
      </c>
      <c r="W384" t="s">
        <v>2052</v>
      </c>
      <c r="X384" s="51" t="str">
        <f t="shared" si="5"/>
        <v>4</v>
      </c>
      <c r="Y384" s="51" t="str">
        <f>IF(T384="","",IF(AND(T384&lt;&gt;'Tabelas auxiliares'!$B$236,T384&lt;&gt;'Tabelas auxiliares'!$B$237),"FOLHA DE PESSOAL",IF(X384='Tabelas auxiliares'!$A$237,"CUSTEIO",IF(X384='Tabelas auxiliares'!$A$236,"INVESTIMENTO","ERRO - VERIFICAR"))))</f>
        <v>INVESTIMENTO</v>
      </c>
      <c r="Z384" s="44">
        <v>156000</v>
      </c>
      <c r="AC384" s="44">
        <v>156000</v>
      </c>
    </row>
    <row r="385" spans="1:29" x14ac:dyDescent="0.25">
      <c r="A385" t="s">
        <v>594</v>
      </c>
      <c r="B385" s="72" t="s">
        <v>343</v>
      </c>
      <c r="C385" s="72" t="s">
        <v>595</v>
      </c>
      <c r="D385" t="s">
        <v>77</v>
      </c>
      <c r="E385" t="s">
        <v>117</v>
      </c>
      <c r="F385" s="51" t="str">
        <f>IFERROR(VLOOKUP(D385,'Tabelas auxiliares'!$A$3:$B$61,2,FALSE),"")</f>
        <v>NTI - NÚCLEO DE TECNOLOGIA DA INFORMAÇÃO</v>
      </c>
      <c r="G385" s="51" t="str">
        <f>IFERROR(VLOOKUP($B385,'Tabelas auxiliares'!$A$65:$C$102,2,FALSE),"")</f>
        <v>Tecnologia da informação e comunicação</v>
      </c>
      <c r="H385" s="51" t="str">
        <f>IFERROR(VLOOKUP($B385,'Tabelas auxiliares'!$A$65:$C$102,3,FALSE),"")</f>
        <v>TELEFONIA / TI</v>
      </c>
      <c r="I385" t="s">
        <v>4520</v>
      </c>
      <c r="J385" t="s">
        <v>5479</v>
      </c>
      <c r="K385" t="s">
        <v>5480</v>
      </c>
      <c r="L385" t="s">
        <v>5481</v>
      </c>
      <c r="M385" t="s">
        <v>5482</v>
      </c>
      <c r="N385" t="s">
        <v>166</v>
      </c>
      <c r="O385" t="s">
        <v>167</v>
      </c>
      <c r="P385" t="s">
        <v>200</v>
      </c>
      <c r="Q385" t="s">
        <v>168</v>
      </c>
      <c r="R385" t="s">
        <v>165</v>
      </c>
      <c r="S385" t="s">
        <v>119</v>
      </c>
      <c r="T385" t="s">
        <v>164</v>
      </c>
      <c r="U385" t="s">
        <v>118</v>
      </c>
      <c r="V385" t="s">
        <v>2900</v>
      </c>
      <c r="W385" t="s">
        <v>2901</v>
      </c>
      <c r="X385" s="51" t="str">
        <f t="shared" si="5"/>
        <v>3</v>
      </c>
      <c r="Y385" s="51" t="str">
        <f>IF(T385="","",IF(AND(T385&lt;&gt;'Tabelas auxiliares'!$B$236,T385&lt;&gt;'Tabelas auxiliares'!$B$237),"FOLHA DE PESSOAL",IF(X385='Tabelas auxiliares'!$A$237,"CUSTEIO",IF(X385='Tabelas auxiliares'!$A$236,"INVESTIMENTO","ERRO - VERIFICAR"))))</f>
        <v>CUSTEIO</v>
      </c>
      <c r="Z385" s="44">
        <v>5147.9399999999996</v>
      </c>
      <c r="AC385" s="44">
        <v>5147.9399999999996</v>
      </c>
    </row>
    <row r="386" spans="1:29" x14ac:dyDescent="0.25">
      <c r="A386" t="s">
        <v>594</v>
      </c>
      <c r="B386" s="72" t="s">
        <v>343</v>
      </c>
      <c r="C386" s="72" t="s">
        <v>595</v>
      </c>
      <c r="D386" t="s">
        <v>77</v>
      </c>
      <c r="E386" t="s">
        <v>117</v>
      </c>
      <c r="F386" s="51" t="str">
        <f>IFERROR(VLOOKUP(D386,'Tabelas auxiliares'!$A$3:$B$61,2,FALSE),"")</f>
        <v>NTI - NÚCLEO DE TECNOLOGIA DA INFORMAÇÃO</v>
      </c>
      <c r="G386" s="51" t="str">
        <f>IFERROR(VLOOKUP($B386,'Tabelas auxiliares'!$A$65:$C$102,2,FALSE),"")</f>
        <v>Tecnologia da informação e comunicação</v>
      </c>
      <c r="H386" s="51" t="str">
        <f>IFERROR(VLOOKUP($B386,'Tabelas auxiliares'!$A$65:$C$102,3,FALSE),"")</f>
        <v>TELEFONIA / TI</v>
      </c>
      <c r="I386" t="s">
        <v>5483</v>
      </c>
      <c r="J386" t="s">
        <v>3363</v>
      </c>
      <c r="K386" t="s">
        <v>5484</v>
      </c>
      <c r="L386" t="s">
        <v>3365</v>
      </c>
      <c r="M386" t="s">
        <v>3366</v>
      </c>
      <c r="N386" t="s">
        <v>166</v>
      </c>
      <c r="O386" t="s">
        <v>167</v>
      </c>
      <c r="P386" t="s">
        <v>200</v>
      </c>
      <c r="Q386" t="s">
        <v>168</v>
      </c>
      <c r="R386" t="s">
        <v>165</v>
      </c>
      <c r="S386" t="s">
        <v>119</v>
      </c>
      <c r="T386" t="s">
        <v>164</v>
      </c>
      <c r="U386" t="s">
        <v>118</v>
      </c>
      <c r="V386" t="s">
        <v>3356</v>
      </c>
      <c r="W386" t="s">
        <v>3357</v>
      </c>
      <c r="X386" s="51" t="str">
        <f t="shared" si="5"/>
        <v>3</v>
      </c>
      <c r="Y386" s="51" t="str">
        <f>IF(T386="","",IF(AND(T386&lt;&gt;'Tabelas auxiliares'!$B$236,T386&lt;&gt;'Tabelas auxiliares'!$B$237),"FOLHA DE PESSOAL",IF(X386='Tabelas auxiliares'!$A$237,"CUSTEIO",IF(X386='Tabelas auxiliares'!$A$236,"INVESTIMENTO","ERRO - VERIFICAR"))))</f>
        <v>CUSTEIO</v>
      </c>
      <c r="Z386" s="44">
        <v>9741.6</v>
      </c>
      <c r="AA386" s="44">
        <v>1303.2</v>
      </c>
      <c r="AC386" s="44">
        <v>8438.4</v>
      </c>
    </row>
    <row r="387" spans="1:29" x14ac:dyDescent="0.25">
      <c r="A387" t="s">
        <v>594</v>
      </c>
      <c r="B387" s="72" t="s">
        <v>343</v>
      </c>
      <c r="C387" s="72" t="s">
        <v>595</v>
      </c>
      <c r="D387" t="s">
        <v>77</v>
      </c>
      <c r="E387" t="s">
        <v>117</v>
      </c>
      <c r="F387" s="51" t="str">
        <f>IFERROR(VLOOKUP(D387,'Tabelas auxiliares'!$A$3:$B$61,2,FALSE),"")</f>
        <v>NTI - NÚCLEO DE TECNOLOGIA DA INFORMAÇÃO</v>
      </c>
      <c r="G387" s="51" t="str">
        <f>IFERROR(VLOOKUP($B387,'Tabelas auxiliares'!$A$65:$C$102,2,FALSE),"")</f>
        <v>Tecnologia da informação e comunicação</v>
      </c>
      <c r="H387" s="51" t="str">
        <f>IFERROR(VLOOKUP($B387,'Tabelas auxiliares'!$A$65:$C$102,3,FALSE),"")</f>
        <v>TELEFONIA / TI</v>
      </c>
      <c r="I387" t="s">
        <v>5483</v>
      </c>
      <c r="J387" t="s">
        <v>3343</v>
      </c>
      <c r="K387" t="s">
        <v>5485</v>
      </c>
      <c r="L387" t="s">
        <v>3345</v>
      </c>
      <c r="M387" t="s">
        <v>3346</v>
      </c>
      <c r="N387" t="s">
        <v>166</v>
      </c>
      <c r="O387" t="s">
        <v>167</v>
      </c>
      <c r="P387" t="s">
        <v>200</v>
      </c>
      <c r="Q387" t="s">
        <v>168</v>
      </c>
      <c r="R387" t="s">
        <v>165</v>
      </c>
      <c r="S387" t="s">
        <v>119</v>
      </c>
      <c r="T387" t="s">
        <v>228</v>
      </c>
      <c r="U387" t="s">
        <v>5171</v>
      </c>
      <c r="V387" t="s">
        <v>3347</v>
      </c>
      <c r="W387" t="s">
        <v>3348</v>
      </c>
      <c r="X387" s="51" t="str">
        <f t="shared" si="5"/>
        <v>3</v>
      </c>
      <c r="Y387" s="51" t="str">
        <f>IF(T387="","",IF(AND(T387&lt;&gt;'Tabelas auxiliares'!$B$236,T387&lt;&gt;'Tabelas auxiliares'!$B$237),"FOLHA DE PESSOAL",IF(X387='Tabelas auxiliares'!$A$237,"CUSTEIO",IF(X387='Tabelas auxiliares'!$A$236,"INVESTIMENTO","ERRO - VERIFICAR"))))</f>
        <v>CUSTEIO</v>
      </c>
      <c r="Z387" s="44">
        <v>40532.800000000003</v>
      </c>
      <c r="AC387" s="44">
        <v>40532.800000000003</v>
      </c>
    </row>
    <row r="388" spans="1:29" x14ac:dyDescent="0.25">
      <c r="A388" t="s">
        <v>594</v>
      </c>
      <c r="B388" s="72" t="s">
        <v>343</v>
      </c>
      <c r="C388" s="72" t="s">
        <v>595</v>
      </c>
      <c r="D388" t="s">
        <v>77</v>
      </c>
      <c r="E388" t="s">
        <v>117</v>
      </c>
      <c r="F388" s="51" t="str">
        <f>IFERROR(VLOOKUP(D388,'Tabelas auxiliares'!$A$3:$B$61,2,FALSE),"")</f>
        <v>NTI - NÚCLEO DE TECNOLOGIA DA INFORMAÇÃO</v>
      </c>
      <c r="G388" s="51" t="str">
        <f>IFERROR(VLOOKUP($B388,'Tabelas auxiliares'!$A$65:$C$102,2,FALSE),"")</f>
        <v>Tecnologia da informação e comunicação</v>
      </c>
      <c r="H388" s="51" t="str">
        <f>IFERROR(VLOOKUP($B388,'Tabelas auxiliares'!$A$65:$C$102,3,FALSE),"")</f>
        <v>TELEFONIA / TI</v>
      </c>
      <c r="I388" t="s">
        <v>5483</v>
      </c>
      <c r="J388" t="s">
        <v>5486</v>
      </c>
      <c r="K388" t="s">
        <v>5487</v>
      </c>
      <c r="L388" t="s">
        <v>5488</v>
      </c>
      <c r="M388" t="s">
        <v>5489</v>
      </c>
      <c r="N388" t="s">
        <v>166</v>
      </c>
      <c r="O388" t="s">
        <v>167</v>
      </c>
      <c r="P388" t="s">
        <v>200</v>
      </c>
      <c r="Q388" t="s">
        <v>168</v>
      </c>
      <c r="R388" t="s">
        <v>165</v>
      </c>
      <c r="S388" t="s">
        <v>119</v>
      </c>
      <c r="T388" t="s">
        <v>228</v>
      </c>
      <c r="U388" t="s">
        <v>5171</v>
      </c>
      <c r="V388" t="s">
        <v>3347</v>
      </c>
      <c r="W388" t="s">
        <v>3348</v>
      </c>
      <c r="X388" s="51" t="str">
        <f t="shared" ref="X388:X451" si="6">LEFT(V388,1)</f>
        <v>3</v>
      </c>
      <c r="Y388" s="51" t="str">
        <f>IF(T388="","",IF(AND(T388&lt;&gt;'Tabelas auxiliares'!$B$236,T388&lt;&gt;'Tabelas auxiliares'!$B$237),"FOLHA DE PESSOAL",IF(X388='Tabelas auxiliares'!$A$237,"CUSTEIO",IF(X388='Tabelas auxiliares'!$A$236,"INVESTIMENTO","ERRO - VERIFICAR"))))</f>
        <v>CUSTEIO</v>
      </c>
      <c r="Z388" s="44">
        <v>37635.699999999997</v>
      </c>
      <c r="AA388" s="44">
        <v>31712.36</v>
      </c>
      <c r="AB388" s="44">
        <v>1248.73</v>
      </c>
      <c r="AC388" s="44">
        <v>4674.6099999999997</v>
      </c>
    </row>
    <row r="389" spans="1:29" x14ac:dyDescent="0.25">
      <c r="A389" t="s">
        <v>594</v>
      </c>
      <c r="B389" s="72" t="s">
        <v>343</v>
      </c>
      <c r="C389" s="72" t="s">
        <v>595</v>
      </c>
      <c r="D389" t="s">
        <v>77</v>
      </c>
      <c r="E389" t="s">
        <v>117</v>
      </c>
      <c r="F389" s="51" t="str">
        <f>IFERROR(VLOOKUP(D389,'Tabelas auxiliares'!$A$3:$B$61,2,FALSE),"")</f>
        <v>NTI - NÚCLEO DE TECNOLOGIA DA INFORMAÇÃO</v>
      </c>
      <c r="G389" s="51" t="str">
        <f>IFERROR(VLOOKUP($B389,'Tabelas auxiliares'!$A$65:$C$102,2,FALSE),"")</f>
        <v>Tecnologia da informação e comunicação</v>
      </c>
      <c r="H389" s="51" t="str">
        <f>IFERROR(VLOOKUP($B389,'Tabelas auxiliares'!$A$65:$C$102,3,FALSE),"")</f>
        <v>TELEFONIA / TI</v>
      </c>
      <c r="I389" t="s">
        <v>4615</v>
      </c>
      <c r="J389" t="s">
        <v>5490</v>
      </c>
      <c r="K389" t="s">
        <v>5491</v>
      </c>
      <c r="L389" t="s">
        <v>5492</v>
      </c>
      <c r="M389" t="s">
        <v>5493</v>
      </c>
      <c r="N389" t="s">
        <v>166</v>
      </c>
      <c r="O389" t="s">
        <v>167</v>
      </c>
      <c r="P389" t="s">
        <v>200</v>
      </c>
      <c r="Q389" t="s">
        <v>168</v>
      </c>
      <c r="R389" t="s">
        <v>165</v>
      </c>
      <c r="S389" t="s">
        <v>119</v>
      </c>
      <c r="T389" t="s">
        <v>228</v>
      </c>
      <c r="U389" t="s">
        <v>5171</v>
      </c>
      <c r="V389" t="s">
        <v>3084</v>
      </c>
      <c r="W389" t="s">
        <v>3085</v>
      </c>
      <c r="X389" s="51" t="str">
        <f t="shared" si="6"/>
        <v>3</v>
      </c>
      <c r="Y389" s="51" t="str">
        <f>IF(T389="","",IF(AND(T389&lt;&gt;'Tabelas auxiliares'!$B$236,T389&lt;&gt;'Tabelas auxiliares'!$B$237),"FOLHA DE PESSOAL",IF(X389='Tabelas auxiliares'!$A$237,"CUSTEIO",IF(X389='Tabelas auxiliares'!$A$236,"INVESTIMENTO","ERRO - VERIFICAR"))))</f>
        <v>CUSTEIO</v>
      </c>
      <c r="Z389" s="44">
        <v>94277.56</v>
      </c>
      <c r="AC389" s="44">
        <v>94277.56</v>
      </c>
    </row>
    <row r="390" spans="1:29" x14ac:dyDescent="0.25">
      <c r="A390" t="s">
        <v>594</v>
      </c>
      <c r="B390" s="72" t="s">
        <v>343</v>
      </c>
      <c r="C390" s="72" t="s">
        <v>595</v>
      </c>
      <c r="D390" t="s">
        <v>77</v>
      </c>
      <c r="E390" t="s">
        <v>117</v>
      </c>
      <c r="F390" s="51" t="str">
        <f>IFERROR(VLOOKUP(D390,'Tabelas auxiliares'!$A$3:$B$61,2,FALSE),"")</f>
        <v>NTI - NÚCLEO DE TECNOLOGIA DA INFORMAÇÃO</v>
      </c>
      <c r="G390" s="51" t="str">
        <f>IFERROR(VLOOKUP($B390,'Tabelas auxiliares'!$A$65:$C$102,2,FALSE),"")</f>
        <v>Tecnologia da informação e comunicação</v>
      </c>
      <c r="H390" s="51" t="str">
        <f>IFERROR(VLOOKUP($B390,'Tabelas auxiliares'!$A$65:$C$102,3,FALSE),"")</f>
        <v>TELEFONIA / TI</v>
      </c>
      <c r="I390" t="s">
        <v>4615</v>
      </c>
      <c r="J390" t="s">
        <v>5490</v>
      </c>
      <c r="K390" t="s">
        <v>5494</v>
      </c>
      <c r="L390" t="s">
        <v>5492</v>
      </c>
      <c r="M390" t="s">
        <v>5495</v>
      </c>
      <c r="N390" t="s">
        <v>166</v>
      </c>
      <c r="O390" t="s">
        <v>167</v>
      </c>
      <c r="P390" t="s">
        <v>200</v>
      </c>
      <c r="Q390" t="s">
        <v>168</v>
      </c>
      <c r="R390" t="s">
        <v>165</v>
      </c>
      <c r="S390" t="s">
        <v>119</v>
      </c>
      <c r="T390" t="s">
        <v>228</v>
      </c>
      <c r="U390" t="s">
        <v>5171</v>
      </c>
      <c r="V390" t="s">
        <v>3084</v>
      </c>
      <c r="W390" t="s">
        <v>3085</v>
      </c>
      <c r="X390" s="51" t="str">
        <f t="shared" si="6"/>
        <v>3</v>
      </c>
      <c r="Y390" s="51" t="str">
        <f>IF(T390="","",IF(AND(T390&lt;&gt;'Tabelas auxiliares'!$B$236,T390&lt;&gt;'Tabelas auxiliares'!$B$237),"FOLHA DE PESSOAL",IF(X390='Tabelas auxiliares'!$A$237,"CUSTEIO",IF(X390='Tabelas auxiliares'!$A$236,"INVESTIMENTO","ERRO - VERIFICAR"))))</f>
        <v>CUSTEIO</v>
      </c>
      <c r="Z390" s="44">
        <v>672</v>
      </c>
      <c r="AC390" s="44">
        <v>672</v>
      </c>
    </row>
    <row r="391" spans="1:29" x14ac:dyDescent="0.25">
      <c r="A391" t="s">
        <v>594</v>
      </c>
      <c r="B391" s="72" t="s">
        <v>343</v>
      </c>
      <c r="C391" s="72" t="s">
        <v>595</v>
      </c>
      <c r="D391" t="s">
        <v>77</v>
      </c>
      <c r="E391" t="s">
        <v>117</v>
      </c>
      <c r="F391" s="51" t="str">
        <f>IFERROR(VLOOKUP(D391,'Tabelas auxiliares'!$A$3:$B$61,2,FALSE),"")</f>
        <v>NTI - NÚCLEO DE TECNOLOGIA DA INFORMAÇÃO</v>
      </c>
      <c r="G391" s="51" t="str">
        <f>IFERROR(VLOOKUP($B391,'Tabelas auxiliares'!$A$65:$C$102,2,FALSE),"")</f>
        <v>Tecnologia da informação e comunicação</v>
      </c>
      <c r="H391" s="51" t="str">
        <f>IFERROR(VLOOKUP($B391,'Tabelas auxiliares'!$A$65:$C$102,3,FALSE),"")</f>
        <v>TELEFONIA / TI</v>
      </c>
      <c r="I391" t="s">
        <v>4615</v>
      </c>
      <c r="J391" t="s">
        <v>5490</v>
      </c>
      <c r="K391" t="s">
        <v>5496</v>
      </c>
      <c r="L391" t="s">
        <v>5497</v>
      </c>
      <c r="M391" t="s">
        <v>5495</v>
      </c>
      <c r="N391" t="s">
        <v>166</v>
      </c>
      <c r="O391" t="s">
        <v>167</v>
      </c>
      <c r="P391" t="s">
        <v>200</v>
      </c>
      <c r="Q391" t="s">
        <v>168</v>
      </c>
      <c r="R391" t="s">
        <v>165</v>
      </c>
      <c r="S391" t="s">
        <v>119</v>
      </c>
      <c r="T391" t="s">
        <v>164</v>
      </c>
      <c r="U391" t="s">
        <v>118</v>
      </c>
      <c r="V391" t="s">
        <v>3084</v>
      </c>
      <c r="W391" t="s">
        <v>3085</v>
      </c>
      <c r="X391" s="51" t="str">
        <f t="shared" si="6"/>
        <v>3</v>
      </c>
      <c r="Y391" s="51" t="str">
        <f>IF(T391="","",IF(AND(T391&lt;&gt;'Tabelas auxiliares'!$B$236,T391&lt;&gt;'Tabelas auxiliares'!$B$237),"FOLHA DE PESSOAL",IF(X391='Tabelas auxiliares'!$A$237,"CUSTEIO",IF(X391='Tabelas auxiliares'!$A$236,"INVESTIMENTO","ERRO - VERIFICAR"))))</f>
        <v>CUSTEIO</v>
      </c>
      <c r="Z391" s="44">
        <v>378</v>
      </c>
      <c r="AC391" s="44">
        <v>378</v>
      </c>
    </row>
    <row r="392" spans="1:29" x14ac:dyDescent="0.25">
      <c r="A392" t="s">
        <v>594</v>
      </c>
      <c r="B392" s="72" t="s">
        <v>343</v>
      </c>
      <c r="C392" s="72" t="s">
        <v>595</v>
      </c>
      <c r="D392" t="s">
        <v>79</v>
      </c>
      <c r="E392" t="s">
        <v>117</v>
      </c>
      <c r="F392" s="51" t="str">
        <f>IFERROR(VLOOKUP(D392,'Tabelas auxiliares'!$A$3:$B$61,2,FALSE),"")</f>
        <v>NTI - SUPRIMENTO DE INFORMÁTICA * D.U.C</v>
      </c>
      <c r="G392" s="51" t="str">
        <f>IFERROR(VLOOKUP($B392,'Tabelas auxiliares'!$A$65:$C$102,2,FALSE),"")</f>
        <v>Tecnologia da informação e comunicação</v>
      </c>
      <c r="H392" s="51" t="str">
        <f>IFERROR(VLOOKUP($B392,'Tabelas auxiliares'!$A$65:$C$102,3,FALSE),"")</f>
        <v>TELEFONIA / TI</v>
      </c>
      <c r="I392" t="s">
        <v>5452</v>
      </c>
      <c r="J392" t="s">
        <v>5453</v>
      </c>
      <c r="K392" t="s">
        <v>5498</v>
      </c>
      <c r="L392" t="s">
        <v>5455</v>
      </c>
      <c r="M392" t="s">
        <v>5499</v>
      </c>
      <c r="N392" t="s">
        <v>166</v>
      </c>
      <c r="O392" t="s">
        <v>167</v>
      </c>
      <c r="P392" t="s">
        <v>200</v>
      </c>
      <c r="Q392" t="s">
        <v>168</v>
      </c>
      <c r="R392" t="s">
        <v>165</v>
      </c>
      <c r="S392" t="s">
        <v>119</v>
      </c>
      <c r="T392" t="s">
        <v>228</v>
      </c>
      <c r="U392" t="s">
        <v>5171</v>
      </c>
      <c r="V392" t="s">
        <v>3084</v>
      </c>
      <c r="W392" t="s">
        <v>3085</v>
      </c>
      <c r="X392" s="51" t="str">
        <f t="shared" si="6"/>
        <v>3</v>
      </c>
      <c r="Y392" s="51" t="str">
        <f>IF(T392="","",IF(AND(T392&lt;&gt;'Tabelas auxiliares'!$B$236,T392&lt;&gt;'Tabelas auxiliares'!$B$237),"FOLHA DE PESSOAL",IF(X392='Tabelas auxiliares'!$A$237,"CUSTEIO",IF(X392='Tabelas auxiliares'!$A$236,"INVESTIMENTO","ERRO - VERIFICAR"))))</f>
        <v>CUSTEIO</v>
      </c>
      <c r="Z392" s="44">
        <v>10275</v>
      </c>
      <c r="AC392" s="44">
        <v>10275</v>
      </c>
    </row>
    <row r="393" spans="1:29" x14ac:dyDescent="0.25">
      <c r="A393" t="s">
        <v>594</v>
      </c>
      <c r="B393" s="72" t="s">
        <v>343</v>
      </c>
      <c r="C393" s="72" t="s">
        <v>595</v>
      </c>
      <c r="D393" t="s">
        <v>79</v>
      </c>
      <c r="E393" t="s">
        <v>117</v>
      </c>
      <c r="F393" s="51" t="str">
        <f>IFERROR(VLOOKUP(D393,'Tabelas auxiliares'!$A$3:$B$61,2,FALSE),"")</f>
        <v>NTI - SUPRIMENTO DE INFORMÁTICA * D.U.C</v>
      </c>
      <c r="G393" s="51" t="str">
        <f>IFERROR(VLOOKUP($B393,'Tabelas auxiliares'!$A$65:$C$102,2,FALSE),"")</f>
        <v>Tecnologia da informação e comunicação</v>
      </c>
      <c r="H393" s="51" t="str">
        <f>IFERROR(VLOOKUP($B393,'Tabelas auxiliares'!$A$65:$C$102,3,FALSE),"")</f>
        <v>TELEFONIA / TI</v>
      </c>
      <c r="I393" t="s">
        <v>4535</v>
      </c>
      <c r="J393" t="s">
        <v>5453</v>
      </c>
      <c r="K393" t="s">
        <v>5500</v>
      </c>
      <c r="L393" t="s">
        <v>5501</v>
      </c>
      <c r="M393" t="s">
        <v>5502</v>
      </c>
      <c r="N393" t="s">
        <v>166</v>
      </c>
      <c r="O393" t="s">
        <v>167</v>
      </c>
      <c r="P393" t="s">
        <v>200</v>
      </c>
      <c r="Q393" t="s">
        <v>168</v>
      </c>
      <c r="R393" t="s">
        <v>165</v>
      </c>
      <c r="S393" t="s">
        <v>119</v>
      </c>
      <c r="T393" t="s">
        <v>228</v>
      </c>
      <c r="U393" t="s">
        <v>5171</v>
      </c>
      <c r="V393" t="s">
        <v>3084</v>
      </c>
      <c r="W393" t="s">
        <v>3085</v>
      </c>
      <c r="X393" s="51" t="str">
        <f t="shared" si="6"/>
        <v>3</v>
      </c>
      <c r="Y393" s="51" t="str">
        <f>IF(T393="","",IF(AND(T393&lt;&gt;'Tabelas auxiliares'!$B$236,T393&lt;&gt;'Tabelas auxiliares'!$B$237),"FOLHA DE PESSOAL",IF(X393='Tabelas auxiliares'!$A$237,"CUSTEIO",IF(X393='Tabelas auxiliares'!$A$236,"INVESTIMENTO","ERRO - VERIFICAR"))))</f>
        <v>CUSTEIO</v>
      </c>
      <c r="Z393" s="44">
        <v>27673.15</v>
      </c>
      <c r="AC393" s="44">
        <v>27673.15</v>
      </c>
    </row>
    <row r="394" spans="1:29" x14ac:dyDescent="0.25">
      <c r="A394" t="s">
        <v>594</v>
      </c>
      <c r="B394" s="72" t="s">
        <v>343</v>
      </c>
      <c r="C394" s="72" t="s">
        <v>595</v>
      </c>
      <c r="D394" t="s">
        <v>79</v>
      </c>
      <c r="E394" t="s">
        <v>117</v>
      </c>
      <c r="F394" s="51" t="str">
        <f>IFERROR(VLOOKUP(D394,'Tabelas auxiliares'!$A$3:$B$61,2,FALSE),"")</f>
        <v>NTI - SUPRIMENTO DE INFORMÁTICA * D.U.C</v>
      </c>
      <c r="G394" s="51" t="str">
        <f>IFERROR(VLOOKUP($B394,'Tabelas auxiliares'!$A$65:$C$102,2,FALSE),"")</f>
        <v>Tecnologia da informação e comunicação</v>
      </c>
      <c r="H394" s="51" t="str">
        <f>IFERROR(VLOOKUP($B394,'Tabelas auxiliares'!$A$65:$C$102,3,FALSE),"")</f>
        <v>TELEFONIA / TI</v>
      </c>
      <c r="I394" t="s">
        <v>4535</v>
      </c>
      <c r="J394" t="s">
        <v>5453</v>
      </c>
      <c r="K394" t="s">
        <v>5503</v>
      </c>
      <c r="L394" t="s">
        <v>5501</v>
      </c>
      <c r="M394" t="s">
        <v>5502</v>
      </c>
      <c r="N394" t="s">
        <v>166</v>
      </c>
      <c r="O394" t="s">
        <v>167</v>
      </c>
      <c r="P394" t="s">
        <v>200</v>
      </c>
      <c r="Q394" t="s">
        <v>168</v>
      </c>
      <c r="R394" t="s">
        <v>165</v>
      </c>
      <c r="S394" t="s">
        <v>119</v>
      </c>
      <c r="T394" t="s">
        <v>228</v>
      </c>
      <c r="U394" t="s">
        <v>5171</v>
      </c>
      <c r="V394" t="s">
        <v>3084</v>
      </c>
      <c r="W394" t="s">
        <v>3085</v>
      </c>
      <c r="X394" s="51" t="str">
        <f t="shared" si="6"/>
        <v>3</v>
      </c>
      <c r="Y394" s="51" t="str">
        <f>IF(T394="","",IF(AND(T394&lt;&gt;'Tabelas auxiliares'!$B$236,T394&lt;&gt;'Tabelas auxiliares'!$B$237),"FOLHA DE PESSOAL",IF(X394='Tabelas auxiliares'!$A$237,"CUSTEIO",IF(X394='Tabelas auxiliares'!$A$236,"INVESTIMENTO","ERRO - VERIFICAR"))))</f>
        <v>CUSTEIO</v>
      </c>
      <c r="Z394" s="44">
        <v>10794.48</v>
      </c>
      <c r="AC394" s="44">
        <v>10794.48</v>
      </c>
    </row>
    <row r="395" spans="1:29" x14ac:dyDescent="0.25">
      <c r="A395" t="s">
        <v>594</v>
      </c>
      <c r="B395" s="72" t="s">
        <v>343</v>
      </c>
      <c r="C395" s="72" t="s">
        <v>595</v>
      </c>
      <c r="D395" t="s">
        <v>79</v>
      </c>
      <c r="E395" t="s">
        <v>117</v>
      </c>
      <c r="F395" s="51" t="str">
        <f>IFERROR(VLOOKUP(D395,'Tabelas auxiliares'!$A$3:$B$61,2,FALSE),"")</f>
        <v>NTI - SUPRIMENTO DE INFORMÁTICA * D.U.C</v>
      </c>
      <c r="G395" s="51" t="str">
        <f>IFERROR(VLOOKUP($B395,'Tabelas auxiliares'!$A$65:$C$102,2,FALSE),"")</f>
        <v>Tecnologia da informação e comunicação</v>
      </c>
      <c r="H395" s="51" t="str">
        <f>IFERROR(VLOOKUP($B395,'Tabelas auxiliares'!$A$65:$C$102,3,FALSE),"")</f>
        <v>TELEFONIA / TI</v>
      </c>
      <c r="I395" t="s">
        <v>5069</v>
      </c>
      <c r="J395" t="s">
        <v>5504</v>
      </c>
      <c r="K395" t="s">
        <v>5505</v>
      </c>
      <c r="L395" t="s">
        <v>3167</v>
      </c>
      <c r="M395" t="s">
        <v>5506</v>
      </c>
      <c r="N395" t="s">
        <v>166</v>
      </c>
      <c r="O395" t="s">
        <v>167</v>
      </c>
      <c r="P395" t="s">
        <v>200</v>
      </c>
      <c r="Q395" t="s">
        <v>168</v>
      </c>
      <c r="R395" t="s">
        <v>165</v>
      </c>
      <c r="S395" t="s">
        <v>119</v>
      </c>
      <c r="T395" t="s">
        <v>228</v>
      </c>
      <c r="U395" t="s">
        <v>5171</v>
      </c>
      <c r="V395" t="s">
        <v>3084</v>
      </c>
      <c r="W395" t="s">
        <v>3085</v>
      </c>
      <c r="X395" s="51" t="str">
        <f t="shared" si="6"/>
        <v>3</v>
      </c>
      <c r="Y395" s="51" t="str">
        <f>IF(T395="","",IF(AND(T395&lt;&gt;'Tabelas auxiliares'!$B$236,T395&lt;&gt;'Tabelas auxiliares'!$B$237),"FOLHA DE PESSOAL",IF(X395='Tabelas auxiliares'!$A$237,"CUSTEIO",IF(X395='Tabelas auxiliares'!$A$236,"INVESTIMENTO","ERRO - VERIFICAR"))))</f>
        <v>CUSTEIO</v>
      </c>
      <c r="Z395" s="44">
        <v>69840</v>
      </c>
      <c r="AC395" s="44">
        <v>69840</v>
      </c>
    </row>
    <row r="396" spans="1:29" x14ac:dyDescent="0.25">
      <c r="A396" t="s">
        <v>594</v>
      </c>
      <c r="B396" s="72" t="s">
        <v>343</v>
      </c>
      <c r="C396" s="72" t="s">
        <v>595</v>
      </c>
      <c r="D396" t="s">
        <v>79</v>
      </c>
      <c r="E396" t="s">
        <v>117</v>
      </c>
      <c r="F396" s="51" t="str">
        <f>IFERROR(VLOOKUP(D396,'Tabelas auxiliares'!$A$3:$B$61,2,FALSE),"")</f>
        <v>NTI - SUPRIMENTO DE INFORMÁTICA * D.U.C</v>
      </c>
      <c r="G396" s="51" t="str">
        <f>IFERROR(VLOOKUP($B396,'Tabelas auxiliares'!$A$65:$C$102,2,FALSE),"")</f>
        <v>Tecnologia da informação e comunicação</v>
      </c>
      <c r="H396" s="51" t="str">
        <f>IFERROR(VLOOKUP($B396,'Tabelas auxiliares'!$A$65:$C$102,3,FALSE),"")</f>
        <v>TELEFONIA / TI</v>
      </c>
      <c r="I396" t="s">
        <v>5069</v>
      </c>
      <c r="J396" t="s">
        <v>5504</v>
      </c>
      <c r="K396" t="s">
        <v>5507</v>
      </c>
      <c r="L396" t="s">
        <v>3167</v>
      </c>
      <c r="M396" t="s">
        <v>5508</v>
      </c>
      <c r="N396" t="s">
        <v>166</v>
      </c>
      <c r="O396" t="s">
        <v>167</v>
      </c>
      <c r="P396" t="s">
        <v>200</v>
      </c>
      <c r="Q396" t="s">
        <v>168</v>
      </c>
      <c r="R396" t="s">
        <v>165</v>
      </c>
      <c r="S396" t="s">
        <v>119</v>
      </c>
      <c r="T396" t="s">
        <v>228</v>
      </c>
      <c r="U396" t="s">
        <v>5171</v>
      </c>
      <c r="V396" t="s">
        <v>3084</v>
      </c>
      <c r="W396" t="s">
        <v>3085</v>
      </c>
      <c r="X396" s="51" t="str">
        <f t="shared" si="6"/>
        <v>3</v>
      </c>
      <c r="Y396" s="51" t="str">
        <f>IF(T396="","",IF(AND(T396&lt;&gt;'Tabelas auxiliares'!$B$236,T396&lt;&gt;'Tabelas auxiliares'!$B$237),"FOLHA DE PESSOAL",IF(X396='Tabelas auxiliares'!$A$237,"CUSTEIO",IF(X396='Tabelas auxiliares'!$A$236,"INVESTIMENTO","ERRO - VERIFICAR"))))</f>
        <v>CUSTEIO</v>
      </c>
      <c r="Z396" s="44">
        <v>13600</v>
      </c>
      <c r="AC396" s="44">
        <v>13600</v>
      </c>
    </row>
    <row r="397" spans="1:29" x14ac:dyDescent="0.25">
      <c r="A397" t="s">
        <v>594</v>
      </c>
      <c r="B397" s="72" t="s">
        <v>343</v>
      </c>
      <c r="C397" s="72" t="s">
        <v>595</v>
      </c>
      <c r="D397" t="s">
        <v>79</v>
      </c>
      <c r="E397" t="s">
        <v>117</v>
      </c>
      <c r="F397" s="51" t="str">
        <f>IFERROR(VLOOKUP(D397,'Tabelas auxiliares'!$A$3:$B$61,2,FALSE),"")</f>
        <v>NTI - SUPRIMENTO DE INFORMÁTICA * D.U.C</v>
      </c>
      <c r="G397" s="51" t="str">
        <f>IFERROR(VLOOKUP($B397,'Tabelas auxiliares'!$A$65:$C$102,2,FALSE),"")</f>
        <v>Tecnologia da informação e comunicação</v>
      </c>
      <c r="H397" s="51" t="str">
        <f>IFERROR(VLOOKUP($B397,'Tabelas auxiliares'!$A$65:$C$102,3,FALSE),"")</f>
        <v>TELEFONIA / TI</v>
      </c>
      <c r="I397" t="s">
        <v>5069</v>
      </c>
      <c r="J397" t="s">
        <v>5504</v>
      </c>
      <c r="K397" t="s">
        <v>5509</v>
      </c>
      <c r="L397" t="s">
        <v>3167</v>
      </c>
      <c r="M397" t="s">
        <v>5510</v>
      </c>
      <c r="N397" t="s">
        <v>166</v>
      </c>
      <c r="O397" t="s">
        <v>167</v>
      </c>
      <c r="P397" t="s">
        <v>200</v>
      </c>
      <c r="Q397" t="s">
        <v>168</v>
      </c>
      <c r="R397" t="s">
        <v>165</v>
      </c>
      <c r="S397" t="s">
        <v>119</v>
      </c>
      <c r="T397" t="s">
        <v>228</v>
      </c>
      <c r="U397" t="s">
        <v>5171</v>
      </c>
      <c r="V397" t="s">
        <v>3084</v>
      </c>
      <c r="W397" t="s">
        <v>3085</v>
      </c>
      <c r="X397" s="51" t="str">
        <f t="shared" si="6"/>
        <v>3</v>
      </c>
      <c r="Y397" s="51" t="str">
        <f>IF(T397="","",IF(AND(T397&lt;&gt;'Tabelas auxiliares'!$B$236,T397&lt;&gt;'Tabelas auxiliares'!$B$237),"FOLHA DE PESSOAL",IF(X397='Tabelas auxiliares'!$A$237,"CUSTEIO",IF(X397='Tabelas auxiliares'!$A$236,"INVESTIMENTO","ERRO - VERIFICAR"))))</f>
        <v>CUSTEIO</v>
      </c>
      <c r="Z397" s="44">
        <v>3817</v>
      </c>
      <c r="AC397" s="44">
        <v>3817</v>
      </c>
    </row>
    <row r="398" spans="1:29" x14ac:dyDescent="0.25">
      <c r="A398" t="s">
        <v>594</v>
      </c>
      <c r="B398" s="72" t="s">
        <v>343</v>
      </c>
      <c r="C398" s="72" t="s">
        <v>595</v>
      </c>
      <c r="D398" t="s">
        <v>83</v>
      </c>
      <c r="E398" t="s">
        <v>117</v>
      </c>
      <c r="F398" s="51" t="str">
        <f>IFERROR(VLOOKUP(D398,'Tabelas auxiliares'!$A$3:$B$61,2,FALSE),"")</f>
        <v>NETEL - NÚCLEO EDUCACIONAL DE TECNOLOGIAS E LÍNGUAS</v>
      </c>
      <c r="G398" s="51" t="str">
        <f>IFERROR(VLOOKUP($B398,'Tabelas auxiliares'!$A$65:$C$102,2,FALSE),"")</f>
        <v>Tecnologia da informação e comunicação</v>
      </c>
      <c r="H398" s="51" t="str">
        <f>IFERROR(VLOOKUP($B398,'Tabelas auxiliares'!$A$65:$C$102,3,FALSE),"")</f>
        <v>TELEFONIA / TI</v>
      </c>
      <c r="I398" t="s">
        <v>5511</v>
      </c>
      <c r="J398" t="s">
        <v>5512</v>
      </c>
      <c r="K398" t="s">
        <v>5513</v>
      </c>
      <c r="L398" t="s">
        <v>5514</v>
      </c>
      <c r="M398" t="s">
        <v>5515</v>
      </c>
      <c r="N398" t="s">
        <v>1506</v>
      </c>
      <c r="O398" t="s">
        <v>167</v>
      </c>
      <c r="P398" t="s">
        <v>1507</v>
      </c>
      <c r="Q398" t="s">
        <v>168</v>
      </c>
      <c r="R398" t="s">
        <v>165</v>
      </c>
      <c r="S398" t="s">
        <v>4894</v>
      </c>
      <c r="T398" t="s">
        <v>164</v>
      </c>
      <c r="U398" t="s">
        <v>830</v>
      </c>
      <c r="V398" t="s">
        <v>5123</v>
      </c>
      <c r="W398" t="s">
        <v>5124</v>
      </c>
      <c r="X398" s="51" t="str">
        <f t="shared" si="6"/>
        <v>4</v>
      </c>
      <c r="Y398" s="51" t="str">
        <f>IF(T398="","",IF(AND(T398&lt;&gt;'Tabelas auxiliares'!$B$236,T398&lt;&gt;'Tabelas auxiliares'!$B$237),"FOLHA DE PESSOAL",IF(X398='Tabelas auxiliares'!$A$237,"CUSTEIO",IF(X398='Tabelas auxiliares'!$A$236,"INVESTIMENTO","ERRO - VERIFICAR"))))</f>
        <v>INVESTIMENTO</v>
      </c>
      <c r="Z398" s="44">
        <v>750</v>
      </c>
      <c r="AA398" s="44">
        <v>750</v>
      </c>
    </row>
    <row r="399" spans="1:29" x14ac:dyDescent="0.25">
      <c r="A399" t="s">
        <v>594</v>
      </c>
      <c r="B399" s="72" t="s">
        <v>346</v>
      </c>
      <c r="C399" s="72" t="s">
        <v>595</v>
      </c>
      <c r="D399" t="s">
        <v>35</v>
      </c>
      <c r="E399" t="s">
        <v>117</v>
      </c>
      <c r="F399" s="51" t="str">
        <f>IFERROR(VLOOKUP(D399,'Tabelas auxiliares'!$A$3:$B$61,2,FALSE),"")</f>
        <v>PU - PREFEITURA UNIVERSITÁRIA</v>
      </c>
      <c r="G399" s="51" t="str">
        <f>IFERROR(VLOOKUP($B399,'Tabelas auxiliares'!$A$65:$C$102,2,FALSE),"")</f>
        <v>Obrigações tributárias e serviços financeiros</v>
      </c>
      <c r="H399" s="51" t="str">
        <f>IFERROR(VLOOKUP($B399,'Tabelas auxiliares'!$A$65:$C$102,3,FALSE),"")</f>
        <v xml:space="preserve">OBRIGAÇÕES TRIBUTÁRIAS / SEGURO COLETIVO PARA ALUNOS / SEGURO ESTAGIÁRIOS / SEGURO CARROS OFICIAIS / SEGURO PREDIAL / IMPORTAÇÃO (TAXAS/SEGURO) </v>
      </c>
      <c r="I399" t="s">
        <v>5516</v>
      </c>
      <c r="J399" t="s">
        <v>5517</v>
      </c>
      <c r="K399" t="s">
        <v>5518</v>
      </c>
      <c r="L399" t="s">
        <v>5519</v>
      </c>
      <c r="M399" t="s">
        <v>5520</v>
      </c>
      <c r="N399" t="s">
        <v>166</v>
      </c>
      <c r="O399" t="s">
        <v>4729</v>
      </c>
      <c r="P399" t="s">
        <v>4730</v>
      </c>
      <c r="Q399" t="s">
        <v>168</v>
      </c>
      <c r="R399" t="s">
        <v>165</v>
      </c>
      <c r="S399" t="s">
        <v>597</v>
      </c>
      <c r="T399" t="s">
        <v>164</v>
      </c>
      <c r="U399" t="s">
        <v>4731</v>
      </c>
      <c r="V399" t="s">
        <v>467</v>
      </c>
      <c r="W399" t="s">
        <v>448</v>
      </c>
      <c r="X399" s="51" t="str">
        <f t="shared" si="6"/>
        <v>3</v>
      </c>
      <c r="Y399" s="51" t="str">
        <f>IF(T399="","",IF(AND(T399&lt;&gt;'Tabelas auxiliares'!$B$236,T399&lt;&gt;'Tabelas auxiliares'!$B$237),"FOLHA DE PESSOAL",IF(X399='Tabelas auxiliares'!$A$237,"CUSTEIO",IF(X399='Tabelas auxiliares'!$A$236,"INVESTIMENTO","ERRO - VERIFICAR"))))</f>
        <v>CUSTEIO</v>
      </c>
      <c r="Z399" s="44">
        <v>4365.8100000000004</v>
      </c>
      <c r="AA399" s="44">
        <v>4365.8100000000004</v>
      </c>
    </row>
    <row r="400" spans="1:29" x14ac:dyDescent="0.25">
      <c r="A400" t="s">
        <v>594</v>
      </c>
      <c r="B400" s="72" t="s">
        <v>346</v>
      </c>
      <c r="C400" s="72" t="s">
        <v>595</v>
      </c>
      <c r="D400" t="s">
        <v>35</v>
      </c>
      <c r="E400" t="s">
        <v>117</v>
      </c>
      <c r="F400" s="51" t="str">
        <f>IFERROR(VLOOKUP(D400,'Tabelas auxiliares'!$A$3:$B$61,2,FALSE),"")</f>
        <v>PU - PREFEITURA UNIVERSITÁRIA</v>
      </c>
      <c r="G400" s="51" t="str">
        <f>IFERROR(VLOOKUP($B400,'Tabelas auxiliares'!$A$65:$C$102,2,FALSE),"")</f>
        <v>Obrigações tributárias e serviços financeiros</v>
      </c>
      <c r="H400" s="51" t="str">
        <f>IFERROR(VLOOKUP($B400,'Tabelas auxiliares'!$A$65:$C$102,3,FALSE),"")</f>
        <v xml:space="preserve">OBRIGAÇÕES TRIBUTÁRIAS / SEGURO COLETIVO PARA ALUNOS / SEGURO ESTAGIÁRIOS / SEGURO CARROS OFICIAIS / SEGURO PREDIAL / IMPORTAÇÃO (TAXAS/SEGURO) </v>
      </c>
      <c r="I400" t="s">
        <v>5521</v>
      </c>
      <c r="J400" t="s">
        <v>5522</v>
      </c>
      <c r="K400" t="s">
        <v>5523</v>
      </c>
      <c r="L400" t="s">
        <v>5524</v>
      </c>
      <c r="M400" t="s">
        <v>5520</v>
      </c>
      <c r="N400" t="s">
        <v>166</v>
      </c>
      <c r="O400" t="s">
        <v>167</v>
      </c>
      <c r="P400" t="s">
        <v>200</v>
      </c>
      <c r="Q400" t="s">
        <v>168</v>
      </c>
      <c r="R400" t="s">
        <v>165</v>
      </c>
      <c r="S400" t="s">
        <v>119</v>
      </c>
      <c r="T400" t="s">
        <v>164</v>
      </c>
      <c r="U400" t="s">
        <v>118</v>
      </c>
      <c r="V400" t="s">
        <v>467</v>
      </c>
      <c r="W400" t="s">
        <v>448</v>
      </c>
      <c r="X400" s="51" t="str">
        <f t="shared" si="6"/>
        <v>3</v>
      </c>
      <c r="Y400" s="51" t="str">
        <f>IF(T400="","",IF(AND(T400&lt;&gt;'Tabelas auxiliares'!$B$236,T400&lt;&gt;'Tabelas auxiliares'!$B$237),"FOLHA DE PESSOAL",IF(X400='Tabelas auxiliares'!$A$237,"CUSTEIO",IF(X400='Tabelas auxiliares'!$A$236,"INVESTIMENTO","ERRO - VERIFICAR"))))</f>
        <v>CUSTEIO</v>
      </c>
      <c r="Z400" s="44">
        <v>17479.21</v>
      </c>
      <c r="AA400" s="44">
        <v>17479.21</v>
      </c>
    </row>
    <row r="401" spans="1:29" x14ac:dyDescent="0.25">
      <c r="A401" t="s">
        <v>594</v>
      </c>
      <c r="B401" s="72" t="s">
        <v>346</v>
      </c>
      <c r="C401" s="72" t="s">
        <v>595</v>
      </c>
      <c r="D401" t="s">
        <v>53</v>
      </c>
      <c r="E401" t="s">
        <v>117</v>
      </c>
      <c r="F401" s="51" t="str">
        <f>IFERROR(VLOOKUP(D401,'Tabelas auxiliares'!$A$3:$B$61,2,FALSE),"")</f>
        <v>PROGRAD - PRÓ-REITORIA DE GRADUAÇÃO</v>
      </c>
      <c r="G401" s="51" t="str">
        <f>IFERROR(VLOOKUP($B401,'Tabelas auxiliares'!$A$65:$C$102,2,FALSE),"")</f>
        <v>Obrigações tributárias e serviços financeiros</v>
      </c>
      <c r="H401" s="51" t="str">
        <f>IFERROR(VLOOKUP($B401,'Tabelas auxiliares'!$A$65:$C$102,3,FALSE),"")</f>
        <v xml:space="preserve">OBRIGAÇÕES TRIBUTÁRIAS / SEGURO COLETIVO PARA ALUNOS / SEGURO ESTAGIÁRIOS / SEGURO CARROS OFICIAIS / SEGURO PREDIAL / IMPORTAÇÃO (TAXAS/SEGURO) </v>
      </c>
      <c r="I401" t="s">
        <v>5525</v>
      </c>
      <c r="J401" t="s">
        <v>5526</v>
      </c>
      <c r="K401" t="s">
        <v>5527</v>
      </c>
      <c r="L401" t="s">
        <v>5528</v>
      </c>
      <c r="M401" t="s">
        <v>229</v>
      </c>
      <c r="N401" t="s">
        <v>166</v>
      </c>
      <c r="O401" t="s">
        <v>167</v>
      </c>
      <c r="P401" t="s">
        <v>200</v>
      </c>
      <c r="Q401" t="s">
        <v>168</v>
      </c>
      <c r="R401" t="s">
        <v>165</v>
      </c>
      <c r="S401" t="s">
        <v>119</v>
      </c>
      <c r="T401" t="s">
        <v>164</v>
      </c>
      <c r="U401" t="s">
        <v>118</v>
      </c>
      <c r="V401" t="s">
        <v>467</v>
      </c>
      <c r="W401" t="s">
        <v>448</v>
      </c>
      <c r="X401" s="51" t="str">
        <f t="shared" si="6"/>
        <v>3</v>
      </c>
      <c r="Y401" s="51" t="str">
        <f>IF(T401="","",IF(AND(T401&lt;&gt;'Tabelas auxiliares'!$B$236,T401&lt;&gt;'Tabelas auxiliares'!$B$237),"FOLHA DE PESSOAL",IF(X401='Tabelas auxiliares'!$A$237,"CUSTEIO",IF(X401='Tabelas auxiliares'!$A$236,"INVESTIMENTO","ERRO - VERIFICAR"))))</f>
        <v>CUSTEIO</v>
      </c>
      <c r="Z401" s="44">
        <v>3758.72</v>
      </c>
      <c r="AA401" s="44">
        <v>3610.88</v>
      </c>
      <c r="AC401" s="44">
        <v>147.84</v>
      </c>
    </row>
    <row r="402" spans="1:29" x14ac:dyDescent="0.25">
      <c r="A402" t="s">
        <v>594</v>
      </c>
      <c r="B402" s="72" t="s">
        <v>346</v>
      </c>
      <c r="C402" s="72" t="s">
        <v>595</v>
      </c>
      <c r="D402" t="s">
        <v>61</v>
      </c>
      <c r="E402" t="s">
        <v>117</v>
      </c>
      <c r="F402" s="51" t="str">
        <f>IFERROR(VLOOKUP(D402,'Tabelas auxiliares'!$A$3:$B$61,2,FALSE),"")</f>
        <v>PROAD - PRÓ-REITORIA DE ADMINISTRAÇÃO</v>
      </c>
      <c r="G402" s="51" t="str">
        <f>IFERROR(VLOOKUP($B402,'Tabelas auxiliares'!$A$65:$C$102,2,FALSE),"")</f>
        <v>Obrigações tributárias e serviços financeiros</v>
      </c>
      <c r="H402" s="51" t="str">
        <f>IFERROR(VLOOKUP($B402,'Tabelas auxiliares'!$A$65:$C$102,3,FALSE),"")</f>
        <v xml:space="preserve">OBRIGAÇÕES TRIBUTÁRIAS / SEGURO COLETIVO PARA ALUNOS / SEGURO ESTAGIÁRIOS / SEGURO CARROS OFICIAIS / SEGURO PREDIAL / IMPORTAÇÃO (TAXAS/SEGURO) </v>
      </c>
      <c r="I402" t="s">
        <v>5529</v>
      </c>
      <c r="J402" t="s">
        <v>1625</v>
      </c>
      <c r="K402" t="s">
        <v>5530</v>
      </c>
      <c r="L402" t="s">
        <v>1627</v>
      </c>
      <c r="M402" t="s">
        <v>1628</v>
      </c>
      <c r="N402" t="s">
        <v>166</v>
      </c>
      <c r="O402" t="s">
        <v>167</v>
      </c>
      <c r="P402" t="s">
        <v>200</v>
      </c>
      <c r="Q402" t="s">
        <v>168</v>
      </c>
      <c r="R402" t="s">
        <v>165</v>
      </c>
      <c r="S402" t="s">
        <v>119</v>
      </c>
      <c r="T402" t="s">
        <v>164</v>
      </c>
      <c r="U402" t="s">
        <v>118</v>
      </c>
      <c r="V402" t="s">
        <v>467</v>
      </c>
      <c r="W402" t="s">
        <v>448</v>
      </c>
      <c r="X402" s="51" t="str">
        <f t="shared" si="6"/>
        <v>3</v>
      </c>
      <c r="Y402" s="51" t="str">
        <f>IF(T402="","",IF(AND(T402&lt;&gt;'Tabelas auxiliares'!$B$236,T402&lt;&gt;'Tabelas auxiliares'!$B$237),"FOLHA DE PESSOAL",IF(X402='Tabelas auxiliares'!$A$237,"CUSTEIO",IF(X402='Tabelas auxiliares'!$A$236,"INVESTIMENTO","ERRO - VERIFICAR"))))</f>
        <v>CUSTEIO</v>
      </c>
      <c r="Z402" s="44">
        <v>1856.16</v>
      </c>
      <c r="AC402" s="44">
        <v>1856.16</v>
      </c>
    </row>
    <row r="403" spans="1:29" x14ac:dyDescent="0.25">
      <c r="A403" t="s">
        <v>594</v>
      </c>
      <c r="B403" s="72" t="s">
        <v>346</v>
      </c>
      <c r="C403" s="72" t="s">
        <v>595</v>
      </c>
      <c r="D403" t="s">
        <v>88</v>
      </c>
      <c r="E403" t="s">
        <v>117</v>
      </c>
      <c r="F403" s="51" t="str">
        <f>IFERROR(VLOOKUP(D403,'Tabelas auxiliares'!$A$3:$B$61,2,FALSE),"")</f>
        <v>SUGEPE - SUPERINTENDÊNCIA DE GESTÃO DE PESSOAS</v>
      </c>
      <c r="G403" s="51" t="str">
        <f>IFERROR(VLOOKUP($B403,'Tabelas auxiliares'!$A$65:$C$102,2,FALSE),"")</f>
        <v>Obrigações tributárias e serviços financeiros</v>
      </c>
      <c r="H403" s="51" t="str">
        <f>IFERROR(VLOOKUP($B403,'Tabelas auxiliares'!$A$65:$C$102,3,FALSE),"")</f>
        <v xml:space="preserve">OBRIGAÇÕES TRIBUTÁRIAS / SEGURO COLETIVO PARA ALUNOS / SEGURO ESTAGIÁRIOS / SEGURO CARROS OFICIAIS / SEGURO PREDIAL / IMPORTAÇÃO (TAXAS/SEGURO) </v>
      </c>
      <c r="I403" t="s">
        <v>5531</v>
      </c>
      <c r="J403" t="s">
        <v>646</v>
      </c>
      <c r="K403" t="s">
        <v>5532</v>
      </c>
      <c r="L403" t="s">
        <v>230</v>
      </c>
      <c r="M403" t="s">
        <v>229</v>
      </c>
      <c r="N403" t="s">
        <v>166</v>
      </c>
      <c r="O403" t="s">
        <v>167</v>
      </c>
      <c r="P403" t="s">
        <v>200</v>
      </c>
      <c r="Q403" t="s">
        <v>168</v>
      </c>
      <c r="R403" t="s">
        <v>165</v>
      </c>
      <c r="S403" t="s">
        <v>119</v>
      </c>
      <c r="T403" t="s">
        <v>164</v>
      </c>
      <c r="U403" t="s">
        <v>118</v>
      </c>
      <c r="V403" t="s">
        <v>467</v>
      </c>
      <c r="W403" t="s">
        <v>448</v>
      </c>
      <c r="X403" s="51" t="str">
        <f t="shared" si="6"/>
        <v>3</v>
      </c>
      <c r="Y403" s="51" t="str">
        <f>IF(T403="","",IF(AND(T403&lt;&gt;'Tabelas auxiliares'!$B$236,T403&lt;&gt;'Tabelas auxiliares'!$B$237),"FOLHA DE PESSOAL",IF(X403='Tabelas auxiliares'!$A$237,"CUSTEIO",IF(X403='Tabelas auxiliares'!$A$236,"INVESTIMENTO","ERRO - VERIFICAR"))))</f>
        <v>CUSTEIO</v>
      </c>
      <c r="Z403" s="44">
        <v>2394.9899999999998</v>
      </c>
      <c r="AA403" s="44">
        <v>2394.9899999999998</v>
      </c>
    </row>
    <row r="404" spans="1:29" x14ac:dyDescent="0.25">
      <c r="A404" t="s">
        <v>594</v>
      </c>
      <c r="B404" s="72" t="s">
        <v>346</v>
      </c>
      <c r="C404" s="72" t="s">
        <v>595</v>
      </c>
      <c r="D404" t="s">
        <v>88</v>
      </c>
      <c r="E404" t="s">
        <v>117</v>
      </c>
      <c r="F404" s="51" t="str">
        <f>IFERROR(VLOOKUP(D404,'Tabelas auxiliares'!$A$3:$B$61,2,FALSE),"")</f>
        <v>SUGEPE - SUPERINTENDÊNCIA DE GESTÃO DE PESSOAS</v>
      </c>
      <c r="G404" s="51" t="str">
        <f>IFERROR(VLOOKUP($B404,'Tabelas auxiliares'!$A$65:$C$102,2,FALSE),"")</f>
        <v>Obrigações tributárias e serviços financeiros</v>
      </c>
      <c r="H404" s="51" t="str">
        <f>IFERROR(VLOOKUP($B404,'Tabelas auxiliares'!$A$65:$C$102,3,FALSE),"")</f>
        <v xml:space="preserve">OBRIGAÇÕES TRIBUTÁRIAS / SEGURO COLETIVO PARA ALUNOS / SEGURO ESTAGIÁRIOS / SEGURO CARROS OFICIAIS / SEGURO PREDIAL / IMPORTAÇÃO (TAXAS/SEGURO) </v>
      </c>
      <c r="I404" t="s">
        <v>5533</v>
      </c>
      <c r="J404" t="s">
        <v>646</v>
      </c>
      <c r="K404" t="s">
        <v>5534</v>
      </c>
      <c r="L404" t="s">
        <v>230</v>
      </c>
      <c r="M404" t="s">
        <v>229</v>
      </c>
      <c r="N404" t="s">
        <v>166</v>
      </c>
      <c r="O404" t="s">
        <v>167</v>
      </c>
      <c r="P404" t="s">
        <v>200</v>
      </c>
      <c r="Q404" t="s">
        <v>168</v>
      </c>
      <c r="R404" t="s">
        <v>165</v>
      </c>
      <c r="S404" t="s">
        <v>119</v>
      </c>
      <c r="T404" t="s">
        <v>164</v>
      </c>
      <c r="U404" t="s">
        <v>118</v>
      </c>
      <c r="V404" t="s">
        <v>467</v>
      </c>
      <c r="W404" t="s">
        <v>448</v>
      </c>
      <c r="X404" s="51" t="str">
        <f t="shared" si="6"/>
        <v>3</v>
      </c>
      <c r="Y404" s="51" t="str">
        <f>IF(T404="","",IF(AND(T404&lt;&gt;'Tabelas auxiliares'!$B$236,T404&lt;&gt;'Tabelas auxiliares'!$B$237),"FOLHA DE PESSOAL",IF(X404='Tabelas auxiliares'!$A$237,"CUSTEIO",IF(X404='Tabelas auxiliares'!$A$236,"INVESTIMENTO","ERRO - VERIFICAR"))))</f>
        <v>CUSTEIO</v>
      </c>
      <c r="Z404" s="44">
        <v>2852.28</v>
      </c>
      <c r="AA404" s="44">
        <v>2529.88</v>
      </c>
      <c r="AC404" s="44">
        <v>322.39999999999998</v>
      </c>
    </row>
    <row r="405" spans="1:29" x14ac:dyDescent="0.25">
      <c r="A405" t="s">
        <v>594</v>
      </c>
      <c r="B405" s="72" t="s">
        <v>349</v>
      </c>
      <c r="C405" s="72" t="s">
        <v>595</v>
      </c>
      <c r="D405" t="s">
        <v>35</v>
      </c>
      <c r="E405" t="s">
        <v>117</v>
      </c>
      <c r="F405" s="51" t="str">
        <f>IFERROR(VLOOKUP(D405,'Tabelas auxiliares'!$A$3:$B$61,2,FALSE),"")</f>
        <v>PU - PREFEITURA UNIVERSITÁRIA</v>
      </c>
      <c r="G405" s="51" t="str">
        <f>IFERROR(VLOOKUP($B405,'Tabelas auxiliares'!$A$65:$C$102,2,FALSE),"")</f>
        <v>Transporte e locomoção comunitária</v>
      </c>
      <c r="H405" s="51" t="str">
        <f>IFERROR(VLOOKUP($B405,'Tabelas auxiliares'!$A$65:$C$102,3,FALSE),"")</f>
        <v>MOTORISTA / PNEUS FROTA OFICIAL / ABASTECIMENTO FROTA OFICIAL / TRANSPORTE EVENTUAL / TRANSPORTE INTERCAMPUS / IMPORTAÇÃO (fretes e transportes) / PEDÁGIO</v>
      </c>
      <c r="I405" t="s">
        <v>5535</v>
      </c>
      <c r="J405" t="s">
        <v>649</v>
      </c>
      <c r="K405" t="s">
        <v>5536</v>
      </c>
      <c r="L405" t="s">
        <v>171</v>
      </c>
      <c r="M405" t="s">
        <v>172</v>
      </c>
      <c r="N405" t="s">
        <v>166</v>
      </c>
      <c r="O405" t="s">
        <v>167</v>
      </c>
      <c r="P405" t="s">
        <v>200</v>
      </c>
      <c r="Q405" t="s">
        <v>168</v>
      </c>
      <c r="R405" t="s">
        <v>165</v>
      </c>
      <c r="S405" t="s">
        <v>119</v>
      </c>
      <c r="T405" t="s">
        <v>164</v>
      </c>
      <c r="U405" t="s">
        <v>118</v>
      </c>
      <c r="V405" t="s">
        <v>468</v>
      </c>
      <c r="W405" t="s">
        <v>449</v>
      </c>
      <c r="X405" s="51" t="str">
        <f t="shared" si="6"/>
        <v>3</v>
      </c>
      <c r="Y405" s="51" t="str">
        <f>IF(T405="","",IF(AND(T405&lt;&gt;'Tabelas auxiliares'!$B$236,T405&lt;&gt;'Tabelas auxiliares'!$B$237),"FOLHA DE PESSOAL",IF(X405='Tabelas auxiliares'!$A$237,"CUSTEIO",IF(X405='Tabelas auxiliares'!$A$236,"INVESTIMENTO","ERRO - VERIFICAR"))))</f>
        <v>CUSTEIO</v>
      </c>
      <c r="Z405" s="44">
        <v>1238.92</v>
      </c>
      <c r="AC405" s="44">
        <v>1168.33</v>
      </c>
    </row>
    <row r="406" spans="1:29" x14ac:dyDescent="0.25">
      <c r="A406" t="s">
        <v>594</v>
      </c>
      <c r="B406" s="72" t="s">
        <v>349</v>
      </c>
      <c r="C406" s="72" t="s">
        <v>595</v>
      </c>
      <c r="D406" t="s">
        <v>35</v>
      </c>
      <c r="E406" t="s">
        <v>117</v>
      </c>
      <c r="F406" s="51" t="str">
        <f>IFERROR(VLOOKUP(D406,'Tabelas auxiliares'!$A$3:$B$61,2,FALSE),"")</f>
        <v>PU - PREFEITURA UNIVERSITÁRIA</v>
      </c>
      <c r="G406" s="51" t="str">
        <f>IFERROR(VLOOKUP($B406,'Tabelas auxiliares'!$A$65:$C$102,2,FALSE),"")</f>
        <v>Transporte e locomoção comunitária</v>
      </c>
      <c r="H406" s="51" t="str">
        <f>IFERROR(VLOOKUP($B406,'Tabelas auxiliares'!$A$65:$C$102,3,FALSE),"")</f>
        <v>MOTORISTA / PNEUS FROTA OFICIAL / ABASTECIMENTO FROTA OFICIAL / TRANSPORTE EVENTUAL / TRANSPORTE INTERCAMPUS / IMPORTAÇÃO (fretes e transportes) / PEDÁGIO</v>
      </c>
      <c r="I406" t="s">
        <v>5537</v>
      </c>
      <c r="J406" t="s">
        <v>654</v>
      </c>
      <c r="K406" t="s">
        <v>5538</v>
      </c>
      <c r="L406" t="s">
        <v>5539</v>
      </c>
      <c r="M406" t="s">
        <v>231</v>
      </c>
      <c r="N406" t="s">
        <v>166</v>
      </c>
      <c r="O406" t="s">
        <v>167</v>
      </c>
      <c r="P406" t="s">
        <v>200</v>
      </c>
      <c r="Q406" t="s">
        <v>168</v>
      </c>
      <c r="R406" t="s">
        <v>165</v>
      </c>
      <c r="S406" t="s">
        <v>119</v>
      </c>
      <c r="T406" t="s">
        <v>164</v>
      </c>
      <c r="U406" t="s">
        <v>118</v>
      </c>
      <c r="V406" t="s">
        <v>466</v>
      </c>
      <c r="W406" t="s">
        <v>447</v>
      </c>
      <c r="X406" s="51" t="str">
        <f t="shared" si="6"/>
        <v>3</v>
      </c>
      <c r="Y406" s="51" t="str">
        <f>IF(T406="","",IF(AND(T406&lt;&gt;'Tabelas auxiliares'!$B$236,T406&lt;&gt;'Tabelas auxiliares'!$B$237),"FOLHA DE PESSOAL",IF(X406='Tabelas auxiliares'!$A$237,"CUSTEIO",IF(X406='Tabelas auxiliares'!$A$236,"INVESTIMENTO","ERRO - VERIFICAR"))))</f>
        <v>CUSTEIO</v>
      </c>
      <c r="Z406" s="44">
        <v>205803.86</v>
      </c>
      <c r="AC406" s="44">
        <v>205803.86</v>
      </c>
    </row>
    <row r="407" spans="1:29" x14ac:dyDescent="0.25">
      <c r="A407" t="s">
        <v>594</v>
      </c>
      <c r="B407" s="72" t="s">
        <v>349</v>
      </c>
      <c r="C407" s="72" t="s">
        <v>595</v>
      </c>
      <c r="D407" t="s">
        <v>35</v>
      </c>
      <c r="E407" t="s">
        <v>117</v>
      </c>
      <c r="F407" s="51" t="str">
        <f>IFERROR(VLOOKUP(D407,'Tabelas auxiliares'!$A$3:$B$61,2,FALSE),"")</f>
        <v>PU - PREFEITURA UNIVERSITÁRIA</v>
      </c>
      <c r="G407" s="51" t="str">
        <f>IFERROR(VLOOKUP($B407,'Tabelas auxiliares'!$A$65:$C$102,2,FALSE),"")</f>
        <v>Transporte e locomoção comunitária</v>
      </c>
      <c r="H407" s="51" t="str">
        <f>IFERROR(VLOOKUP($B407,'Tabelas auxiliares'!$A$65:$C$102,3,FALSE),"")</f>
        <v>MOTORISTA / PNEUS FROTA OFICIAL / ABASTECIMENTO FROTA OFICIAL / TRANSPORTE EVENTUAL / TRANSPORTE INTERCAMPUS / IMPORTAÇÃO (fretes e transportes) / PEDÁGIO</v>
      </c>
      <c r="I407" t="s">
        <v>5540</v>
      </c>
      <c r="J407" t="s">
        <v>651</v>
      </c>
      <c r="K407" t="s">
        <v>5541</v>
      </c>
      <c r="L407" t="s">
        <v>173</v>
      </c>
      <c r="M407" t="s">
        <v>174</v>
      </c>
      <c r="N407" t="s">
        <v>166</v>
      </c>
      <c r="O407" t="s">
        <v>167</v>
      </c>
      <c r="P407" t="s">
        <v>200</v>
      </c>
      <c r="Q407" t="s">
        <v>168</v>
      </c>
      <c r="R407" t="s">
        <v>165</v>
      </c>
      <c r="S407" t="s">
        <v>119</v>
      </c>
      <c r="T407" t="s">
        <v>164</v>
      </c>
      <c r="U407" t="s">
        <v>118</v>
      </c>
      <c r="V407" t="s">
        <v>469</v>
      </c>
      <c r="W407" t="s">
        <v>450</v>
      </c>
      <c r="X407" s="51" t="str">
        <f t="shared" si="6"/>
        <v>3</v>
      </c>
      <c r="Y407" s="51" t="str">
        <f>IF(T407="","",IF(AND(T407&lt;&gt;'Tabelas auxiliares'!$B$236,T407&lt;&gt;'Tabelas auxiliares'!$B$237),"FOLHA DE PESSOAL",IF(X407='Tabelas auxiliares'!$A$237,"CUSTEIO",IF(X407='Tabelas auxiliares'!$A$236,"INVESTIMENTO","ERRO - VERIFICAR"))))</f>
        <v>CUSTEIO</v>
      </c>
      <c r="Z407" s="44">
        <v>650885.47</v>
      </c>
      <c r="AC407" s="44">
        <v>650885.47</v>
      </c>
    </row>
    <row r="408" spans="1:29" x14ac:dyDescent="0.25">
      <c r="A408" t="s">
        <v>594</v>
      </c>
      <c r="B408" s="72" t="s">
        <v>349</v>
      </c>
      <c r="C408" s="72" t="s">
        <v>595</v>
      </c>
      <c r="D408" t="s">
        <v>35</v>
      </c>
      <c r="E408" t="s">
        <v>117</v>
      </c>
      <c r="F408" s="51" t="str">
        <f>IFERROR(VLOOKUP(D408,'Tabelas auxiliares'!$A$3:$B$61,2,FALSE),"")</f>
        <v>PU - PREFEITURA UNIVERSITÁRIA</v>
      </c>
      <c r="G408" s="51" t="str">
        <f>IFERROR(VLOOKUP($B408,'Tabelas auxiliares'!$A$65:$C$102,2,FALSE),"")</f>
        <v>Transporte e locomoção comunitária</v>
      </c>
      <c r="H408" s="51" t="str">
        <f>IFERROR(VLOOKUP($B408,'Tabelas auxiliares'!$A$65:$C$102,3,FALSE),"")</f>
        <v>MOTORISTA / PNEUS FROTA OFICIAL / ABASTECIMENTO FROTA OFICIAL / TRANSPORTE EVENTUAL / TRANSPORTE INTERCAMPUS / IMPORTAÇÃO (fretes e transportes) / PEDÁGIO</v>
      </c>
      <c r="I408" t="s">
        <v>5542</v>
      </c>
      <c r="J408" t="s">
        <v>643</v>
      </c>
      <c r="K408" t="s">
        <v>5543</v>
      </c>
      <c r="L408" t="s">
        <v>232</v>
      </c>
      <c r="M408" t="s">
        <v>233</v>
      </c>
      <c r="N408" t="s">
        <v>166</v>
      </c>
      <c r="O408" t="s">
        <v>167</v>
      </c>
      <c r="P408" t="s">
        <v>200</v>
      </c>
      <c r="Q408" t="s">
        <v>168</v>
      </c>
      <c r="R408" t="s">
        <v>165</v>
      </c>
      <c r="S408" t="s">
        <v>119</v>
      </c>
      <c r="T408" t="s">
        <v>164</v>
      </c>
      <c r="U408" t="s">
        <v>118</v>
      </c>
      <c r="V408" t="s">
        <v>475</v>
      </c>
      <c r="W408" t="s">
        <v>459</v>
      </c>
      <c r="X408" s="51" t="str">
        <f t="shared" si="6"/>
        <v>3</v>
      </c>
      <c r="Y408" s="51" t="str">
        <f>IF(T408="","",IF(AND(T408&lt;&gt;'Tabelas auxiliares'!$B$236,T408&lt;&gt;'Tabelas auxiliares'!$B$237),"FOLHA DE PESSOAL",IF(X408='Tabelas auxiliares'!$A$237,"CUSTEIO",IF(X408='Tabelas auxiliares'!$A$236,"INVESTIMENTO","ERRO - VERIFICAR"))))</f>
        <v>CUSTEIO</v>
      </c>
      <c r="Z408" s="44">
        <v>27958.55</v>
      </c>
      <c r="AC408" s="44">
        <v>27958.55</v>
      </c>
    </row>
    <row r="409" spans="1:29" x14ac:dyDescent="0.25">
      <c r="A409" t="s">
        <v>594</v>
      </c>
      <c r="B409" t="s">
        <v>349</v>
      </c>
      <c r="C409" t="s">
        <v>595</v>
      </c>
      <c r="D409" t="s">
        <v>35</v>
      </c>
      <c r="E409" t="s">
        <v>117</v>
      </c>
      <c r="F409" s="51" t="str">
        <f>IFERROR(VLOOKUP(D409,'Tabelas auxiliares'!$A$3:$B$61,2,FALSE),"")</f>
        <v>PU - PREFEITURA UNIVERSITÁRIA</v>
      </c>
      <c r="G409" s="51" t="str">
        <f>IFERROR(VLOOKUP($B409,'Tabelas auxiliares'!$A$65:$C$102,2,FALSE),"")</f>
        <v>Transporte e locomoção comunitária</v>
      </c>
      <c r="H409" s="51" t="str">
        <f>IFERROR(VLOOKUP($B409,'Tabelas auxiliares'!$A$65:$C$102,3,FALSE),"")</f>
        <v>MOTORISTA / PNEUS FROTA OFICIAL / ABASTECIMENTO FROTA OFICIAL / TRANSPORTE EVENTUAL / TRANSPORTE INTERCAMPUS / IMPORTAÇÃO (fretes e transportes) / PEDÁGIO</v>
      </c>
      <c r="I409" t="s">
        <v>4515</v>
      </c>
      <c r="J409" t="s">
        <v>643</v>
      </c>
      <c r="K409" t="s">
        <v>5544</v>
      </c>
      <c r="L409" t="s">
        <v>5545</v>
      </c>
      <c r="M409" t="s">
        <v>233</v>
      </c>
      <c r="N409" t="s">
        <v>166</v>
      </c>
      <c r="O409" t="s">
        <v>167</v>
      </c>
      <c r="P409" t="s">
        <v>200</v>
      </c>
      <c r="Q409" t="s">
        <v>168</v>
      </c>
      <c r="R409" t="s">
        <v>165</v>
      </c>
      <c r="S409" t="s">
        <v>119</v>
      </c>
      <c r="T409" t="s">
        <v>164</v>
      </c>
      <c r="U409" t="s">
        <v>118</v>
      </c>
      <c r="V409" t="s">
        <v>470</v>
      </c>
      <c r="W409" t="s">
        <v>451</v>
      </c>
      <c r="X409" s="51" t="str">
        <f t="shared" si="6"/>
        <v>3</v>
      </c>
      <c r="Y409" s="51" t="str">
        <f>IF(T409="","",IF(AND(T409&lt;&gt;'Tabelas auxiliares'!$B$236,T409&lt;&gt;'Tabelas auxiliares'!$B$237),"FOLHA DE PESSOAL",IF(X409='Tabelas auxiliares'!$A$237,"CUSTEIO",IF(X409='Tabelas auxiliares'!$A$236,"INVESTIMENTO","ERRO - VERIFICAR"))))</f>
        <v>CUSTEIO</v>
      </c>
      <c r="Z409" s="44">
        <v>33613.620000000003</v>
      </c>
      <c r="AC409" s="44">
        <v>33613.620000000003</v>
      </c>
    </row>
    <row r="410" spans="1:29" x14ac:dyDescent="0.25">
      <c r="A410" t="s">
        <v>594</v>
      </c>
      <c r="B410" t="s">
        <v>349</v>
      </c>
      <c r="C410" t="s">
        <v>595</v>
      </c>
      <c r="D410" t="s">
        <v>35</v>
      </c>
      <c r="E410" t="s">
        <v>117</v>
      </c>
      <c r="F410" s="51" t="str">
        <f>IFERROR(VLOOKUP(D410,'Tabelas auxiliares'!$A$3:$B$61,2,FALSE),"")</f>
        <v>PU - PREFEITURA UNIVERSITÁRIA</v>
      </c>
      <c r="G410" s="51" t="str">
        <f>IFERROR(VLOOKUP($B410,'Tabelas auxiliares'!$A$65:$C$102,2,FALSE),"")</f>
        <v>Transporte e locomoção comunitária</v>
      </c>
      <c r="H410" s="51" t="str">
        <f>IFERROR(VLOOKUP($B410,'Tabelas auxiliares'!$A$65:$C$102,3,FALSE),"")</f>
        <v>MOTORISTA / PNEUS FROTA OFICIAL / ABASTECIMENTO FROTA OFICIAL / TRANSPORTE EVENTUAL / TRANSPORTE INTERCAMPUS / IMPORTAÇÃO (fretes e transportes) / PEDÁGIO</v>
      </c>
      <c r="I410" t="s">
        <v>4515</v>
      </c>
      <c r="J410" t="s">
        <v>643</v>
      </c>
      <c r="K410" t="s">
        <v>5544</v>
      </c>
      <c r="L410" t="s">
        <v>5545</v>
      </c>
      <c r="M410" t="s">
        <v>233</v>
      </c>
      <c r="N410" t="s">
        <v>166</v>
      </c>
      <c r="O410" t="s">
        <v>167</v>
      </c>
      <c r="P410" t="s">
        <v>200</v>
      </c>
      <c r="Q410" t="s">
        <v>168</v>
      </c>
      <c r="R410" t="s">
        <v>165</v>
      </c>
      <c r="S410" t="s">
        <v>119</v>
      </c>
      <c r="T410" t="s">
        <v>164</v>
      </c>
      <c r="U410" t="s">
        <v>118</v>
      </c>
      <c r="V410" t="s">
        <v>471</v>
      </c>
      <c r="W410" t="s">
        <v>452</v>
      </c>
      <c r="X410" s="51" t="str">
        <f t="shared" si="6"/>
        <v>3</v>
      </c>
      <c r="Y410" s="51" t="str">
        <f>IF(T410="","",IF(AND(T410&lt;&gt;'Tabelas auxiliares'!$B$236,T410&lt;&gt;'Tabelas auxiliares'!$B$237),"FOLHA DE PESSOAL",IF(X410='Tabelas auxiliares'!$A$237,"CUSTEIO",IF(X410='Tabelas auxiliares'!$A$236,"INVESTIMENTO","ERRO - VERIFICAR"))))</f>
        <v>CUSTEIO</v>
      </c>
      <c r="Z410" s="44">
        <v>1311.99</v>
      </c>
      <c r="AC410" s="44">
        <v>1311.99</v>
      </c>
    </row>
    <row r="411" spans="1:29" x14ac:dyDescent="0.25">
      <c r="A411" t="s">
        <v>594</v>
      </c>
      <c r="B411" t="s">
        <v>349</v>
      </c>
      <c r="C411" t="s">
        <v>595</v>
      </c>
      <c r="D411" t="s">
        <v>35</v>
      </c>
      <c r="E411" t="s">
        <v>117</v>
      </c>
      <c r="F411" s="51" t="str">
        <f>IFERROR(VLOOKUP(D411,'Tabelas auxiliares'!$A$3:$B$61,2,FALSE),"")</f>
        <v>PU - PREFEITURA UNIVERSITÁRIA</v>
      </c>
      <c r="G411" s="51" t="str">
        <f>IFERROR(VLOOKUP($B411,'Tabelas auxiliares'!$A$65:$C$102,2,FALSE),"")</f>
        <v>Transporte e locomoção comunitária</v>
      </c>
      <c r="H411" s="51" t="str">
        <f>IFERROR(VLOOKUP($B411,'Tabelas auxiliares'!$A$65:$C$102,3,FALSE),"")</f>
        <v>MOTORISTA / PNEUS FROTA OFICIAL / ABASTECIMENTO FROTA OFICIAL / TRANSPORTE EVENTUAL / TRANSPORTE INTERCAMPUS / IMPORTAÇÃO (fretes e transportes) / PEDÁGIO</v>
      </c>
      <c r="I411" t="s">
        <v>4458</v>
      </c>
      <c r="J411" t="s">
        <v>651</v>
      </c>
      <c r="K411" t="s">
        <v>5546</v>
      </c>
      <c r="L411" t="s">
        <v>173</v>
      </c>
      <c r="M411" t="s">
        <v>174</v>
      </c>
      <c r="N411" t="s">
        <v>169</v>
      </c>
      <c r="O411" t="s">
        <v>167</v>
      </c>
      <c r="P411" t="s">
        <v>640</v>
      </c>
      <c r="Q411" t="s">
        <v>168</v>
      </c>
      <c r="R411" t="s">
        <v>165</v>
      </c>
      <c r="S411" t="s">
        <v>119</v>
      </c>
      <c r="T411" t="s">
        <v>228</v>
      </c>
      <c r="U411" t="s">
        <v>4949</v>
      </c>
      <c r="V411" t="s">
        <v>469</v>
      </c>
      <c r="W411" t="s">
        <v>450</v>
      </c>
      <c r="X411" s="51" t="str">
        <f t="shared" si="6"/>
        <v>3</v>
      </c>
      <c r="Y411" s="51" t="str">
        <f>IF(T411="","",IF(AND(T411&lt;&gt;'Tabelas auxiliares'!$B$236,T411&lt;&gt;'Tabelas auxiliares'!$B$237),"FOLHA DE PESSOAL",IF(X411='Tabelas auxiliares'!$A$237,"CUSTEIO",IF(X411='Tabelas auxiliares'!$A$236,"INVESTIMENTO","ERRO - VERIFICAR"))))</f>
        <v>CUSTEIO</v>
      </c>
      <c r="Z411" s="44">
        <v>45920</v>
      </c>
      <c r="AC411" s="44">
        <v>45920</v>
      </c>
    </row>
    <row r="412" spans="1:29" x14ac:dyDescent="0.25">
      <c r="A412" t="s">
        <v>594</v>
      </c>
      <c r="B412" t="s">
        <v>349</v>
      </c>
      <c r="C412" t="s">
        <v>595</v>
      </c>
      <c r="D412" t="s">
        <v>39</v>
      </c>
      <c r="E412" t="s">
        <v>117</v>
      </c>
      <c r="F412" s="51" t="str">
        <f>IFERROR(VLOOKUP(D412,'Tabelas auxiliares'!$A$3:$B$61,2,FALSE),"")</f>
        <v>PU - LOCAÇÃO DE VEÍCULOS * D.U.C</v>
      </c>
      <c r="G412" s="51" t="str">
        <f>IFERROR(VLOOKUP($B412,'Tabelas auxiliares'!$A$65:$C$102,2,FALSE),"")</f>
        <v>Transporte e locomoção comunitária</v>
      </c>
      <c r="H412" s="51" t="str">
        <f>IFERROR(VLOOKUP($B412,'Tabelas auxiliares'!$A$65:$C$102,3,FALSE),"")</f>
        <v>MOTORISTA / PNEUS FROTA OFICIAL / ABASTECIMENTO FROTA OFICIAL / TRANSPORTE EVENTUAL / TRANSPORTE INTERCAMPUS / IMPORTAÇÃO (fretes e transportes) / PEDÁGIO</v>
      </c>
      <c r="I412" t="s">
        <v>5547</v>
      </c>
      <c r="J412" t="s">
        <v>661</v>
      </c>
      <c r="K412" t="s">
        <v>5548</v>
      </c>
      <c r="L412" t="s">
        <v>175</v>
      </c>
      <c r="M412" t="s">
        <v>234</v>
      </c>
      <c r="N412" t="s">
        <v>166</v>
      </c>
      <c r="O412" t="s">
        <v>167</v>
      </c>
      <c r="P412" t="s">
        <v>200</v>
      </c>
      <c r="Q412" t="s">
        <v>168</v>
      </c>
      <c r="R412" t="s">
        <v>165</v>
      </c>
      <c r="S412" t="s">
        <v>119</v>
      </c>
      <c r="T412" t="s">
        <v>164</v>
      </c>
      <c r="U412" t="s">
        <v>118</v>
      </c>
      <c r="V412" t="s">
        <v>472</v>
      </c>
      <c r="W412" t="s">
        <v>454</v>
      </c>
      <c r="X412" s="51" t="str">
        <f t="shared" si="6"/>
        <v>3</v>
      </c>
      <c r="Y412" s="51" t="str">
        <f>IF(T412="","",IF(AND(T412&lt;&gt;'Tabelas auxiliares'!$B$236,T412&lt;&gt;'Tabelas auxiliares'!$B$237),"FOLHA DE PESSOAL",IF(X412='Tabelas auxiliares'!$A$237,"CUSTEIO",IF(X412='Tabelas auxiliares'!$A$236,"INVESTIMENTO","ERRO - VERIFICAR"))))</f>
        <v>CUSTEIO</v>
      </c>
      <c r="Z412" s="44">
        <v>18220</v>
      </c>
      <c r="AA412" s="44">
        <v>673.2</v>
      </c>
      <c r="AC412" s="44">
        <v>17546.8</v>
      </c>
    </row>
    <row r="413" spans="1:29" x14ac:dyDescent="0.25">
      <c r="A413" t="s">
        <v>594</v>
      </c>
      <c r="B413" t="s">
        <v>349</v>
      </c>
      <c r="C413" t="s">
        <v>595</v>
      </c>
      <c r="D413" t="s">
        <v>39</v>
      </c>
      <c r="E413" t="s">
        <v>117</v>
      </c>
      <c r="F413" s="51" t="str">
        <f>IFERROR(VLOOKUP(D413,'Tabelas auxiliares'!$A$3:$B$61,2,FALSE),"")</f>
        <v>PU - LOCAÇÃO DE VEÍCULOS * D.U.C</v>
      </c>
      <c r="G413" s="51" t="str">
        <f>IFERROR(VLOOKUP($B413,'Tabelas auxiliares'!$A$65:$C$102,2,FALSE),"")</f>
        <v>Transporte e locomoção comunitária</v>
      </c>
      <c r="H413" s="51" t="str">
        <f>IFERROR(VLOOKUP($B413,'Tabelas auxiliares'!$A$65:$C$102,3,FALSE),"")</f>
        <v>MOTORISTA / PNEUS FROTA OFICIAL / ABASTECIMENTO FROTA OFICIAL / TRANSPORTE EVENTUAL / TRANSPORTE INTERCAMPUS / IMPORTAÇÃO (fretes e transportes) / PEDÁGIO</v>
      </c>
      <c r="I413" t="s">
        <v>5547</v>
      </c>
      <c r="J413" t="s">
        <v>661</v>
      </c>
      <c r="K413" t="s">
        <v>5549</v>
      </c>
      <c r="L413" t="s">
        <v>175</v>
      </c>
      <c r="M413" t="s">
        <v>176</v>
      </c>
      <c r="N413" t="s">
        <v>166</v>
      </c>
      <c r="O413" t="s">
        <v>167</v>
      </c>
      <c r="P413" t="s">
        <v>200</v>
      </c>
      <c r="Q413" t="s">
        <v>168</v>
      </c>
      <c r="R413" t="s">
        <v>165</v>
      </c>
      <c r="S413" t="s">
        <v>119</v>
      </c>
      <c r="T413" t="s">
        <v>164</v>
      </c>
      <c r="U413" t="s">
        <v>118</v>
      </c>
      <c r="V413" t="s">
        <v>472</v>
      </c>
      <c r="W413" t="s">
        <v>454</v>
      </c>
      <c r="X413" s="51" t="str">
        <f t="shared" si="6"/>
        <v>3</v>
      </c>
      <c r="Y413" s="51" t="str">
        <f>IF(T413="","",IF(AND(T413&lt;&gt;'Tabelas auxiliares'!$B$236,T413&lt;&gt;'Tabelas auxiliares'!$B$237),"FOLHA DE PESSOAL",IF(X413='Tabelas auxiliares'!$A$237,"CUSTEIO",IF(X413='Tabelas auxiliares'!$A$236,"INVESTIMENTO","ERRO - VERIFICAR"))))</f>
        <v>CUSTEIO</v>
      </c>
      <c r="Z413" s="44">
        <v>42383.199999999997</v>
      </c>
      <c r="AA413" s="44">
        <v>10</v>
      </c>
      <c r="AC413" s="44">
        <v>42373.2</v>
      </c>
    </row>
    <row r="414" spans="1:29" x14ac:dyDescent="0.25">
      <c r="A414" t="s">
        <v>594</v>
      </c>
      <c r="B414" t="s">
        <v>349</v>
      </c>
      <c r="C414" t="s">
        <v>595</v>
      </c>
      <c r="D414" t="s">
        <v>39</v>
      </c>
      <c r="E414" t="s">
        <v>117</v>
      </c>
      <c r="F414" s="51" t="str">
        <f>IFERROR(VLOOKUP(D414,'Tabelas auxiliares'!$A$3:$B$61,2,FALSE),"")</f>
        <v>PU - LOCAÇÃO DE VEÍCULOS * D.U.C</v>
      </c>
      <c r="G414" s="51" t="str">
        <f>IFERROR(VLOOKUP($B414,'Tabelas auxiliares'!$A$65:$C$102,2,FALSE),"")</f>
        <v>Transporte e locomoção comunitária</v>
      </c>
      <c r="H414" s="51" t="str">
        <f>IFERROR(VLOOKUP($B414,'Tabelas auxiliares'!$A$65:$C$102,3,FALSE),"")</f>
        <v>MOTORISTA / PNEUS FROTA OFICIAL / ABASTECIMENTO FROTA OFICIAL / TRANSPORTE EVENTUAL / TRANSPORTE INTERCAMPUS / IMPORTAÇÃO (fretes e transportes) / PEDÁGIO</v>
      </c>
      <c r="I414" t="s">
        <v>5550</v>
      </c>
      <c r="J414" t="s">
        <v>661</v>
      </c>
      <c r="K414" t="s">
        <v>5551</v>
      </c>
      <c r="L414" t="s">
        <v>175</v>
      </c>
      <c r="M414" t="s">
        <v>234</v>
      </c>
      <c r="N414" t="s">
        <v>166</v>
      </c>
      <c r="O414" t="s">
        <v>167</v>
      </c>
      <c r="P414" t="s">
        <v>200</v>
      </c>
      <c r="Q414" t="s">
        <v>168</v>
      </c>
      <c r="R414" t="s">
        <v>165</v>
      </c>
      <c r="S414" t="s">
        <v>119</v>
      </c>
      <c r="T414" t="s">
        <v>164</v>
      </c>
      <c r="U414" t="s">
        <v>118</v>
      </c>
      <c r="V414" t="s">
        <v>472</v>
      </c>
      <c r="W414" t="s">
        <v>454</v>
      </c>
      <c r="X414" s="51" t="str">
        <f t="shared" si="6"/>
        <v>3</v>
      </c>
      <c r="Y414" s="51" t="str">
        <f>IF(T414="","",IF(AND(T414&lt;&gt;'Tabelas auxiliares'!$B$236,T414&lt;&gt;'Tabelas auxiliares'!$B$237),"FOLHA DE PESSOAL",IF(X414='Tabelas auxiliares'!$A$237,"CUSTEIO",IF(X414='Tabelas auxiliares'!$A$236,"INVESTIMENTO","ERRO - VERIFICAR"))))</f>
        <v>CUSTEIO</v>
      </c>
      <c r="Z414" s="44">
        <v>23500</v>
      </c>
      <c r="AA414" s="44">
        <v>44</v>
      </c>
      <c r="AC414" s="44">
        <v>23456</v>
      </c>
    </row>
    <row r="415" spans="1:29" x14ac:dyDescent="0.25">
      <c r="A415" t="s">
        <v>594</v>
      </c>
      <c r="B415" t="s">
        <v>349</v>
      </c>
      <c r="C415" t="s">
        <v>595</v>
      </c>
      <c r="D415" t="s">
        <v>39</v>
      </c>
      <c r="E415" t="s">
        <v>117</v>
      </c>
      <c r="F415" s="51" t="str">
        <f>IFERROR(VLOOKUP(D415,'Tabelas auxiliares'!$A$3:$B$61,2,FALSE),"")</f>
        <v>PU - LOCAÇÃO DE VEÍCULOS * D.U.C</v>
      </c>
      <c r="G415" s="51" t="str">
        <f>IFERROR(VLOOKUP($B415,'Tabelas auxiliares'!$A$65:$C$102,2,FALSE),"")</f>
        <v>Transporte e locomoção comunitária</v>
      </c>
      <c r="H415" s="51" t="str">
        <f>IFERROR(VLOOKUP($B415,'Tabelas auxiliares'!$A$65:$C$102,3,FALSE),"")</f>
        <v>MOTORISTA / PNEUS FROTA OFICIAL / ABASTECIMENTO FROTA OFICIAL / TRANSPORTE EVENTUAL / TRANSPORTE INTERCAMPUS / IMPORTAÇÃO (fretes e transportes) / PEDÁGIO</v>
      </c>
      <c r="I415" t="s">
        <v>5550</v>
      </c>
      <c r="J415" t="s">
        <v>661</v>
      </c>
      <c r="K415" t="s">
        <v>5552</v>
      </c>
      <c r="L415" t="s">
        <v>175</v>
      </c>
      <c r="M415" t="s">
        <v>176</v>
      </c>
      <c r="N415" t="s">
        <v>166</v>
      </c>
      <c r="O415" t="s">
        <v>167</v>
      </c>
      <c r="P415" t="s">
        <v>200</v>
      </c>
      <c r="Q415" t="s">
        <v>168</v>
      </c>
      <c r="R415" t="s">
        <v>165</v>
      </c>
      <c r="S415" t="s">
        <v>119</v>
      </c>
      <c r="T415" t="s">
        <v>164</v>
      </c>
      <c r="U415" t="s">
        <v>118</v>
      </c>
      <c r="V415" t="s">
        <v>472</v>
      </c>
      <c r="W415" t="s">
        <v>454</v>
      </c>
      <c r="X415" s="51" t="str">
        <f t="shared" si="6"/>
        <v>3</v>
      </c>
      <c r="Y415" s="51" t="str">
        <f>IF(T415="","",IF(AND(T415&lt;&gt;'Tabelas auxiliares'!$B$236,T415&lt;&gt;'Tabelas auxiliares'!$B$237),"FOLHA DE PESSOAL",IF(X415='Tabelas auxiliares'!$A$237,"CUSTEIO",IF(X415='Tabelas auxiliares'!$A$236,"INVESTIMENTO","ERRO - VERIFICAR"))))</f>
        <v>CUSTEIO</v>
      </c>
      <c r="Z415" s="44">
        <v>28070</v>
      </c>
      <c r="AA415" s="44">
        <v>1633.4</v>
      </c>
      <c r="AC415" s="44">
        <v>26436.6</v>
      </c>
    </row>
    <row r="416" spans="1:29" x14ac:dyDescent="0.25">
      <c r="A416" t="s">
        <v>594</v>
      </c>
      <c r="B416" t="s">
        <v>349</v>
      </c>
      <c r="C416" t="s">
        <v>595</v>
      </c>
      <c r="D416" t="s">
        <v>61</v>
      </c>
      <c r="E416" t="s">
        <v>117</v>
      </c>
      <c r="F416" s="51" t="str">
        <f>IFERROR(VLOOKUP(D416,'Tabelas auxiliares'!$A$3:$B$61,2,FALSE),"")</f>
        <v>PROAD - PRÓ-REITORIA DE ADMINISTRAÇÃO</v>
      </c>
      <c r="G416" s="51" t="str">
        <f>IFERROR(VLOOKUP($B416,'Tabelas auxiliares'!$A$65:$C$102,2,FALSE),"")</f>
        <v>Transporte e locomoção comunitária</v>
      </c>
      <c r="H416" s="51" t="str">
        <f>IFERROR(VLOOKUP($B416,'Tabelas auxiliares'!$A$65:$C$102,3,FALSE),"")</f>
        <v>MOTORISTA / PNEUS FROTA OFICIAL / ABASTECIMENTO FROTA OFICIAL / TRANSPORTE EVENTUAL / TRANSPORTE INTERCAMPUS / IMPORTAÇÃO (fretes e transportes) / PEDÁGIO</v>
      </c>
      <c r="I416" t="s">
        <v>4735</v>
      </c>
      <c r="J416" t="s">
        <v>5553</v>
      </c>
      <c r="K416" t="s">
        <v>5554</v>
      </c>
      <c r="L416" t="s">
        <v>5555</v>
      </c>
      <c r="M416" t="s">
        <v>1647</v>
      </c>
      <c r="N416" t="s">
        <v>166</v>
      </c>
      <c r="O416" t="s">
        <v>167</v>
      </c>
      <c r="P416" t="s">
        <v>200</v>
      </c>
      <c r="Q416" t="s">
        <v>168</v>
      </c>
      <c r="R416" t="s">
        <v>165</v>
      </c>
      <c r="S416" t="s">
        <v>119</v>
      </c>
      <c r="T416" t="s">
        <v>164</v>
      </c>
      <c r="U416" t="s">
        <v>118</v>
      </c>
      <c r="V416" t="s">
        <v>1623</v>
      </c>
      <c r="W416" t="s">
        <v>1624</v>
      </c>
      <c r="X416" s="51" t="str">
        <f t="shared" si="6"/>
        <v>3</v>
      </c>
      <c r="Y416" s="51" t="str">
        <f>IF(T416="","",IF(AND(T416&lt;&gt;'Tabelas auxiliares'!$B$236,T416&lt;&gt;'Tabelas auxiliares'!$B$237),"FOLHA DE PESSOAL",IF(X416='Tabelas auxiliares'!$A$237,"CUSTEIO",IF(X416='Tabelas auxiliares'!$A$236,"INVESTIMENTO","ERRO - VERIFICAR"))))</f>
        <v>CUSTEIO</v>
      </c>
      <c r="Z416" s="44">
        <v>7108.32</v>
      </c>
      <c r="AA416" s="44">
        <v>1807.19</v>
      </c>
      <c r="AC416" s="44">
        <v>5301.13</v>
      </c>
    </row>
    <row r="417" spans="1:29" x14ac:dyDescent="0.25">
      <c r="A417" t="s">
        <v>594</v>
      </c>
      <c r="B417" t="s">
        <v>352</v>
      </c>
      <c r="C417" t="s">
        <v>595</v>
      </c>
      <c r="D417" t="s">
        <v>63</v>
      </c>
      <c r="E417" t="s">
        <v>117</v>
      </c>
      <c r="F417" s="51" t="str">
        <f>IFERROR(VLOOKUP(D417,'Tabelas auxiliares'!$A$3:$B$61,2,FALSE),"")</f>
        <v>PROAD - PASSAGENS * D.U.C</v>
      </c>
      <c r="G417" s="51" t="str">
        <f>IFERROR(VLOOKUP($B417,'Tabelas auxiliares'!$A$65:$C$102,2,FALSE),"")</f>
        <v>Diárias e passagens nacionais</v>
      </c>
      <c r="H417" s="51" t="str">
        <f>IFERROR(VLOOKUP($B417,'Tabelas auxiliares'!$A$65:$C$102,3,FALSE),"")</f>
        <v>PASSAGENS NACIONAIS / DIÁRIAS NACIONAIS / REEMBOLSO DE PASSAGENS TERRESTRES</v>
      </c>
      <c r="I417" t="s">
        <v>5556</v>
      </c>
      <c r="J417" t="s">
        <v>718</v>
      </c>
      <c r="K417" t="s">
        <v>5557</v>
      </c>
      <c r="L417" t="s">
        <v>5558</v>
      </c>
      <c r="M417" t="s">
        <v>235</v>
      </c>
      <c r="N417" t="s">
        <v>166</v>
      </c>
      <c r="O417" t="s">
        <v>167</v>
      </c>
      <c r="P417" t="s">
        <v>200</v>
      </c>
      <c r="Q417" t="s">
        <v>168</v>
      </c>
      <c r="R417" t="s">
        <v>165</v>
      </c>
      <c r="S417" t="s">
        <v>119</v>
      </c>
      <c r="T417" t="s">
        <v>164</v>
      </c>
      <c r="U417" t="s">
        <v>118</v>
      </c>
      <c r="V417" t="s">
        <v>476</v>
      </c>
      <c r="W417" t="s">
        <v>460</v>
      </c>
      <c r="X417" s="51" t="str">
        <f t="shared" si="6"/>
        <v>3</v>
      </c>
      <c r="Y417" s="51" t="str">
        <f>IF(T417="","",IF(AND(T417&lt;&gt;'Tabelas auxiliares'!$B$236,T417&lt;&gt;'Tabelas auxiliares'!$B$237),"FOLHA DE PESSOAL",IF(X417='Tabelas auxiliares'!$A$237,"CUSTEIO",IF(X417='Tabelas auxiliares'!$A$236,"INVESTIMENTO","ERRO - VERIFICAR"))))</f>
        <v>CUSTEIO</v>
      </c>
      <c r="Z417" s="44">
        <v>18818.189999999999</v>
      </c>
      <c r="AA417" s="44">
        <v>18818.189999999999</v>
      </c>
    </row>
    <row r="418" spans="1:29" x14ac:dyDescent="0.25">
      <c r="A418" t="s">
        <v>594</v>
      </c>
      <c r="B418" t="s">
        <v>352</v>
      </c>
      <c r="C418" t="s">
        <v>595</v>
      </c>
      <c r="D418" t="s">
        <v>63</v>
      </c>
      <c r="E418" t="s">
        <v>117</v>
      </c>
      <c r="F418" s="51" t="str">
        <f>IFERROR(VLOOKUP(D418,'Tabelas auxiliares'!$A$3:$B$61,2,FALSE),"")</f>
        <v>PROAD - PASSAGENS * D.U.C</v>
      </c>
      <c r="G418" s="51" t="str">
        <f>IFERROR(VLOOKUP($B418,'Tabelas auxiliares'!$A$65:$C$102,2,FALSE),"")</f>
        <v>Diárias e passagens nacionais</v>
      </c>
      <c r="H418" s="51" t="str">
        <f>IFERROR(VLOOKUP($B418,'Tabelas auxiliares'!$A$65:$C$102,3,FALSE),"")</f>
        <v>PASSAGENS NACIONAIS / DIÁRIAS NACIONAIS / REEMBOLSO DE PASSAGENS TERRESTRES</v>
      </c>
      <c r="I418" t="s">
        <v>5556</v>
      </c>
      <c r="J418" t="s">
        <v>718</v>
      </c>
      <c r="K418" t="s">
        <v>5559</v>
      </c>
      <c r="L418" t="s">
        <v>5560</v>
      </c>
      <c r="M418" t="s">
        <v>235</v>
      </c>
      <c r="N418" t="s">
        <v>166</v>
      </c>
      <c r="O418" t="s">
        <v>167</v>
      </c>
      <c r="P418" t="s">
        <v>200</v>
      </c>
      <c r="Q418" t="s">
        <v>168</v>
      </c>
      <c r="R418" t="s">
        <v>165</v>
      </c>
      <c r="S418" t="s">
        <v>119</v>
      </c>
      <c r="T418" t="s">
        <v>164</v>
      </c>
      <c r="U418" t="s">
        <v>118</v>
      </c>
      <c r="V418" t="s">
        <v>477</v>
      </c>
      <c r="W418" t="s">
        <v>461</v>
      </c>
      <c r="X418" s="51" t="str">
        <f t="shared" si="6"/>
        <v>3</v>
      </c>
      <c r="Y418" s="51" t="str">
        <f>IF(T418="","",IF(AND(T418&lt;&gt;'Tabelas auxiliares'!$B$236,T418&lt;&gt;'Tabelas auxiliares'!$B$237),"FOLHA DE PESSOAL",IF(X418='Tabelas auxiliares'!$A$237,"CUSTEIO",IF(X418='Tabelas auxiliares'!$A$236,"INVESTIMENTO","ERRO - VERIFICAR"))))</f>
        <v>CUSTEIO</v>
      </c>
      <c r="Z418" s="44">
        <v>16509.04</v>
      </c>
      <c r="AA418" s="44">
        <v>16509.04</v>
      </c>
    </row>
    <row r="419" spans="1:29" x14ac:dyDescent="0.25">
      <c r="A419" t="s">
        <v>594</v>
      </c>
      <c r="B419" t="s">
        <v>352</v>
      </c>
      <c r="C419" t="s">
        <v>595</v>
      </c>
      <c r="D419" t="s">
        <v>63</v>
      </c>
      <c r="E419" t="s">
        <v>117</v>
      </c>
      <c r="F419" s="51" t="str">
        <f>IFERROR(VLOOKUP(D419,'Tabelas auxiliares'!$A$3:$B$61,2,FALSE),"")</f>
        <v>PROAD - PASSAGENS * D.U.C</v>
      </c>
      <c r="G419" s="51" t="str">
        <f>IFERROR(VLOOKUP($B419,'Tabelas auxiliares'!$A$65:$C$102,2,FALSE),"")</f>
        <v>Diárias e passagens nacionais</v>
      </c>
      <c r="H419" s="51" t="str">
        <f>IFERROR(VLOOKUP($B419,'Tabelas auxiliares'!$A$65:$C$102,3,FALSE),"")</f>
        <v>PASSAGENS NACIONAIS / DIÁRIAS NACIONAIS / REEMBOLSO DE PASSAGENS TERRESTRES</v>
      </c>
      <c r="I419" t="s">
        <v>5556</v>
      </c>
      <c r="J419" t="s">
        <v>718</v>
      </c>
      <c r="K419" t="s">
        <v>5561</v>
      </c>
      <c r="L419" t="s">
        <v>5562</v>
      </c>
      <c r="M419" t="s">
        <v>235</v>
      </c>
      <c r="N419" t="s">
        <v>166</v>
      </c>
      <c r="O419" t="s">
        <v>167</v>
      </c>
      <c r="P419" t="s">
        <v>200</v>
      </c>
      <c r="Q419" t="s">
        <v>168</v>
      </c>
      <c r="R419" t="s">
        <v>165</v>
      </c>
      <c r="S419" t="s">
        <v>119</v>
      </c>
      <c r="T419" t="s">
        <v>164</v>
      </c>
      <c r="U419" t="s">
        <v>118</v>
      </c>
      <c r="V419" t="s">
        <v>476</v>
      </c>
      <c r="W419" t="s">
        <v>460</v>
      </c>
      <c r="X419" s="51" t="str">
        <f t="shared" si="6"/>
        <v>3</v>
      </c>
      <c r="Y419" s="51" t="str">
        <f>IF(T419="","",IF(AND(T419&lt;&gt;'Tabelas auxiliares'!$B$236,T419&lt;&gt;'Tabelas auxiliares'!$B$237),"FOLHA DE PESSOAL",IF(X419='Tabelas auxiliares'!$A$237,"CUSTEIO",IF(X419='Tabelas auxiliares'!$A$236,"INVESTIMENTO","ERRO - VERIFICAR"))))</f>
        <v>CUSTEIO</v>
      </c>
      <c r="Z419" s="44">
        <v>757.08</v>
      </c>
      <c r="AA419" s="44">
        <v>757.08</v>
      </c>
    </row>
    <row r="420" spans="1:29" x14ac:dyDescent="0.25">
      <c r="A420" t="s">
        <v>594</v>
      </c>
      <c r="B420" t="s">
        <v>352</v>
      </c>
      <c r="C420" t="s">
        <v>595</v>
      </c>
      <c r="D420" t="s">
        <v>63</v>
      </c>
      <c r="E420" t="s">
        <v>117</v>
      </c>
      <c r="F420" s="51" t="str">
        <f>IFERROR(VLOOKUP(D420,'Tabelas auxiliares'!$A$3:$B$61,2,FALSE),"")</f>
        <v>PROAD - PASSAGENS * D.U.C</v>
      </c>
      <c r="G420" s="51" t="str">
        <f>IFERROR(VLOOKUP($B420,'Tabelas auxiliares'!$A$65:$C$102,2,FALSE),"")</f>
        <v>Diárias e passagens nacionais</v>
      </c>
      <c r="H420" s="51" t="str">
        <f>IFERROR(VLOOKUP($B420,'Tabelas auxiliares'!$A$65:$C$102,3,FALSE),"")</f>
        <v>PASSAGENS NACIONAIS / DIÁRIAS NACIONAIS / REEMBOLSO DE PASSAGENS TERRESTRES</v>
      </c>
      <c r="I420" t="s">
        <v>5563</v>
      </c>
      <c r="J420" t="s">
        <v>5564</v>
      </c>
      <c r="K420" t="s">
        <v>5565</v>
      </c>
      <c r="L420" t="s">
        <v>5566</v>
      </c>
      <c r="M420" t="s">
        <v>165</v>
      </c>
      <c r="N420" t="s">
        <v>166</v>
      </c>
      <c r="O420" t="s">
        <v>167</v>
      </c>
      <c r="P420" t="s">
        <v>200</v>
      </c>
      <c r="Q420" t="s">
        <v>168</v>
      </c>
      <c r="R420" t="s">
        <v>165</v>
      </c>
      <c r="S420" t="s">
        <v>119</v>
      </c>
      <c r="T420" t="s">
        <v>164</v>
      </c>
      <c r="U420" t="s">
        <v>118</v>
      </c>
      <c r="V420" t="s">
        <v>478</v>
      </c>
      <c r="W420" t="s">
        <v>462</v>
      </c>
      <c r="X420" s="51" t="str">
        <f t="shared" si="6"/>
        <v>3</v>
      </c>
      <c r="Y420" s="51" t="str">
        <f>IF(T420="","",IF(AND(T420&lt;&gt;'Tabelas auxiliares'!$B$236,T420&lt;&gt;'Tabelas auxiliares'!$B$237),"FOLHA DE PESSOAL",IF(X420='Tabelas auxiliares'!$A$237,"CUSTEIO",IF(X420='Tabelas auxiliares'!$A$236,"INVESTIMENTO","ERRO - VERIFICAR"))))</f>
        <v>CUSTEIO</v>
      </c>
      <c r="Z420" s="44">
        <v>348.64</v>
      </c>
      <c r="AA420" s="44">
        <v>348.64</v>
      </c>
    </row>
    <row r="421" spans="1:29" x14ac:dyDescent="0.25">
      <c r="A421" t="s">
        <v>594</v>
      </c>
      <c r="B421" t="s">
        <v>352</v>
      </c>
      <c r="C421" t="s">
        <v>595</v>
      </c>
      <c r="D421" t="s">
        <v>63</v>
      </c>
      <c r="E421" t="s">
        <v>117</v>
      </c>
      <c r="F421" s="51" t="str">
        <f>IFERROR(VLOOKUP(D421,'Tabelas auxiliares'!$A$3:$B$61,2,FALSE),"")</f>
        <v>PROAD - PASSAGENS * D.U.C</v>
      </c>
      <c r="G421" s="51" t="str">
        <f>IFERROR(VLOOKUP($B421,'Tabelas auxiliares'!$A$65:$C$102,2,FALSE),"")</f>
        <v>Diárias e passagens nacionais</v>
      </c>
      <c r="H421" s="51" t="str">
        <f>IFERROR(VLOOKUP($B421,'Tabelas auxiliares'!$A$65:$C$102,3,FALSE),"")</f>
        <v>PASSAGENS NACIONAIS / DIÁRIAS NACIONAIS / REEMBOLSO DE PASSAGENS TERRESTRES</v>
      </c>
      <c r="I421" t="s">
        <v>5567</v>
      </c>
      <c r="J421" t="s">
        <v>718</v>
      </c>
      <c r="K421" t="s">
        <v>5568</v>
      </c>
      <c r="L421" t="s">
        <v>236</v>
      </c>
      <c r="M421" t="s">
        <v>235</v>
      </c>
      <c r="N421" t="s">
        <v>166</v>
      </c>
      <c r="O421" t="s">
        <v>167</v>
      </c>
      <c r="P421" t="s">
        <v>200</v>
      </c>
      <c r="Q421" t="s">
        <v>168</v>
      </c>
      <c r="R421" t="s">
        <v>165</v>
      </c>
      <c r="S421" t="s">
        <v>119</v>
      </c>
      <c r="T421" t="s">
        <v>164</v>
      </c>
      <c r="U421" t="s">
        <v>118</v>
      </c>
      <c r="V421" t="s">
        <v>477</v>
      </c>
      <c r="W421" t="s">
        <v>461</v>
      </c>
      <c r="X421" s="51" t="str">
        <f t="shared" si="6"/>
        <v>3</v>
      </c>
      <c r="Y421" s="51" t="str">
        <f>IF(T421="","",IF(AND(T421&lt;&gt;'Tabelas auxiliares'!$B$236,T421&lt;&gt;'Tabelas auxiliares'!$B$237),"FOLHA DE PESSOAL",IF(X421='Tabelas auxiliares'!$A$237,"CUSTEIO",IF(X421='Tabelas auxiliares'!$A$236,"INVESTIMENTO","ERRO - VERIFICAR"))))</f>
        <v>CUSTEIO</v>
      </c>
      <c r="Z421" s="44">
        <v>26108.639999999999</v>
      </c>
      <c r="AC421" s="44">
        <v>26108.639999999999</v>
      </c>
    </row>
    <row r="422" spans="1:29" x14ac:dyDescent="0.25">
      <c r="A422" t="s">
        <v>594</v>
      </c>
      <c r="B422" t="s">
        <v>352</v>
      </c>
      <c r="C422" t="s">
        <v>595</v>
      </c>
      <c r="D422" t="s">
        <v>63</v>
      </c>
      <c r="E422" t="s">
        <v>117</v>
      </c>
      <c r="F422" s="51" t="str">
        <f>IFERROR(VLOOKUP(D422,'Tabelas auxiliares'!$A$3:$B$61,2,FALSE),"")</f>
        <v>PROAD - PASSAGENS * D.U.C</v>
      </c>
      <c r="G422" s="51" t="str">
        <f>IFERROR(VLOOKUP($B422,'Tabelas auxiliares'!$A$65:$C$102,2,FALSE),"")</f>
        <v>Diárias e passagens nacionais</v>
      </c>
      <c r="H422" s="51" t="str">
        <f>IFERROR(VLOOKUP($B422,'Tabelas auxiliares'!$A$65:$C$102,3,FALSE),"")</f>
        <v>PASSAGENS NACIONAIS / DIÁRIAS NACIONAIS / REEMBOLSO DE PASSAGENS TERRESTRES</v>
      </c>
      <c r="I422" t="s">
        <v>5567</v>
      </c>
      <c r="J422" t="s">
        <v>718</v>
      </c>
      <c r="K422" t="s">
        <v>5569</v>
      </c>
      <c r="L422" t="s">
        <v>236</v>
      </c>
      <c r="M422" t="s">
        <v>235</v>
      </c>
      <c r="N422" t="s">
        <v>166</v>
      </c>
      <c r="O422" t="s">
        <v>167</v>
      </c>
      <c r="P422" t="s">
        <v>200</v>
      </c>
      <c r="Q422" t="s">
        <v>168</v>
      </c>
      <c r="R422" t="s">
        <v>165</v>
      </c>
      <c r="S422" t="s">
        <v>119</v>
      </c>
      <c r="T422" t="s">
        <v>164</v>
      </c>
      <c r="U422" t="s">
        <v>118</v>
      </c>
      <c r="V422" t="s">
        <v>476</v>
      </c>
      <c r="W422" t="s">
        <v>460</v>
      </c>
      <c r="X422" s="51" t="str">
        <f t="shared" si="6"/>
        <v>3</v>
      </c>
      <c r="Y422" s="51" t="str">
        <f>IF(T422="","",IF(AND(T422&lt;&gt;'Tabelas auxiliares'!$B$236,T422&lt;&gt;'Tabelas auxiliares'!$B$237),"FOLHA DE PESSOAL",IF(X422='Tabelas auxiliares'!$A$237,"CUSTEIO",IF(X422='Tabelas auxiliares'!$A$236,"INVESTIMENTO","ERRO - VERIFICAR"))))</f>
        <v>CUSTEIO</v>
      </c>
      <c r="Z422" s="44">
        <v>100000</v>
      </c>
      <c r="AA422" s="44">
        <v>27437</v>
      </c>
      <c r="AC422" s="44">
        <v>72563</v>
      </c>
    </row>
    <row r="423" spans="1:29" x14ac:dyDescent="0.25">
      <c r="A423" t="s">
        <v>594</v>
      </c>
      <c r="B423" t="s">
        <v>352</v>
      </c>
      <c r="C423" t="s">
        <v>595</v>
      </c>
      <c r="D423" t="s">
        <v>63</v>
      </c>
      <c r="E423" t="s">
        <v>117</v>
      </c>
      <c r="F423" s="51" t="str">
        <f>IFERROR(VLOOKUP(D423,'Tabelas auxiliares'!$A$3:$B$61,2,FALSE),"")</f>
        <v>PROAD - PASSAGENS * D.U.C</v>
      </c>
      <c r="G423" s="51" t="str">
        <f>IFERROR(VLOOKUP($B423,'Tabelas auxiliares'!$A$65:$C$102,2,FALSE),"")</f>
        <v>Diárias e passagens nacionais</v>
      </c>
      <c r="H423" s="51" t="str">
        <f>IFERROR(VLOOKUP($B423,'Tabelas auxiliares'!$A$65:$C$102,3,FALSE),"")</f>
        <v>PASSAGENS NACIONAIS / DIÁRIAS NACIONAIS / REEMBOLSO DE PASSAGENS TERRESTRES</v>
      </c>
      <c r="I423" t="s">
        <v>5570</v>
      </c>
      <c r="J423" t="s">
        <v>718</v>
      </c>
      <c r="K423" t="s">
        <v>5571</v>
      </c>
      <c r="L423" t="s">
        <v>5572</v>
      </c>
      <c r="M423" t="s">
        <v>235</v>
      </c>
      <c r="N423" t="s">
        <v>166</v>
      </c>
      <c r="O423" t="s">
        <v>167</v>
      </c>
      <c r="P423" t="s">
        <v>200</v>
      </c>
      <c r="Q423" t="s">
        <v>168</v>
      </c>
      <c r="R423" t="s">
        <v>165</v>
      </c>
      <c r="S423" t="s">
        <v>119</v>
      </c>
      <c r="T423" t="s">
        <v>164</v>
      </c>
      <c r="U423" t="s">
        <v>118</v>
      </c>
      <c r="V423" t="s">
        <v>467</v>
      </c>
      <c r="W423" t="s">
        <v>448</v>
      </c>
      <c r="X423" s="51" t="str">
        <f t="shared" si="6"/>
        <v>3</v>
      </c>
      <c r="Y423" s="51" t="str">
        <f>IF(T423="","",IF(AND(T423&lt;&gt;'Tabelas auxiliares'!$B$236,T423&lt;&gt;'Tabelas auxiliares'!$B$237),"FOLHA DE PESSOAL",IF(X423='Tabelas auxiliares'!$A$237,"CUSTEIO",IF(X423='Tabelas auxiliares'!$A$236,"INVESTIMENTO","ERRO - VERIFICAR"))))</f>
        <v>CUSTEIO</v>
      </c>
      <c r="Z423" s="44">
        <v>3636.8</v>
      </c>
      <c r="AC423" s="44">
        <v>3636.8</v>
      </c>
    </row>
    <row r="424" spans="1:29" x14ac:dyDescent="0.25">
      <c r="F424" s="51" t="str">
        <f>IFERROR(VLOOKUP(D424,'Tabelas auxiliares'!$A$3:$B$61,2,FALSE),"")</f>
        <v/>
      </c>
      <c r="G424" s="51" t="str">
        <f>IFERROR(VLOOKUP($B424,'Tabelas auxiliares'!$A$65:$C$102,2,FALSE),"")</f>
        <v/>
      </c>
      <c r="H424" s="51" t="str">
        <f>IFERROR(VLOOKUP($B424,'Tabelas auxiliares'!$A$65:$C$102,3,FALSE),"")</f>
        <v/>
      </c>
      <c r="X424" s="51" t="str">
        <f t="shared" si="6"/>
        <v/>
      </c>
      <c r="Y424" s="51" t="str">
        <f>IF(T424="","",IF(AND(T424&lt;&gt;'Tabelas auxiliares'!$B$236,T424&lt;&gt;'Tabelas auxiliares'!$B$237),"FOLHA DE PESSOAL",IF(X424='Tabelas auxiliares'!$A$237,"CUSTEIO",IF(X424='Tabelas auxiliares'!$A$236,"INVESTIMENTO","ERRO - VERIFICAR"))))</f>
        <v/>
      </c>
      <c r="Z424" s="65"/>
    </row>
    <row r="425" spans="1:29" x14ac:dyDescent="0.25">
      <c r="F425" s="51" t="str">
        <f>IFERROR(VLOOKUP(D425,'Tabelas auxiliares'!$A$3:$B$61,2,FALSE),"")</f>
        <v/>
      </c>
      <c r="G425" s="51" t="str">
        <f>IFERROR(VLOOKUP($B425,'Tabelas auxiliares'!$A$65:$C$102,2,FALSE),"")</f>
        <v/>
      </c>
      <c r="H425" s="51" t="str">
        <f>IFERROR(VLOOKUP($B425,'Tabelas auxiliares'!$A$65:$C$102,3,FALSE),"")</f>
        <v/>
      </c>
      <c r="X425" s="51" t="str">
        <f t="shared" si="6"/>
        <v/>
      </c>
      <c r="Y425" s="51" t="str">
        <f>IF(T425="","",IF(AND(T425&lt;&gt;'Tabelas auxiliares'!$B$236,T425&lt;&gt;'Tabelas auxiliares'!$B$237),"FOLHA DE PESSOAL",IF(X425='Tabelas auxiliares'!$A$237,"CUSTEIO",IF(X425='Tabelas auxiliares'!$A$236,"INVESTIMENTO","ERRO - VERIFICAR"))))</f>
        <v/>
      </c>
      <c r="Z425" s="65"/>
    </row>
    <row r="426" spans="1:29" x14ac:dyDescent="0.25">
      <c r="F426" s="51" t="str">
        <f>IFERROR(VLOOKUP(D426,'Tabelas auxiliares'!$A$3:$B$61,2,FALSE),"")</f>
        <v/>
      </c>
      <c r="G426" s="51" t="str">
        <f>IFERROR(VLOOKUP($B426,'Tabelas auxiliares'!$A$65:$C$102,2,FALSE),"")</f>
        <v/>
      </c>
      <c r="H426" s="51" t="str">
        <f>IFERROR(VLOOKUP($B426,'Tabelas auxiliares'!$A$65:$C$102,3,FALSE),"")</f>
        <v/>
      </c>
      <c r="X426" s="51" t="str">
        <f t="shared" si="6"/>
        <v/>
      </c>
      <c r="Y426" s="51" t="str">
        <f>IF(T426="","",IF(AND(T426&lt;&gt;'Tabelas auxiliares'!$B$236,T426&lt;&gt;'Tabelas auxiliares'!$B$237),"FOLHA DE PESSOAL",IF(X426='Tabelas auxiliares'!$A$237,"CUSTEIO",IF(X426='Tabelas auxiliares'!$A$236,"INVESTIMENTO","ERRO - VERIFICAR"))))</f>
        <v/>
      </c>
      <c r="Z426" s="65"/>
    </row>
    <row r="427" spans="1:29" x14ac:dyDescent="0.25">
      <c r="F427" s="51" t="str">
        <f>IFERROR(VLOOKUP(D427,'Tabelas auxiliares'!$A$3:$B$61,2,FALSE),"")</f>
        <v/>
      </c>
      <c r="G427" s="51" t="str">
        <f>IFERROR(VLOOKUP($B427,'Tabelas auxiliares'!$A$65:$C$102,2,FALSE),"")</f>
        <v/>
      </c>
      <c r="H427" s="51" t="str">
        <f>IFERROR(VLOOKUP($B427,'Tabelas auxiliares'!$A$65:$C$102,3,FALSE),"")</f>
        <v/>
      </c>
      <c r="X427" s="51" t="str">
        <f t="shared" si="6"/>
        <v/>
      </c>
      <c r="Y427" s="51" t="str">
        <f>IF(T427="","",IF(AND(T427&lt;&gt;'Tabelas auxiliares'!$B$236,T427&lt;&gt;'Tabelas auxiliares'!$B$237),"FOLHA DE PESSOAL",IF(X427='Tabelas auxiliares'!$A$237,"CUSTEIO",IF(X427='Tabelas auxiliares'!$A$236,"INVESTIMENTO","ERRO - VERIFICAR"))))</f>
        <v/>
      </c>
      <c r="Z427" s="65"/>
    </row>
    <row r="428" spans="1:29" x14ac:dyDescent="0.25">
      <c r="F428" s="51" t="str">
        <f>IFERROR(VLOOKUP(D428,'Tabelas auxiliares'!$A$3:$B$61,2,FALSE),"")</f>
        <v/>
      </c>
      <c r="G428" s="51" t="str">
        <f>IFERROR(VLOOKUP($B428,'Tabelas auxiliares'!$A$65:$C$102,2,FALSE),"")</f>
        <v/>
      </c>
      <c r="H428" s="51" t="str">
        <f>IFERROR(VLOOKUP($B428,'Tabelas auxiliares'!$A$65:$C$102,3,FALSE),"")</f>
        <v/>
      </c>
      <c r="X428" s="51" t="str">
        <f t="shared" si="6"/>
        <v/>
      </c>
      <c r="Y428" s="51" t="str">
        <f>IF(T428="","",IF(AND(T428&lt;&gt;'Tabelas auxiliares'!$B$236,T428&lt;&gt;'Tabelas auxiliares'!$B$237),"FOLHA DE PESSOAL",IF(X428='Tabelas auxiliares'!$A$237,"CUSTEIO",IF(X428='Tabelas auxiliares'!$A$236,"INVESTIMENTO","ERRO - VERIFICAR"))))</f>
        <v/>
      </c>
      <c r="Z428" s="65"/>
    </row>
    <row r="429" spans="1:29" x14ac:dyDescent="0.25">
      <c r="F429" s="51" t="str">
        <f>IFERROR(VLOOKUP(D429,'Tabelas auxiliares'!$A$3:$B$61,2,FALSE),"")</f>
        <v/>
      </c>
      <c r="G429" s="51" t="str">
        <f>IFERROR(VLOOKUP($B429,'Tabelas auxiliares'!$A$65:$C$102,2,FALSE),"")</f>
        <v/>
      </c>
      <c r="H429" s="51" t="str">
        <f>IFERROR(VLOOKUP($B429,'Tabelas auxiliares'!$A$65:$C$102,3,FALSE),"")</f>
        <v/>
      </c>
      <c r="X429" s="51" t="str">
        <f t="shared" si="6"/>
        <v/>
      </c>
      <c r="Y429" s="51" t="str">
        <f>IF(T429="","",IF(AND(T429&lt;&gt;'Tabelas auxiliares'!$B$236,T429&lt;&gt;'Tabelas auxiliares'!$B$237),"FOLHA DE PESSOAL",IF(X429='Tabelas auxiliares'!$A$237,"CUSTEIO",IF(X429='Tabelas auxiliares'!$A$236,"INVESTIMENTO","ERRO - VERIFICAR"))))</f>
        <v/>
      </c>
      <c r="Z429" s="65"/>
    </row>
    <row r="430" spans="1:29" x14ac:dyDescent="0.25">
      <c r="F430" s="51" t="str">
        <f>IFERROR(VLOOKUP(D430,'Tabelas auxiliares'!$A$3:$B$61,2,FALSE),"")</f>
        <v/>
      </c>
      <c r="G430" s="51" t="str">
        <f>IFERROR(VLOOKUP($B430,'Tabelas auxiliares'!$A$65:$C$102,2,FALSE),"")</f>
        <v/>
      </c>
      <c r="H430" s="51" t="str">
        <f>IFERROR(VLOOKUP($B430,'Tabelas auxiliares'!$A$65:$C$102,3,FALSE),"")</f>
        <v/>
      </c>
      <c r="X430" s="51" t="str">
        <f t="shared" si="6"/>
        <v/>
      </c>
      <c r="Y430" s="51" t="str">
        <f>IF(T430="","",IF(AND(T430&lt;&gt;'Tabelas auxiliares'!$B$236,T430&lt;&gt;'Tabelas auxiliares'!$B$237),"FOLHA DE PESSOAL",IF(X430='Tabelas auxiliares'!$A$237,"CUSTEIO",IF(X430='Tabelas auxiliares'!$A$236,"INVESTIMENTO","ERRO - VERIFICAR"))))</f>
        <v/>
      </c>
      <c r="Z430" s="65"/>
    </row>
    <row r="431" spans="1:29" x14ac:dyDescent="0.25">
      <c r="F431" s="51" t="str">
        <f>IFERROR(VLOOKUP(D431,'Tabelas auxiliares'!$A$3:$B$61,2,FALSE),"")</f>
        <v/>
      </c>
      <c r="G431" s="51" t="str">
        <f>IFERROR(VLOOKUP($B431,'Tabelas auxiliares'!$A$65:$C$102,2,FALSE),"")</f>
        <v/>
      </c>
      <c r="H431" s="51" t="str">
        <f>IFERROR(VLOOKUP($B431,'Tabelas auxiliares'!$A$65:$C$102,3,FALSE),"")</f>
        <v/>
      </c>
      <c r="X431" s="51" t="str">
        <f t="shared" si="6"/>
        <v/>
      </c>
      <c r="Y431" s="51" t="str">
        <f>IF(T431="","",IF(AND(T431&lt;&gt;'Tabelas auxiliares'!$B$236,T431&lt;&gt;'Tabelas auxiliares'!$B$237),"FOLHA DE PESSOAL",IF(X431='Tabelas auxiliares'!$A$237,"CUSTEIO",IF(X431='Tabelas auxiliares'!$A$236,"INVESTIMENTO","ERRO - VERIFICAR"))))</f>
        <v/>
      </c>
      <c r="Z431" s="65"/>
    </row>
    <row r="432" spans="1:29" x14ac:dyDescent="0.25">
      <c r="F432" s="51" t="str">
        <f>IFERROR(VLOOKUP(D432,'Tabelas auxiliares'!$A$3:$B$61,2,FALSE),"")</f>
        <v/>
      </c>
      <c r="G432" s="51" t="str">
        <f>IFERROR(VLOOKUP($B432,'Tabelas auxiliares'!$A$65:$C$102,2,FALSE),"")</f>
        <v/>
      </c>
      <c r="H432" s="51" t="str">
        <f>IFERROR(VLOOKUP($B432,'Tabelas auxiliares'!$A$65:$C$102,3,FALSE),"")</f>
        <v/>
      </c>
      <c r="X432" s="51" t="str">
        <f t="shared" si="6"/>
        <v/>
      </c>
      <c r="Y432" s="51" t="str">
        <f>IF(T432="","",IF(AND(T432&lt;&gt;'Tabelas auxiliares'!$B$236,T432&lt;&gt;'Tabelas auxiliares'!$B$237),"FOLHA DE PESSOAL",IF(X432='Tabelas auxiliares'!$A$237,"CUSTEIO",IF(X432='Tabelas auxiliares'!$A$236,"INVESTIMENTO","ERRO - VERIFICAR"))))</f>
        <v/>
      </c>
      <c r="Z432" s="65"/>
    </row>
    <row r="433" spans="6:26" x14ac:dyDescent="0.25">
      <c r="F433" s="51" t="str">
        <f>IFERROR(VLOOKUP(D433,'Tabelas auxiliares'!$A$3:$B$61,2,FALSE),"")</f>
        <v/>
      </c>
      <c r="G433" s="51" t="str">
        <f>IFERROR(VLOOKUP($B433,'Tabelas auxiliares'!$A$65:$C$102,2,FALSE),"")</f>
        <v/>
      </c>
      <c r="H433" s="51" t="str">
        <f>IFERROR(VLOOKUP($B433,'Tabelas auxiliares'!$A$65:$C$102,3,FALSE),"")</f>
        <v/>
      </c>
      <c r="X433" s="51" t="str">
        <f t="shared" si="6"/>
        <v/>
      </c>
      <c r="Y433" s="51" t="str">
        <f>IF(T433="","",IF(AND(T433&lt;&gt;'Tabelas auxiliares'!$B$236,T433&lt;&gt;'Tabelas auxiliares'!$B$237),"FOLHA DE PESSOAL",IF(X433='Tabelas auxiliares'!$A$237,"CUSTEIO",IF(X433='Tabelas auxiliares'!$A$236,"INVESTIMENTO","ERRO - VERIFICAR"))))</f>
        <v/>
      </c>
      <c r="Z433" s="65"/>
    </row>
    <row r="434" spans="6:26" x14ac:dyDescent="0.25">
      <c r="F434" s="51" t="str">
        <f>IFERROR(VLOOKUP(D434,'Tabelas auxiliares'!$A$3:$B$61,2,FALSE),"")</f>
        <v/>
      </c>
      <c r="G434" s="51" t="str">
        <f>IFERROR(VLOOKUP($B434,'Tabelas auxiliares'!$A$65:$C$102,2,FALSE),"")</f>
        <v/>
      </c>
      <c r="H434" s="51" t="str">
        <f>IFERROR(VLOOKUP($B434,'Tabelas auxiliares'!$A$65:$C$102,3,FALSE),"")</f>
        <v/>
      </c>
      <c r="X434" s="51" t="str">
        <f t="shared" si="6"/>
        <v/>
      </c>
      <c r="Y434" s="51" t="str">
        <f>IF(T434="","",IF(AND(T434&lt;&gt;'Tabelas auxiliares'!$B$236,T434&lt;&gt;'Tabelas auxiliares'!$B$237),"FOLHA DE PESSOAL",IF(X434='Tabelas auxiliares'!$A$237,"CUSTEIO",IF(X434='Tabelas auxiliares'!$A$236,"INVESTIMENTO","ERRO - VERIFICAR"))))</f>
        <v/>
      </c>
      <c r="Z434" s="65"/>
    </row>
    <row r="435" spans="6:26" x14ac:dyDescent="0.25">
      <c r="F435" s="51" t="str">
        <f>IFERROR(VLOOKUP(D435,'Tabelas auxiliares'!$A$3:$B$61,2,FALSE),"")</f>
        <v/>
      </c>
      <c r="G435" s="51" t="str">
        <f>IFERROR(VLOOKUP($B435,'Tabelas auxiliares'!$A$65:$C$102,2,FALSE),"")</f>
        <v/>
      </c>
      <c r="H435" s="51" t="str">
        <f>IFERROR(VLOOKUP($B435,'Tabelas auxiliares'!$A$65:$C$102,3,FALSE),"")</f>
        <v/>
      </c>
      <c r="X435" s="51" t="str">
        <f t="shared" si="6"/>
        <v/>
      </c>
      <c r="Y435" s="51" t="str">
        <f>IF(T435="","",IF(AND(T435&lt;&gt;'Tabelas auxiliares'!$B$236,T435&lt;&gt;'Tabelas auxiliares'!$B$237),"FOLHA DE PESSOAL",IF(X435='Tabelas auxiliares'!$A$237,"CUSTEIO",IF(X435='Tabelas auxiliares'!$A$236,"INVESTIMENTO","ERRO - VERIFICAR"))))</f>
        <v/>
      </c>
      <c r="Z435" s="65"/>
    </row>
    <row r="436" spans="6:26" x14ac:dyDescent="0.25">
      <c r="F436" s="51" t="str">
        <f>IFERROR(VLOOKUP(D436,'Tabelas auxiliares'!$A$3:$B$61,2,FALSE),"")</f>
        <v/>
      </c>
      <c r="G436" s="51" t="str">
        <f>IFERROR(VLOOKUP($B436,'Tabelas auxiliares'!$A$65:$C$102,2,FALSE),"")</f>
        <v/>
      </c>
      <c r="H436" s="51" t="str">
        <f>IFERROR(VLOOKUP($B436,'Tabelas auxiliares'!$A$65:$C$102,3,FALSE),"")</f>
        <v/>
      </c>
      <c r="X436" s="51" t="str">
        <f t="shared" si="6"/>
        <v/>
      </c>
      <c r="Y436" s="51" t="str">
        <f>IF(T436="","",IF(AND(T436&lt;&gt;'Tabelas auxiliares'!$B$236,T436&lt;&gt;'Tabelas auxiliares'!$B$237),"FOLHA DE PESSOAL",IF(X436='Tabelas auxiliares'!$A$237,"CUSTEIO",IF(X436='Tabelas auxiliares'!$A$236,"INVESTIMENTO","ERRO - VERIFICAR"))))</f>
        <v/>
      </c>
      <c r="Z436" s="65"/>
    </row>
    <row r="437" spans="6:26" x14ac:dyDescent="0.25">
      <c r="F437" s="51" t="str">
        <f>IFERROR(VLOOKUP(D437,'Tabelas auxiliares'!$A$3:$B$61,2,FALSE),"")</f>
        <v/>
      </c>
      <c r="G437" s="51" t="str">
        <f>IFERROR(VLOOKUP($B437,'Tabelas auxiliares'!$A$65:$C$102,2,FALSE),"")</f>
        <v/>
      </c>
      <c r="H437" s="51" t="str">
        <f>IFERROR(VLOOKUP($B437,'Tabelas auxiliares'!$A$65:$C$102,3,FALSE),"")</f>
        <v/>
      </c>
      <c r="X437" s="51" t="str">
        <f t="shared" si="6"/>
        <v/>
      </c>
      <c r="Y437" s="51" t="str">
        <f>IF(T437="","",IF(AND(T437&lt;&gt;'Tabelas auxiliares'!$B$236,T437&lt;&gt;'Tabelas auxiliares'!$B$237),"FOLHA DE PESSOAL",IF(X437='Tabelas auxiliares'!$A$237,"CUSTEIO",IF(X437='Tabelas auxiliares'!$A$236,"INVESTIMENTO","ERRO - VERIFICAR"))))</f>
        <v/>
      </c>
      <c r="Z437" s="65"/>
    </row>
    <row r="438" spans="6:26" x14ac:dyDescent="0.25">
      <c r="F438" s="51" t="str">
        <f>IFERROR(VLOOKUP(D438,'Tabelas auxiliares'!$A$3:$B$61,2,FALSE),"")</f>
        <v/>
      </c>
      <c r="G438" s="51" t="str">
        <f>IFERROR(VLOOKUP($B438,'Tabelas auxiliares'!$A$65:$C$102,2,FALSE),"")</f>
        <v/>
      </c>
      <c r="H438" s="51" t="str">
        <f>IFERROR(VLOOKUP($B438,'Tabelas auxiliares'!$A$65:$C$102,3,FALSE),"")</f>
        <v/>
      </c>
      <c r="X438" s="51" t="str">
        <f t="shared" si="6"/>
        <v/>
      </c>
      <c r="Y438" s="51" t="str">
        <f>IF(T438="","",IF(AND(T438&lt;&gt;'Tabelas auxiliares'!$B$236,T438&lt;&gt;'Tabelas auxiliares'!$B$237),"FOLHA DE PESSOAL",IF(X438='Tabelas auxiliares'!$A$237,"CUSTEIO",IF(X438='Tabelas auxiliares'!$A$236,"INVESTIMENTO","ERRO - VERIFICAR"))))</f>
        <v/>
      </c>
      <c r="Z438" s="65"/>
    </row>
    <row r="439" spans="6:26" x14ac:dyDescent="0.25">
      <c r="F439" s="51" t="str">
        <f>IFERROR(VLOOKUP(D439,'Tabelas auxiliares'!$A$3:$B$61,2,FALSE),"")</f>
        <v/>
      </c>
      <c r="G439" s="51" t="str">
        <f>IFERROR(VLOOKUP($B439,'Tabelas auxiliares'!$A$65:$C$102,2,FALSE),"")</f>
        <v/>
      </c>
      <c r="H439" s="51" t="str">
        <f>IFERROR(VLOOKUP($B439,'Tabelas auxiliares'!$A$65:$C$102,3,FALSE),"")</f>
        <v/>
      </c>
      <c r="X439" s="51" t="str">
        <f t="shared" si="6"/>
        <v/>
      </c>
      <c r="Y439" s="51" t="str">
        <f>IF(T439="","",IF(AND(T439&lt;&gt;'Tabelas auxiliares'!$B$236,T439&lt;&gt;'Tabelas auxiliares'!$B$237),"FOLHA DE PESSOAL",IF(X439='Tabelas auxiliares'!$A$237,"CUSTEIO",IF(X439='Tabelas auxiliares'!$A$236,"INVESTIMENTO","ERRO - VERIFICAR"))))</f>
        <v/>
      </c>
      <c r="Z439" s="65"/>
    </row>
    <row r="440" spans="6:26" x14ac:dyDescent="0.25">
      <c r="F440" s="51" t="str">
        <f>IFERROR(VLOOKUP(D440,'Tabelas auxiliares'!$A$3:$B$61,2,FALSE),"")</f>
        <v/>
      </c>
      <c r="G440" s="51" t="str">
        <f>IFERROR(VLOOKUP($B440,'Tabelas auxiliares'!$A$65:$C$102,2,FALSE),"")</f>
        <v/>
      </c>
      <c r="H440" s="51" t="str">
        <f>IFERROR(VLOOKUP($B440,'Tabelas auxiliares'!$A$65:$C$102,3,FALSE),"")</f>
        <v/>
      </c>
      <c r="X440" s="51" t="str">
        <f t="shared" si="6"/>
        <v/>
      </c>
      <c r="Y440" s="51" t="str">
        <f>IF(T440="","",IF(AND(T440&lt;&gt;'Tabelas auxiliares'!$B$236,T440&lt;&gt;'Tabelas auxiliares'!$B$237),"FOLHA DE PESSOAL",IF(X440='Tabelas auxiliares'!$A$237,"CUSTEIO",IF(X440='Tabelas auxiliares'!$A$236,"INVESTIMENTO","ERRO - VERIFICAR"))))</f>
        <v/>
      </c>
      <c r="Z440" s="65"/>
    </row>
    <row r="441" spans="6:26" x14ac:dyDescent="0.25">
      <c r="F441" s="51" t="str">
        <f>IFERROR(VLOOKUP(D441,'Tabelas auxiliares'!$A$3:$B$61,2,FALSE),"")</f>
        <v/>
      </c>
      <c r="G441" s="51" t="str">
        <f>IFERROR(VLOOKUP($B441,'Tabelas auxiliares'!$A$65:$C$102,2,FALSE),"")</f>
        <v/>
      </c>
      <c r="H441" s="51" t="str">
        <f>IFERROR(VLOOKUP($B441,'Tabelas auxiliares'!$A$65:$C$102,3,FALSE),"")</f>
        <v/>
      </c>
      <c r="X441" s="51" t="str">
        <f t="shared" si="6"/>
        <v/>
      </c>
      <c r="Y441" s="51" t="str">
        <f>IF(T441="","",IF(AND(T441&lt;&gt;'Tabelas auxiliares'!$B$236,T441&lt;&gt;'Tabelas auxiliares'!$B$237),"FOLHA DE PESSOAL",IF(X441='Tabelas auxiliares'!$A$237,"CUSTEIO",IF(X441='Tabelas auxiliares'!$A$236,"INVESTIMENTO","ERRO - VERIFICAR"))))</f>
        <v/>
      </c>
      <c r="Z441" s="65"/>
    </row>
    <row r="442" spans="6:26" x14ac:dyDescent="0.25">
      <c r="F442" s="51" t="str">
        <f>IFERROR(VLOOKUP(D442,'Tabelas auxiliares'!$A$3:$B$61,2,FALSE),"")</f>
        <v/>
      </c>
      <c r="G442" s="51" t="str">
        <f>IFERROR(VLOOKUP($B442,'Tabelas auxiliares'!$A$65:$C$102,2,FALSE),"")</f>
        <v/>
      </c>
      <c r="H442" s="51" t="str">
        <f>IFERROR(VLOOKUP($B442,'Tabelas auxiliares'!$A$65:$C$102,3,FALSE),"")</f>
        <v/>
      </c>
      <c r="X442" s="51" t="str">
        <f t="shared" si="6"/>
        <v/>
      </c>
      <c r="Y442" s="51" t="str">
        <f>IF(T442="","",IF(AND(T442&lt;&gt;'Tabelas auxiliares'!$B$236,T442&lt;&gt;'Tabelas auxiliares'!$B$237),"FOLHA DE PESSOAL",IF(X442='Tabelas auxiliares'!$A$237,"CUSTEIO",IF(X442='Tabelas auxiliares'!$A$236,"INVESTIMENTO","ERRO - VERIFICAR"))))</f>
        <v/>
      </c>
      <c r="Z442" s="65"/>
    </row>
    <row r="443" spans="6:26" x14ac:dyDescent="0.25">
      <c r="F443" s="51" t="str">
        <f>IFERROR(VLOOKUP(D443,'Tabelas auxiliares'!$A$3:$B$61,2,FALSE),"")</f>
        <v/>
      </c>
      <c r="G443" s="51" t="str">
        <f>IFERROR(VLOOKUP($B443,'Tabelas auxiliares'!$A$65:$C$102,2,FALSE),"")</f>
        <v/>
      </c>
      <c r="H443" s="51" t="str">
        <f>IFERROR(VLOOKUP($B443,'Tabelas auxiliares'!$A$65:$C$102,3,FALSE),"")</f>
        <v/>
      </c>
      <c r="X443" s="51" t="str">
        <f t="shared" si="6"/>
        <v/>
      </c>
      <c r="Y443" s="51" t="str">
        <f>IF(T443="","",IF(AND(T443&lt;&gt;'Tabelas auxiliares'!$B$236,T443&lt;&gt;'Tabelas auxiliares'!$B$237),"FOLHA DE PESSOAL",IF(X443='Tabelas auxiliares'!$A$237,"CUSTEIO",IF(X443='Tabelas auxiliares'!$A$236,"INVESTIMENTO","ERRO - VERIFICAR"))))</f>
        <v/>
      </c>
      <c r="Z443" s="65"/>
    </row>
    <row r="444" spans="6:26" x14ac:dyDescent="0.25">
      <c r="F444" s="51" t="str">
        <f>IFERROR(VLOOKUP(D444,'Tabelas auxiliares'!$A$3:$B$61,2,FALSE),"")</f>
        <v/>
      </c>
      <c r="G444" s="51" t="str">
        <f>IFERROR(VLOOKUP($B444,'Tabelas auxiliares'!$A$65:$C$102,2,FALSE),"")</f>
        <v/>
      </c>
      <c r="H444" s="51" t="str">
        <f>IFERROR(VLOOKUP($B444,'Tabelas auxiliares'!$A$65:$C$102,3,FALSE),"")</f>
        <v/>
      </c>
      <c r="X444" s="51" t="str">
        <f t="shared" si="6"/>
        <v/>
      </c>
      <c r="Y444" s="51" t="str">
        <f>IF(T444="","",IF(AND(T444&lt;&gt;'Tabelas auxiliares'!$B$236,T444&lt;&gt;'Tabelas auxiliares'!$B$237),"FOLHA DE PESSOAL",IF(X444='Tabelas auxiliares'!$A$237,"CUSTEIO",IF(X444='Tabelas auxiliares'!$A$236,"INVESTIMENTO","ERRO - VERIFICAR"))))</f>
        <v/>
      </c>
      <c r="Z444" s="65"/>
    </row>
    <row r="445" spans="6:26" x14ac:dyDescent="0.25">
      <c r="F445" s="51" t="str">
        <f>IFERROR(VLOOKUP(D445,'Tabelas auxiliares'!$A$3:$B$61,2,FALSE),"")</f>
        <v/>
      </c>
      <c r="G445" s="51" t="str">
        <f>IFERROR(VLOOKUP($B445,'Tabelas auxiliares'!$A$65:$C$102,2,FALSE),"")</f>
        <v/>
      </c>
      <c r="H445" s="51" t="str">
        <f>IFERROR(VLOOKUP($B445,'Tabelas auxiliares'!$A$65:$C$102,3,FALSE),"")</f>
        <v/>
      </c>
      <c r="X445" s="51" t="str">
        <f t="shared" si="6"/>
        <v/>
      </c>
      <c r="Y445" s="51" t="str">
        <f>IF(T445="","",IF(AND(T445&lt;&gt;'Tabelas auxiliares'!$B$236,T445&lt;&gt;'Tabelas auxiliares'!$B$237),"FOLHA DE PESSOAL",IF(X445='Tabelas auxiliares'!$A$237,"CUSTEIO",IF(X445='Tabelas auxiliares'!$A$236,"INVESTIMENTO","ERRO - VERIFICAR"))))</f>
        <v/>
      </c>
      <c r="Z445" s="65"/>
    </row>
    <row r="446" spans="6:26" x14ac:dyDescent="0.25">
      <c r="F446" s="51" t="str">
        <f>IFERROR(VLOOKUP(D446,'Tabelas auxiliares'!$A$3:$B$61,2,FALSE),"")</f>
        <v/>
      </c>
      <c r="G446" s="51" t="str">
        <f>IFERROR(VLOOKUP($B446,'Tabelas auxiliares'!$A$65:$C$102,2,FALSE),"")</f>
        <v/>
      </c>
      <c r="H446" s="51" t="str">
        <f>IFERROR(VLOOKUP($B446,'Tabelas auxiliares'!$A$65:$C$102,3,FALSE),"")</f>
        <v/>
      </c>
      <c r="X446" s="51" t="str">
        <f t="shared" si="6"/>
        <v/>
      </c>
      <c r="Y446" s="51" t="str">
        <f>IF(T446="","",IF(AND(T446&lt;&gt;'Tabelas auxiliares'!$B$236,T446&lt;&gt;'Tabelas auxiliares'!$B$237),"FOLHA DE PESSOAL",IF(X446='Tabelas auxiliares'!$A$237,"CUSTEIO",IF(X446='Tabelas auxiliares'!$A$236,"INVESTIMENTO","ERRO - VERIFICAR"))))</f>
        <v/>
      </c>
      <c r="Z446" s="65"/>
    </row>
    <row r="447" spans="6:26" x14ac:dyDescent="0.25">
      <c r="F447" s="51" t="str">
        <f>IFERROR(VLOOKUP(D447,'Tabelas auxiliares'!$A$3:$B$61,2,FALSE),"")</f>
        <v/>
      </c>
      <c r="G447" s="51" t="str">
        <f>IFERROR(VLOOKUP($B447,'Tabelas auxiliares'!$A$65:$C$102,2,FALSE),"")</f>
        <v/>
      </c>
      <c r="H447" s="51" t="str">
        <f>IFERROR(VLOOKUP($B447,'Tabelas auxiliares'!$A$65:$C$102,3,FALSE),"")</f>
        <v/>
      </c>
      <c r="X447" s="51" t="str">
        <f t="shared" si="6"/>
        <v/>
      </c>
      <c r="Y447" s="51" t="str">
        <f>IF(T447="","",IF(AND(T447&lt;&gt;'Tabelas auxiliares'!$B$236,T447&lt;&gt;'Tabelas auxiliares'!$B$237),"FOLHA DE PESSOAL",IF(X447='Tabelas auxiliares'!$A$237,"CUSTEIO",IF(X447='Tabelas auxiliares'!$A$236,"INVESTIMENTO","ERRO - VERIFICAR"))))</f>
        <v/>
      </c>
      <c r="Z447" s="65"/>
    </row>
    <row r="448" spans="6:26" x14ac:dyDescent="0.25">
      <c r="F448" s="51" t="str">
        <f>IFERROR(VLOOKUP(D448,'Tabelas auxiliares'!$A$3:$B$61,2,FALSE),"")</f>
        <v/>
      </c>
      <c r="G448" s="51" t="str">
        <f>IFERROR(VLOOKUP($B448,'Tabelas auxiliares'!$A$65:$C$102,2,FALSE),"")</f>
        <v/>
      </c>
      <c r="H448" s="51" t="str">
        <f>IFERROR(VLOOKUP($B448,'Tabelas auxiliares'!$A$65:$C$102,3,FALSE),"")</f>
        <v/>
      </c>
      <c r="X448" s="51" t="str">
        <f t="shared" si="6"/>
        <v/>
      </c>
      <c r="Y448" s="51" t="str">
        <f>IF(T448="","",IF(AND(T448&lt;&gt;'Tabelas auxiliares'!$B$236,T448&lt;&gt;'Tabelas auxiliares'!$B$237),"FOLHA DE PESSOAL",IF(X448='Tabelas auxiliares'!$A$237,"CUSTEIO",IF(X448='Tabelas auxiliares'!$A$236,"INVESTIMENTO","ERRO - VERIFICAR"))))</f>
        <v/>
      </c>
      <c r="Z448" s="65"/>
    </row>
    <row r="449" spans="6:26" x14ac:dyDescent="0.25">
      <c r="F449" s="51" t="str">
        <f>IFERROR(VLOOKUP(D449,'Tabelas auxiliares'!$A$3:$B$61,2,FALSE),"")</f>
        <v/>
      </c>
      <c r="G449" s="51" t="str">
        <f>IFERROR(VLOOKUP($B449,'Tabelas auxiliares'!$A$65:$C$102,2,FALSE),"")</f>
        <v/>
      </c>
      <c r="H449" s="51" t="str">
        <f>IFERROR(VLOOKUP($B449,'Tabelas auxiliares'!$A$65:$C$102,3,FALSE),"")</f>
        <v/>
      </c>
      <c r="X449" s="51" t="str">
        <f t="shared" si="6"/>
        <v/>
      </c>
      <c r="Y449" s="51" t="str">
        <f>IF(T449="","",IF(AND(T449&lt;&gt;'Tabelas auxiliares'!$B$236,T449&lt;&gt;'Tabelas auxiliares'!$B$237),"FOLHA DE PESSOAL",IF(X449='Tabelas auxiliares'!$A$237,"CUSTEIO",IF(X449='Tabelas auxiliares'!$A$236,"INVESTIMENTO","ERRO - VERIFICAR"))))</f>
        <v/>
      </c>
      <c r="Z449" s="65"/>
    </row>
    <row r="450" spans="6:26" x14ac:dyDescent="0.25">
      <c r="F450" s="51" t="str">
        <f>IFERROR(VLOOKUP(D450,'Tabelas auxiliares'!$A$3:$B$61,2,FALSE),"")</f>
        <v/>
      </c>
      <c r="G450" s="51" t="str">
        <f>IFERROR(VLOOKUP($B450,'Tabelas auxiliares'!$A$65:$C$102,2,FALSE),"")</f>
        <v/>
      </c>
      <c r="H450" s="51" t="str">
        <f>IFERROR(VLOOKUP($B450,'Tabelas auxiliares'!$A$65:$C$102,3,FALSE),"")</f>
        <v/>
      </c>
      <c r="X450" s="51" t="str">
        <f t="shared" si="6"/>
        <v/>
      </c>
      <c r="Y450" s="51" t="str">
        <f>IF(T450="","",IF(AND(T450&lt;&gt;'Tabelas auxiliares'!$B$236,T450&lt;&gt;'Tabelas auxiliares'!$B$237),"FOLHA DE PESSOAL",IF(X450='Tabelas auxiliares'!$A$237,"CUSTEIO",IF(X450='Tabelas auxiliares'!$A$236,"INVESTIMENTO","ERRO - VERIFICAR"))))</f>
        <v/>
      </c>
      <c r="Z450" s="65"/>
    </row>
    <row r="451" spans="6:26" x14ac:dyDescent="0.25">
      <c r="F451" s="51" t="str">
        <f>IFERROR(VLOOKUP(D451,'Tabelas auxiliares'!$A$3:$B$61,2,FALSE),"")</f>
        <v/>
      </c>
      <c r="G451" s="51" t="str">
        <f>IFERROR(VLOOKUP($B451,'Tabelas auxiliares'!$A$65:$C$102,2,FALSE),"")</f>
        <v/>
      </c>
      <c r="H451" s="51" t="str">
        <f>IFERROR(VLOOKUP($B451,'Tabelas auxiliares'!$A$65:$C$102,3,FALSE),"")</f>
        <v/>
      </c>
      <c r="X451" s="51" t="str">
        <f t="shared" si="6"/>
        <v/>
      </c>
      <c r="Y451" s="51" t="str">
        <f>IF(T451="","",IF(AND(T451&lt;&gt;'Tabelas auxiliares'!$B$236,T451&lt;&gt;'Tabelas auxiliares'!$B$237),"FOLHA DE PESSOAL",IF(X451='Tabelas auxiliares'!$A$237,"CUSTEIO",IF(X451='Tabelas auxiliares'!$A$236,"INVESTIMENTO","ERRO - VERIFICAR"))))</f>
        <v/>
      </c>
      <c r="Z451" s="65"/>
    </row>
    <row r="452" spans="6:26" x14ac:dyDescent="0.25">
      <c r="F452" s="51" t="str">
        <f>IFERROR(VLOOKUP(D452,'Tabelas auxiliares'!$A$3:$B$61,2,FALSE),"")</f>
        <v/>
      </c>
      <c r="G452" s="51" t="str">
        <f>IFERROR(VLOOKUP($B452,'Tabelas auxiliares'!$A$65:$C$102,2,FALSE),"")</f>
        <v/>
      </c>
      <c r="H452" s="51" t="str">
        <f>IFERROR(VLOOKUP($B452,'Tabelas auxiliares'!$A$65:$C$102,3,FALSE),"")</f>
        <v/>
      </c>
      <c r="X452" s="51" t="str">
        <f t="shared" ref="X452:X515" si="7">LEFT(V452,1)</f>
        <v/>
      </c>
      <c r="Y452" s="51" t="str">
        <f>IF(T452="","",IF(AND(T452&lt;&gt;'Tabelas auxiliares'!$B$236,T452&lt;&gt;'Tabelas auxiliares'!$B$237),"FOLHA DE PESSOAL",IF(X452='Tabelas auxiliares'!$A$237,"CUSTEIO",IF(X452='Tabelas auxiliares'!$A$236,"INVESTIMENTO","ERRO - VERIFICAR"))))</f>
        <v/>
      </c>
      <c r="Z452" s="65"/>
    </row>
    <row r="453" spans="6:26" x14ac:dyDescent="0.25">
      <c r="F453" s="51" t="str">
        <f>IFERROR(VLOOKUP(D453,'Tabelas auxiliares'!$A$3:$B$61,2,FALSE),"")</f>
        <v/>
      </c>
      <c r="G453" s="51" t="str">
        <f>IFERROR(VLOOKUP($B453,'Tabelas auxiliares'!$A$65:$C$102,2,FALSE),"")</f>
        <v/>
      </c>
      <c r="H453" s="51" t="str">
        <f>IFERROR(VLOOKUP($B453,'Tabelas auxiliares'!$A$65:$C$102,3,FALSE),"")</f>
        <v/>
      </c>
      <c r="X453" s="51" t="str">
        <f t="shared" si="7"/>
        <v/>
      </c>
      <c r="Y453" s="51" t="str">
        <f>IF(T453="","",IF(AND(T453&lt;&gt;'Tabelas auxiliares'!$B$236,T453&lt;&gt;'Tabelas auxiliares'!$B$237),"FOLHA DE PESSOAL",IF(X453='Tabelas auxiliares'!$A$237,"CUSTEIO",IF(X453='Tabelas auxiliares'!$A$236,"INVESTIMENTO","ERRO - VERIFICAR"))))</f>
        <v/>
      </c>
      <c r="Z453" s="65"/>
    </row>
    <row r="454" spans="6:26" x14ac:dyDescent="0.25">
      <c r="F454" s="51" t="str">
        <f>IFERROR(VLOOKUP(D454,'Tabelas auxiliares'!$A$3:$B$61,2,FALSE),"")</f>
        <v/>
      </c>
      <c r="G454" s="51" t="str">
        <f>IFERROR(VLOOKUP($B454,'Tabelas auxiliares'!$A$65:$C$102,2,FALSE),"")</f>
        <v/>
      </c>
      <c r="H454" s="51" t="str">
        <f>IFERROR(VLOOKUP($B454,'Tabelas auxiliares'!$A$65:$C$102,3,FALSE),"")</f>
        <v/>
      </c>
      <c r="X454" s="51" t="str">
        <f t="shared" si="7"/>
        <v/>
      </c>
      <c r="Y454" s="51" t="str">
        <f>IF(T454="","",IF(AND(T454&lt;&gt;'Tabelas auxiliares'!$B$236,T454&lt;&gt;'Tabelas auxiliares'!$B$237),"FOLHA DE PESSOAL",IF(X454='Tabelas auxiliares'!$A$237,"CUSTEIO",IF(X454='Tabelas auxiliares'!$A$236,"INVESTIMENTO","ERRO - VERIFICAR"))))</f>
        <v/>
      </c>
      <c r="Z454" s="65"/>
    </row>
    <row r="455" spans="6:26" x14ac:dyDescent="0.25">
      <c r="F455" s="51" t="str">
        <f>IFERROR(VLOOKUP(D455,'Tabelas auxiliares'!$A$3:$B$61,2,FALSE),"")</f>
        <v/>
      </c>
      <c r="G455" s="51" t="str">
        <f>IFERROR(VLOOKUP($B455,'Tabelas auxiliares'!$A$65:$C$102,2,FALSE),"")</f>
        <v/>
      </c>
      <c r="H455" s="51" t="str">
        <f>IFERROR(VLOOKUP($B455,'Tabelas auxiliares'!$A$65:$C$102,3,FALSE),"")</f>
        <v/>
      </c>
      <c r="X455" s="51" t="str">
        <f t="shared" si="7"/>
        <v/>
      </c>
      <c r="Y455" s="51" t="str">
        <f>IF(T455="","",IF(AND(T455&lt;&gt;'Tabelas auxiliares'!$B$236,T455&lt;&gt;'Tabelas auxiliares'!$B$237),"FOLHA DE PESSOAL",IF(X455='Tabelas auxiliares'!$A$237,"CUSTEIO",IF(X455='Tabelas auxiliares'!$A$236,"INVESTIMENTO","ERRO - VERIFICAR"))))</f>
        <v/>
      </c>
      <c r="Z455" s="65"/>
    </row>
    <row r="456" spans="6:26" x14ac:dyDescent="0.25">
      <c r="F456" s="51" t="str">
        <f>IFERROR(VLOOKUP(D456,'Tabelas auxiliares'!$A$3:$B$61,2,FALSE),"")</f>
        <v/>
      </c>
      <c r="G456" s="51" t="str">
        <f>IFERROR(VLOOKUP($B456,'Tabelas auxiliares'!$A$65:$C$102,2,FALSE),"")</f>
        <v/>
      </c>
      <c r="H456" s="51" t="str">
        <f>IFERROR(VLOOKUP($B456,'Tabelas auxiliares'!$A$65:$C$102,3,FALSE),"")</f>
        <v/>
      </c>
      <c r="X456" s="51" t="str">
        <f t="shared" si="7"/>
        <v/>
      </c>
      <c r="Y456" s="51" t="str">
        <f>IF(T456="","",IF(AND(T456&lt;&gt;'Tabelas auxiliares'!$B$236,T456&lt;&gt;'Tabelas auxiliares'!$B$237),"FOLHA DE PESSOAL",IF(X456='Tabelas auxiliares'!$A$237,"CUSTEIO",IF(X456='Tabelas auxiliares'!$A$236,"INVESTIMENTO","ERRO - VERIFICAR"))))</f>
        <v/>
      </c>
      <c r="Z456" s="65"/>
    </row>
    <row r="457" spans="6:26" x14ac:dyDescent="0.25">
      <c r="F457" s="51" t="str">
        <f>IFERROR(VLOOKUP(D457,'Tabelas auxiliares'!$A$3:$B$61,2,FALSE),"")</f>
        <v/>
      </c>
      <c r="G457" s="51" t="str">
        <f>IFERROR(VLOOKUP($B457,'Tabelas auxiliares'!$A$65:$C$102,2,FALSE),"")</f>
        <v/>
      </c>
      <c r="H457" s="51" t="str">
        <f>IFERROR(VLOOKUP($B457,'Tabelas auxiliares'!$A$65:$C$102,3,FALSE),"")</f>
        <v/>
      </c>
      <c r="X457" s="51" t="str">
        <f t="shared" si="7"/>
        <v/>
      </c>
      <c r="Y457" s="51" t="str">
        <f>IF(T457="","",IF(AND(T457&lt;&gt;'Tabelas auxiliares'!$B$236,T457&lt;&gt;'Tabelas auxiliares'!$B$237),"FOLHA DE PESSOAL",IF(X457='Tabelas auxiliares'!$A$237,"CUSTEIO",IF(X457='Tabelas auxiliares'!$A$236,"INVESTIMENTO","ERRO - VERIFICAR"))))</f>
        <v/>
      </c>
      <c r="Z457" s="65"/>
    </row>
    <row r="458" spans="6:26" x14ac:dyDescent="0.25">
      <c r="F458" s="51" t="str">
        <f>IFERROR(VLOOKUP(D458,'Tabelas auxiliares'!$A$3:$B$61,2,FALSE),"")</f>
        <v/>
      </c>
      <c r="G458" s="51" t="str">
        <f>IFERROR(VLOOKUP($B458,'Tabelas auxiliares'!$A$65:$C$102,2,FALSE),"")</f>
        <v/>
      </c>
      <c r="H458" s="51" t="str">
        <f>IFERROR(VLOOKUP($B458,'Tabelas auxiliares'!$A$65:$C$102,3,FALSE),"")</f>
        <v/>
      </c>
      <c r="X458" s="51" t="str">
        <f t="shared" si="7"/>
        <v/>
      </c>
      <c r="Y458" s="51" t="str">
        <f>IF(T458="","",IF(AND(T458&lt;&gt;'Tabelas auxiliares'!$B$236,T458&lt;&gt;'Tabelas auxiliares'!$B$237),"FOLHA DE PESSOAL",IF(X458='Tabelas auxiliares'!$A$237,"CUSTEIO",IF(X458='Tabelas auxiliares'!$A$236,"INVESTIMENTO","ERRO - VERIFICAR"))))</f>
        <v/>
      </c>
      <c r="Z458" s="65"/>
    </row>
    <row r="459" spans="6:26" x14ac:dyDescent="0.25">
      <c r="F459" s="51" t="str">
        <f>IFERROR(VLOOKUP(D459,'Tabelas auxiliares'!$A$3:$B$61,2,FALSE),"")</f>
        <v/>
      </c>
      <c r="G459" s="51" t="str">
        <f>IFERROR(VLOOKUP($B459,'Tabelas auxiliares'!$A$65:$C$102,2,FALSE),"")</f>
        <v/>
      </c>
      <c r="H459" s="51" t="str">
        <f>IFERROR(VLOOKUP($B459,'Tabelas auxiliares'!$A$65:$C$102,3,FALSE),"")</f>
        <v/>
      </c>
      <c r="X459" s="51" t="str">
        <f t="shared" si="7"/>
        <v/>
      </c>
      <c r="Y459" s="51" t="str">
        <f>IF(T459="","",IF(AND(T459&lt;&gt;'Tabelas auxiliares'!$B$236,T459&lt;&gt;'Tabelas auxiliares'!$B$237),"FOLHA DE PESSOAL",IF(X459='Tabelas auxiliares'!$A$237,"CUSTEIO",IF(X459='Tabelas auxiliares'!$A$236,"INVESTIMENTO","ERRO - VERIFICAR"))))</f>
        <v/>
      </c>
      <c r="Z459" s="65"/>
    </row>
    <row r="460" spans="6:26" x14ac:dyDescent="0.25">
      <c r="F460" s="51" t="str">
        <f>IFERROR(VLOOKUP(D460,'Tabelas auxiliares'!$A$3:$B$61,2,FALSE),"")</f>
        <v/>
      </c>
      <c r="G460" s="51" t="str">
        <f>IFERROR(VLOOKUP($B460,'Tabelas auxiliares'!$A$65:$C$102,2,FALSE),"")</f>
        <v/>
      </c>
      <c r="H460" s="51" t="str">
        <f>IFERROR(VLOOKUP($B460,'Tabelas auxiliares'!$A$65:$C$102,3,FALSE),"")</f>
        <v/>
      </c>
      <c r="X460" s="51" t="str">
        <f t="shared" si="7"/>
        <v/>
      </c>
      <c r="Y460" s="51" t="str">
        <f>IF(T460="","",IF(AND(T460&lt;&gt;'Tabelas auxiliares'!$B$236,T460&lt;&gt;'Tabelas auxiliares'!$B$237),"FOLHA DE PESSOAL",IF(X460='Tabelas auxiliares'!$A$237,"CUSTEIO",IF(X460='Tabelas auxiliares'!$A$236,"INVESTIMENTO","ERRO - VERIFICAR"))))</f>
        <v/>
      </c>
      <c r="Z460" s="65"/>
    </row>
    <row r="461" spans="6:26" x14ac:dyDescent="0.25">
      <c r="F461" s="51" t="str">
        <f>IFERROR(VLOOKUP(D461,'Tabelas auxiliares'!$A$3:$B$61,2,FALSE),"")</f>
        <v/>
      </c>
      <c r="G461" s="51" t="str">
        <f>IFERROR(VLOOKUP($B461,'Tabelas auxiliares'!$A$65:$C$102,2,FALSE),"")</f>
        <v/>
      </c>
      <c r="H461" s="51" t="str">
        <f>IFERROR(VLOOKUP($B461,'Tabelas auxiliares'!$A$65:$C$102,3,FALSE),"")</f>
        <v/>
      </c>
      <c r="X461" s="51" t="str">
        <f t="shared" si="7"/>
        <v/>
      </c>
      <c r="Y461" s="51" t="str">
        <f>IF(T461="","",IF(AND(T461&lt;&gt;'Tabelas auxiliares'!$B$236,T461&lt;&gt;'Tabelas auxiliares'!$B$237),"FOLHA DE PESSOAL",IF(X461='Tabelas auxiliares'!$A$237,"CUSTEIO",IF(X461='Tabelas auxiliares'!$A$236,"INVESTIMENTO","ERRO - VERIFICAR"))))</f>
        <v/>
      </c>
      <c r="Z461" s="65"/>
    </row>
    <row r="462" spans="6:26" x14ac:dyDescent="0.25">
      <c r="F462" s="51" t="str">
        <f>IFERROR(VLOOKUP(D462,'Tabelas auxiliares'!$A$3:$B$61,2,FALSE),"")</f>
        <v/>
      </c>
      <c r="G462" s="51" t="str">
        <f>IFERROR(VLOOKUP($B462,'Tabelas auxiliares'!$A$65:$C$102,2,FALSE),"")</f>
        <v/>
      </c>
      <c r="H462" s="51" t="str">
        <f>IFERROR(VLOOKUP($B462,'Tabelas auxiliares'!$A$65:$C$102,3,FALSE),"")</f>
        <v/>
      </c>
      <c r="X462" s="51" t="str">
        <f t="shared" si="7"/>
        <v/>
      </c>
      <c r="Y462" s="51" t="str">
        <f>IF(T462="","",IF(AND(T462&lt;&gt;'Tabelas auxiliares'!$B$236,T462&lt;&gt;'Tabelas auxiliares'!$B$237),"FOLHA DE PESSOAL",IF(X462='Tabelas auxiliares'!$A$237,"CUSTEIO",IF(X462='Tabelas auxiliares'!$A$236,"INVESTIMENTO","ERRO - VERIFICAR"))))</f>
        <v/>
      </c>
      <c r="Z462" s="65"/>
    </row>
    <row r="463" spans="6:26" x14ac:dyDescent="0.25">
      <c r="F463" s="51" t="str">
        <f>IFERROR(VLOOKUP(D463,'Tabelas auxiliares'!$A$3:$B$61,2,FALSE),"")</f>
        <v/>
      </c>
      <c r="G463" s="51" t="str">
        <f>IFERROR(VLOOKUP($B463,'Tabelas auxiliares'!$A$65:$C$102,2,FALSE),"")</f>
        <v/>
      </c>
      <c r="H463" s="51" t="str">
        <f>IFERROR(VLOOKUP($B463,'Tabelas auxiliares'!$A$65:$C$102,3,FALSE),"")</f>
        <v/>
      </c>
      <c r="X463" s="51" t="str">
        <f t="shared" si="7"/>
        <v/>
      </c>
      <c r="Y463" s="51" t="str">
        <f>IF(T463="","",IF(AND(T463&lt;&gt;'Tabelas auxiliares'!$B$236,T463&lt;&gt;'Tabelas auxiliares'!$B$237),"FOLHA DE PESSOAL",IF(X463='Tabelas auxiliares'!$A$237,"CUSTEIO",IF(X463='Tabelas auxiliares'!$A$236,"INVESTIMENTO","ERRO - VERIFICAR"))))</f>
        <v/>
      </c>
      <c r="Z463" s="65"/>
    </row>
    <row r="464" spans="6:26" x14ac:dyDescent="0.25">
      <c r="F464" s="51" t="str">
        <f>IFERROR(VLOOKUP(D464,'Tabelas auxiliares'!$A$3:$B$61,2,FALSE),"")</f>
        <v/>
      </c>
      <c r="G464" s="51" t="str">
        <f>IFERROR(VLOOKUP($B464,'Tabelas auxiliares'!$A$65:$C$102,2,FALSE),"")</f>
        <v/>
      </c>
      <c r="H464" s="51" t="str">
        <f>IFERROR(VLOOKUP($B464,'Tabelas auxiliares'!$A$65:$C$102,3,FALSE),"")</f>
        <v/>
      </c>
      <c r="X464" s="51" t="str">
        <f t="shared" si="7"/>
        <v/>
      </c>
      <c r="Y464" s="51" t="str">
        <f>IF(T464="","",IF(AND(T464&lt;&gt;'Tabelas auxiliares'!$B$236,T464&lt;&gt;'Tabelas auxiliares'!$B$237),"FOLHA DE PESSOAL",IF(X464='Tabelas auxiliares'!$A$237,"CUSTEIO",IF(X464='Tabelas auxiliares'!$A$236,"INVESTIMENTO","ERRO - VERIFICAR"))))</f>
        <v/>
      </c>
      <c r="Z464" s="65"/>
    </row>
    <row r="465" spans="6:26" x14ac:dyDescent="0.25">
      <c r="F465" s="51" t="str">
        <f>IFERROR(VLOOKUP(D465,'Tabelas auxiliares'!$A$3:$B$61,2,FALSE),"")</f>
        <v/>
      </c>
      <c r="G465" s="51" t="str">
        <f>IFERROR(VLOOKUP($B465,'Tabelas auxiliares'!$A$65:$C$102,2,FALSE),"")</f>
        <v/>
      </c>
      <c r="H465" s="51" t="str">
        <f>IFERROR(VLOOKUP($B465,'Tabelas auxiliares'!$A$65:$C$102,3,FALSE),"")</f>
        <v/>
      </c>
      <c r="X465" s="51" t="str">
        <f t="shared" si="7"/>
        <v/>
      </c>
      <c r="Y465" s="51" t="str">
        <f>IF(T465="","",IF(AND(T465&lt;&gt;'Tabelas auxiliares'!$B$236,T465&lt;&gt;'Tabelas auxiliares'!$B$237),"FOLHA DE PESSOAL",IF(X465='Tabelas auxiliares'!$A$237,"CUSTEIO",IF(X465='Tabelas auxiliares'!$A$236,"INVESTIMENTO","ERRO - VERIFICAR"))))</f>
        <v/>
      </c>
      <c r="Z465" s="65"/>
    </row>
    <row r="466" spans="6:26" x14ac:dyDescent="0.25">
      <c r="F466" s="51" t="str">
        <f>IFERROR(VLOOKUP(D466,'Tabelas auxiliares'!$A$3:$B$61,2,FALSE),"")</f>
        <v/>
      </c>
      <c r="G466" s="51" t="str">
        <f>IFERROR(VLOOKUP($B466,'Tabelas auxiliares'!$A$65:$C$102,2,FALSE),"")</f>
        <v/>
      </c>
      <c r="H466" s="51" t="str">
        <f>IFERROR(VLOOKUP($B466,'Tabelas auxiliares'!$A$65:$C$102,3,FALSE),"")</f>
        <v/>
      </c>
      <c r="X466" s="51" t="str">
        <f t="shared" si="7"/>
        <v/>
      </c>
      <c r="Y466" s="51" t="str">
        <f>IF(T466="","",IF(AND(T466&lt;&gt;'Tabelas auxiliares'!$B$236,T466&lt;&gt;'Tabelas auxiliares'!$B$237),"FOLHA DE PESSOAL",IF(X466='Tabelas auxiliares'!$A$237,"CUSTEIO",IF(X466='Tabelas auxiliares'!$A$236,"INVESTIMENTO","ERRO - VERIFICAR"))))</f>
        <v/>
      </c>
      <c r="Z466" s="65"/>
    </row>
    <row r="467" spans="6:26" x14ac:dyDescent="0.25">
      <c r="F467" s="51" t="str">
        <f>IFERROR(VLOOKUP(D467,'Tabelas auxiliares'!$A$3:$B$61,2,FALSE),"")</f>
        <v/>
      </c>
      <c r="G467" s="51" t="str">
        <f>IFERROR(VLOOKUP($B467,'Tabelas auxiliares'!$A$65:$C$102,2,FALSE),"")</f>
        <v/>
      </c>
      <c r="H467" s="51" t="str">
        <f>IFERROR(VLOOKUP($B467,'Tabelas auxiliares'!$A$65:$C$102,3,FALSE),"")</f>
        <v/>
      </c>
      <c r="X467" s="51" t="str">
        <f t="shared" si="7"/>
        <v/>
      </c>
      <c r="Y467" s="51" t="str">
        <f>IF(T467="","",IF(AND(T467&lt;&gt;'Tabelas auxiliares'!$B$236,T467&lt;&gt;'Tabelas auxiliares'!$B$237),"FOLHA DE PESSOAL",IF(X467='Tabelas auxiliares'!$A$237,"CUSTEIO",IF(X467='Tabelas auxiliares'!$A$236,"INVESTIMENTO","ERRO - VERIFICAR"))))</f>
        <v/>
      </c>
      <c r="Z467" s="65"/>
    </row>
    <row r="468" spans="6:26" x14ac:dyDescent="0.25">
      <c r="F468" s="51" t="str">
        <f>IFERROR(VLOOKUP(D468,'Tabelas auxiliares'!$A$3:$B$61,2,FALSE),"")</f>
        <v/>
      </c>
      <c r="G468" s="51" t="str">
        <f>IFERROR(VLOOKUP($B468,'Tabelas auxiliares'!$A$65:$C$102,2,FALSE),"")</f>
        <v/>
      </c>
      <c r="H468" s="51" t="str">
        <f>IFERROR(VLOOKUP($B468,'Tabelas auxiliares'!$A$65:$C$102,3,FALSE),"")</f>
        <v/>
      </c>
      <c r="X468" s="51" t="str">
        <f t="shared" si="7"/>
        <v/>
      </c>
      <c r="Y468" s="51" t="str">
        <f>IF(T468="","",IF(AND(T468&lt;&gt;'Tabelas auxiliares'!$B$236,T468&lt;&gt;'Tabelas auxiliares'!$B$237),"FOLHA DE PESSOAL",IF(X468='Tabelas auxiliares'!$A$237,"CUSTEIO",IF(X468='Tabelas auxiliares'!$A$236,"INVESTIMENTO","ERRO - VERIFICAR"))))</f>
        <v/>
      </c>
      <c r="Z468" s="65"/>
    </row>
    <row r="469" spans="6:26" x14ac:dyDescent="0.25">
      <c r="F469" s="51" t="str">
        <f>IFERROR(VLOOKUP(D469,'Tabelas auxiliares'!$A$3:$B$61,2,FALSE),"")</f>
        <v/>
      </c>
      <c r="G469" s="51" t="str">
        <f>IFERROR(VLOOKUP($B469,'Tabelas auxiliares'!$A$65:$C$102,2,FALSE),"")</f>
        <v/>
      </c>
      <c r="H469" s="51" t="str">
        <f>IFERROR(VLOOKUP($B469,'Tabelas auxiliares'!$A$65:$C$102,3,FALSE),"")</f>
        <v/>
      </c>
      <c r="X469" s="51" t="str">
        <f t="shared" si="7"/>
        <v/>
      </c>
      <c r="Y469" s="51" t="str">
        <f>IF(T469="","",IF(AND(T469&lt;&gt;'Tabelas auxiliares'!$B$236,T469&lt;&gt;'Tabelas auxiliares'!$B$237),"FOLHA DE PESSOAL",IF(X469='Tabelas auxiliares'!$A$237,"CUSTEIO",IF(X469='Tabelas auxiliares'!$A$236,"INVESTIMENTO","ERRO - VERIFICAR"))))</f>
        <v/>
      </c>
      <c r="Z469" s="65"/>
    </row>
    <row r="470" spans="6:26" x14ac:dyDescent="0.25">
      <c r="F470" s="51" t="str">
        <f>IFERROR(VLOOKUP(D470,'Tabelas auxiliares'!$A$3:$B$61,2,FALSE),"")</f>
        <v/>
      </c>
      <c r="G470" s="51" t="str">
        <f>IFERROR(VLOOKUP($B470,'Tabelas auxiliares'!$A$65:$C$102,2,FALSE),"")</f>
        <v/>
      </c>
      <c r="H470" s="51" t="str">
        <f>IFERROR(VLOOKUP($B470,'Tabelas auxiliares'!$A$65:$C$102,3,FALSE),"")</f>
        <v/>
      </c>
      <c r="X470" s="51" t="str">
        <f t="shared" si="7"/>
        <v/>
      </c>
      <c r="Y470" s="51" t="str">
        <f>IF(T470="","",IF(AND(T470&lt;&gt;'Tabelas auxiliares'!$B$236,T470&lt;&gt;'Tabelas auxiliares'!$B$237),"FOLHA DE PESSOAL",IF(X470='Tabelas auxiliares'!$A$237,"CUSTEIO",IF(X470='Tabelas auxiliares'!$A$236,"INVESTIMENTO","ERRO - VERIFICAR"))))</f>
        <v/>
      </c>
      <c r="Z470" s="65"/>
    </row>
    <row r="471" spans="6:26" x14ac:dyDescent="0.25">
      <c r="F471" s="51" t="str">
        <f>IFERROR(VLOOKUP(D471,'Tabelas auxiliares'!$A$3:$B$61,2,FALSE),"")</f>
        <v/>
      </c>
      <c r="G471" s="51" t="str">
        <f>IFERROR(VLOOKUP($B471,'Tabelas auxiliares'!$A$65:$C$102,2,FALSE),"")</f>
        <v/>
      </c>
      <c r="H471" s="51" t="str">
        <f>IFERROR(VLOOKUP($B471,'Tabelas auxiliares'!$A$65:$C$102,3,FALSE),"")</f>
        <v/>
      </c>
      <c r="X471" s="51" t="str">
        <f t="shared" si="7"/>
        <v/>
      </c>
      <c r="Y471" s="51" t="str">
        <f>IF(T471="","",IF(AND(T471&lt;&gt;'Tabelas auxiliares'!$B$236,T471&lt;&gt;'Tabelas auxiliares'!$B$237),"FOLHA DE PESSOAL",IF(X471='Tabelas auxiliares'!$A$237,"CUSTEIO",IF(X471='Tabelas auxiliares'!$A$236,"INVESTIMENTO","ERRO - VERIFICAR"))))</f>
        <v/>
      </c>
      <c r="Z471" s="65"/>
    </row>
    <row r="472" spans="6:26" x14ac:dyDescent="0.25">
      <c r="F472" s="51" t="str">
        <f>IFERROR(VLOOKUP(D472,'Tabelas auxiliares'!$A$3:$B$61,2,FALSE),"")</f>
        <v/>
      </c>
      <c r="G472" s="51" t="str">
        <f>IFERROR(VLOOKUP($B472,'Tabelas auxiliares'!$A$65:$C$102,2,FALSE),"")</f>
        <v/>
      </c>
      <c r="H472" s="51" t="str">
        <f>IFERROR(VLOOKUP($B472,'Tabelas auxiliares'!$A$65:$C$102,3,FALSE),"")</f>
        <v/>
      </c>
      <c r="X472" s="51" t="str">
        <f t="shared" si="7"/>
        <v/>
      </c>
      <c r="Y472" s="51" t="str">
        <f>IF(T472="","",IF(AND(T472&lt;&gt;'Tabelas auxiliares'!$B$236,T472&lt;&gt;'Tabelas auxiliares'!$B$237),"FOLHA DE PESSOAL",IF(X472='Tabelas auxiliares'!$A$237,"CUSTEIO",IF(X472='Tabelas auxiliares'!$A$236,"INVESTIMENTO","ERRO - VERIFICAR"))))</f>
        <v/>
      </c>
      <c r="Z472" s="65"/>
    </row>
    <row r="473" spans="6:26" x14ac:dyDescent="0.25">
      <c r="F473" s="51" t="str">
        <f>IFERROR(VLOOKUP(D473,'Tabelas auxiliares'!$A$3:$B$61,2,FALSE),"")</f>
        <v/>
      </c>
      <c r="G473" s="51" t="str">
        <f>IFERROR(VLOOKUP($B473,'Tabelas auxiliares'!$A$65:$C$102,2,FALSE),"")</f>
        <v/>
      </c>
      <c r="H473" s="51" t="str">
        <f>IFERROR(VLOOKUP($B473,'Tabelas auxiliares'!$A$65:$C$102,3,FALSE),"")</f>
        <v/>
      </c>
      <c r="X473" s="51" t="str">
        <f t="shared" si="7"/>
        <v/>
      </c>
      <c r="Y473" s="51" t="str">
        <f>IF(T473="","",IF(AND(T473&lt;&gt;'Tabelas auxiliares'!$B$236,T473&lt;&gt;'Tabelas auxiliares'!$B$237),"FOLHA DE PESSOAL",IF(X473='Tabelas auxiliares'!$A$237,"CUSTEIO",IF(X473='Tabelas auxiliares'!$A$236,"INVESTIMENTO","ERRO - VERIFICAR"))))</f>
        <v/>
      </c>
      <c r="Z473" s="65"/>
    </row>
    <row r="474" spans="6:26" x14ac:dyDescent="0.25">
      <c r="F474" s="51" t="str">
        <f>IFERROR(VLOOKUP(D474,'Tabelas auxiliares'!$A$3:$B$61,2,FALSE),"")</f>
        <v/>
      </c>
      <c r="G474" s="51" t="str">
        <f>IFERROR(VLOOKUP($B474,'Tabelas auxiliares'!$A$65:$C$102,2,FALSE),"")</f>
        <v/>
      </c>
      <c r="H474" s="51" t="str">
        <f>IFERROR(VLOOKUP($B474,'Tabelas auxiliares'!$A$65:$C$102,3,FALSE),"")</f>
        <v/>
      </c>
      <c r="X474" s="51" t="str">
        <f t="shared" si="7"/>
        <v/>
      </c>
      <c r="Y474" s="51" t="str">
        <f>IF(T474="","",IF(AND(T474&lt;&gt;'Tabelas auxiliares'!$B$236,T474&lt;&gt;'Tabelas auxiliares'!$B$237),"FOLHA DE PESSOAL",IF(X474='Tabelas auxiliares'!$A$237,"CUSTEIO",IF(X474='Tabelas auxiliares'!$A$236,"INVESTIMENTO","ERRO - VERIFICAR"))))</f>
        <v/>
      </c>
      <c r="Z474" s="65"/>
    </row>
    <row r="475" spans="6:26" x14ac:dyDescent="0.25">
      <c r="F475" s="51" t="str">
        <f>IFERROR(VLOOKUP(D475,'Tabelas auxiliares'!$A$3:$B$61,2,FALSE),"")</f>
        <v/>
      </c>
      <c r="G475" s="51" t="str">
        <f>IFERROR(VLOOKUP($B475,'Tabelas auxiliares'!$A$65:$C$102,2,FALSE),"")</f>
        <v/>
      </c>
      <c r="H475" s="51" t="str">
        <f>IFERROR(VLOOKUP($B475,'Tabelas auxiliares'!$A$65:$C$102,3,FALSE),"")</f>
        <v/>
      </c>
      <c r="X475" s="51" t="str">
        <f t="shared" si="7"/>
        <v/>
      </c>
      <c r="Y475" s="51" t="str">
        <f>IF(T475="","",IF(AND(T475&lt;&gt;'Tabelas auxiliares'!$B$236,T475&lt;&gt;'Tabelas auxiliares'!$B$237),"FOLHA DE PESSOAL",IF(X475='Tabelas auxiliares'!$A$237,"CUSTEIO",IF(X475='Tabelas auxiliares'!$A$236,"INVESTIMENTO","ERRO - VERIFICAR"))))</f>
        <v/>
      </c>
      <c r="Z475" s="65"/>
    </row>
    <row r="476" spans="6:26" x14ac:dyDescent="0.25">
      <c r="F476" s="51" t="str">
        <f>IFERROR(VLOOKUP(D476,'Tabelas auxiliares'!$A$3:$B$61,2,FALSE),"")</f>
        <v/>
      </c>
      <c r="G476" s="51" t="str">
        <f>IFERROR(VLOOKUP($B476,'Tabelas auxiliares'!$A$65:$C$102,2,FALSE),"")</f>
        <v/>
      </c>
      <c r="H476" s="51" t="str">
        <f>IFERROR(VLOOKUP($B476,'Tabelas auxiliares'!$A$65:$C$102,3,FALSE),"")</f>
        <v/>
      </c>
      <c r="X476" s="51" t="str">
        <f t="shared" si="7"/>
        <v/>
      </c>
      <c r="Y476" s="51" t="str">
        <f>IF(T476="","",IF(AND(T476&lt;&gt;'Tabelas auxiliares'!$B$236,T476&lt;&gt;'Tabelas auxiliares'!$B$237),"FOLHA DE PESSOAL",IF(X476='Tabelas auxiliares'!$A$237,"CUSTEIO",IF(X476='Tabelas auxiliares'!$A$236,"INVESTIMENTO","ERRO - VERIFICAR"))))</f>
        <v/>
      </c>
      <c r="Z476" s="65"/>
    </row>
    <row r="477" spans="6:26" x14ac:dyDescent="0.25">
      <c r="F477" s="51" t="str">
        <f>IFERROR(VLOOKUP(D477,'Tabelas auxiliares'!$A$3:$B$61,2,FALSE),"")</f>
        <v/>
      </c>
      <c r="G477" s="51" t="str">
        <f>IFERROR(VLOOKUP($B477,'Tabelas auxiliares'!$A$65:$C$102,2,FALSE),"")</f>
        <v/>
      </c>
      <c r="H477" s="51" t="str">
        <f>IFERROR(VLOOKUP($B477,'Tabelas auxiliares'!$A$65:$C$102,3,FALSE),"")</f>
        <v/>
      </c>
      <c r="X477" s="51" t="str">
        <f t="shared" si="7"/>
        <v/>
      </c>
      <c r="Y477" s="51" t="str">
        <f>IF(T477="","",IF(AND(T477&lt;&gt;'Tabelas auxiliares'!$B$236,T477&lt;&gt;'Tabelas auxiliares'!$B$237),"FOLHA DE PESSOAL",IF(X477='Tabelas auxiliares'!$A$237,"CUSTEIO",IF(X477='Tabelas auxiliares'!$A$236,"INVESTIMENTO","ERRO - VERIFICAR"))))</f>
        <v/>
      </c>
      <c r="Z477" s="65"/>
    </row>
    <row r="478" spans="6:26" x14ac:dyDescent="0.25">
      <c r="F478" s="51" t="str">
        <f>IFERROR(VLOOKUP(D478,'Tabelas auxiliares'!$A$3:$B$61,2,FALSE),"")</f>
        <v/>
      </c>
      <c r="G478" s="51" t="str">
        <f>IFERROR(VLOOKUP($B478,'Tabelas auxiliares'!$A$65:$C$102,2,FALSE),"")</f>
        <v/>
      </c>
      <c r="H478" s="51" t="str">
        <f>IFERROR(VLOOKUP($B478,'Tabelas auxiliares'!$A$65:$C$102,3,FALSE),"")</f>
        <v/>
      </c>
      <c r="X478" s="51" t="str">
        <f t="shared" si="7"/>
        <v/>
      </c>
      <c r="Y478" s="51" t="str">
        <f>IF(T478="","",IF(AND(T478&lt;&gt;'Tabelas auxiliares'!$B$236,T478&lt;&gt;'Tabelas auxiliares'!$B$237),"FOLHA DE PESSOAL",IF(X478='Tabelas auxiliares'!$A$237,"CUSTEIO",IF(X478='Tabelas auxiliares'!$A$236,"INVESTIMENTO","ERRO - VERIFICAR"))))</f>
        <v/>
      </c>
      <c r="Z478" s="65"/>
    </row>
    <row r="479" spans="6:26" x14ac:dyDescent="0.25">
      <c r="F479" s="51" t="str">
        <f>IFERROR(VLOOKUP(D479,'Tabelas auxiliares'!$A$3:$B$61,2,FALSE),"")</f>
        <v/>
      </c>
      <c r="G479" s="51" t="str">
        <f>IFERROR(VLOOKUP($B479,'Tabelas auxiliares'!$A$65:$C$102,2,FALSE),"")</f>
        <v/>
      </c>
      <c r="H479" s="51" t="str">
        <f>IFERROR(VLOOKUP($B479,'Tabelas auxiliares'!$A$65:$C$102,3,FALSE),"")</f>
        <v/>
      </c>
      <c r="X479" s="51" t="str">
        <f t="shared" si="7"/>
        <v/>
      </c>
      <c r="Y479" s="51" t="str">
        <f>IF(T479="","",IF(AND(T479&lt;&gt;'Tabelas auxiliares'!$B$236,T479&lt;&gt;'Tabelas auxiliares'!$B$237),"FOLHA DE PESSOAL",IF(X479='Tabelas auxiliares'!$A$237,"CUSTEIO",IF(X479='Tabelas auxiliares'!$A$236,"INVESTIMENTO","ERRO - VERIFICAR"))))</f>
        <v/>
      </c>
      <c r="Z479" s="65"/>
    </row>
    <row r="480" spans="6:26" x14ac:dyDescent="0.25">
      <c r="F480" s="51" t="str">
        <f>IFERROR(VLOOKUP(D480,'Tabelas auxiliares'!$A$3:$B$61,2,FALSE),"")</f>
        <v/>
      </c>
      <c r="G480" s="51" t="str">
        <f>IFERROR(VLOOKUP($B480,'Tabelas auxiliares'!$A$65:$C$102,2,FALSE),"")</f>
        <v/>
      </c>
      <c r="H480" s="51" t="str">
        <f>IFERROR(VLOOKUP($B480,'Tabelas auxiliares'!$A$65:$C$102,3,FALSE),"")</f>
        <v/>
      </c>
      <c r="X480" s="51" t="str">
        <f t="shared" si="7"/>
        <v/>
      </c>
      <c r="Y480" s="51" t="str">
        <f>IF(T480="","",IF(AND(T480&lt;&gt;'Tabelas auxiliares'!$B$236,T480&lt;&gt;'Tabelas auxiliares'!$B$237),"FOLHA DE PESSOAL",IF(X480='Tabelas auxiliares'!$A$237,"CUSTEIO",IF(X480='Tabelas auxiliares'!$A$236,"INVESTIMENTO","ERRO - VERIFICAR"))))</f>
        <v/>
      </c>
      <c r="Z480" s="65"/>
    </row>
    <row r="481" spans="6:26" x14ac:dyDescent="0.25">
      <c r="F481" s="51" t="str">
        <f>IFERROR(VLOOKUP(D481,'Tabelas auxiliares'!$A$3:$B$61,2,FALSE),"")</f>
        <v/>
      </c>
      <c r="G481" s="51" t="str">
        <f>IFERROR(VLOOKUP($B481,'Tabelas auxiliares'!$A$65:$C$102,2,FALSE),"")</f>
        <v/>
      </c>
      <c r="H481" s="51" t="str">
        <f>IFERROR(VLOOKUP($B481,'Tabelas auxiliares'!$A$65:$C$102,3,FALSE),"")</f>
        <v/>
      </c>
      <c r="X481" s="51" t="str">
        <f t="shared" si="7"/>
        <v/>
      </c>
      <c r="Y481" s="51" t="str">
        <f>IF(T481="","",IF(AND(T481&lt;&gt;'Tabelas auxiliares'!$B$236,T481&lt;&gt;'Tabelas auxiliares'!$B$237),"FOLHA DE PESSOAL",IF(X481='Tabelas auxiliares'!$A$237,"CUSTEIO",IF(X481='Tabelas auxiliares'!$A$236,"INVESTIMENTO","ERRO - VERIFICAR"))))</f>
        <v/>
      </c>
      <c r="Z481" s="65"/>
    </row>
    <row r="482" spans="6:26" x14ac:dyDescent="0.25">
      <c r="F482" s="51" t="str">
        <f>IFERROR(VLOOKUP(D482,'Tabelas auxiliares'!$A$3:$B$61,2,FALSE),"")</f>
        <v/>
      </c>
      <c r="G482" s="51" t="str">
        <f>IFERROR(VLOOKUP($B482,'Tabelas auxiliares'!$A$65:$C$102,2,FALSE),"")</f>
        <v/>
      </c>
      <c r="H482" s="51" t="str">
        <f>IFERROR(VLOOKUP($B482,'Tabelas auxiliares'!$A$65:$C$102,3,FALSE),"")</f>
        <v/>
      </c>
      <c r="X482" s="51" t="str">
        <f t="shared" si="7"/>
        <v/>
      </c>
      <c r="Y482" s="51" t="str">
        <f>IF(T482="","",IF(AND(T482&lt;&gt;'Tabelas auxiliares'!$B$236,T482&lt;&gt;'Tabelas auxiliares'!$B$237),"FOLHA DE PESSOAL",IF(X482='Tabelas auxiliares'!$A$237,"CUSTEIO",IF(X482='Tabelas auxiliares'!$A$236,"INVESTIMENTO","ERRO - VERIFICAR"))))</f>
        <v/>
      </c>
      <c r="Z482" s="65"/>
    </row>
    <row r="483" spans="6:26" x14ac:dyDescent="0.25">
      <c r="F483" s="51" t="str">
        <f>IFERROR(VLOOKUP(D483,'Tabelas auxiliares'!$A$3:$B$61,2,FALSE),"")</f>
        <v/>
      </c>
      <c r="G483" s="51" t="str">
        <f>IFERROR(VLOOKUP($B483,'Tabelas auxiliares'!$A$65:$C$102,2,FALSE),"")</f>
        <v/>
      </c>
      <c r="H483" s="51" t="str">
        <f>IFERROR(VLOOKUP($B483,'Tabelas auxiliares'!$A$65:$C$102,3,FALSE),"")</f>
        <v/>
      </c>
      <c r="X483" s="51" t="str">
        <f t="shared" si="7"/>
        <v/>
      </c>
      <c r="Y483" s="51" t="str">
        <f>IF(T483="","",IF(AND(T483&lt;&gt;'Tabelas auxiliares'!$B$236,T483&lt;&gt;'Tabelas auxiliares'!$B$237),"FOLHA DE PESSOAL",IF(X483='Tabelas auxiliares'!$A$237,"CUSTEIO",IF(X483='Tabelas auxiliares'!$A$236,"INVESTIMENTO","ERRO - VERIFICAR"))))</f>
        <v/>
      </c>
      <c r="Z483" s="65"/>
    </row>
    <row r="484" spans="6:26" x14ac:dyDescent="0.25">
      <c r="F484" s="51" t="str">
        <f>IFERROR(VLOOKUP(D484,'Tabelas auxiliares'!$A$3:$B$61,2,FALSE),"")</f>
        <v/>
      </c>
      <c r="G484" s="51" t="str">
        <f>IFERROR(VLOOKUP($B484,'Tabelas auxiliares'!$A$65:$C$102,2,FALSE),"")</f>
        <v/>
      </c>
      <c r="H484" s="51" t="str">
        <f>IFERROR(VLOOKUP($B484,'Tabelas auxiliares'!$A$65:$C$102,3,FALSE),"")</f>
        <v/>
      </c>
      <c r="X484" s="51" t="str">
        <f t="shared" si="7"/>
        <v/>
      </c>
      <c r="Y484" s="51" t="str">
        <f>IF(T484="","",IF(AND(T484&lt;&gt;'Tabelas auxiliares'!$B$236,T484&lt;&gt;'Tabelas auxiliares'!$B$237),"FOLHA DE PESSOAL",IF(X484='Tabelas auxiliares'!$A$237,"CUSTEIO",IF(X484='Tabelas auxiliares'!$A$236,"INVESTIMENTO","ERRO - VERIFICAR"))))</f>
        <v/>
      </c>
      <c r="Z484" s="65"/>
    </row>
    <row r="485" spans="6:26" x14ac:dyDescent="0.25">
      <c r="F485" s="51" t="str">
        <f>IFERROR(VLOOKUP(D485,'Tabelas auxiliares'!$A$3:$B$61,2,FALSE),"")</f>
        <v/>
      </c>
      <c r="G485" s="51" t="str">
        <f>IFERROR(VLOOKUP($B485,'Tabelas auxiliares'!$A$65:$C$102,2,FALSE),"")</f>
        <v/>
      </c>
      <c r="H485" s="51" t="str">
        <f>IFERROR(VLOOKUP($B485,'Tabelas auxiliares'!$A$65:$C$102,3,FALSE),"")</f>
        <v/>
      </c>
      <c r="X485" s="51" t="str">
        <f t="shared" si="7"/>
        <v/>
      </c>
      <c r="Y485" s="51" t="str">
        <f>IF(T485="","",IF(AND(T485&lt;&gt;'Tabelas auxiliares'!$B$236,T485&lt;&gt;'Tabelas auxiliares'!$B$237),"FOLHA DE PESSOAL",IF(X485='Tabelas auxiliares'!$A$237,"CUSTEIO",IF(X485='Tabelas auxiliares'!$A$236,"INVESTIMENTO","ERRO - VERIFICAR"))))</f>
        <v/>
      </c>
      <c r="Z485" s="65"/>
    </row>
    <row r="486" spans="6:26" x14ac:dyDescent="0.25">
      <c r="F486" s="51" t="str">
        <f>IFERROR(VLOOKUP(D486,'Tabelas auxiliares'!$A$3:$B$61,2,FALSE),"")</f>
        <v/>
      </c>
      <c r="G486" s="51" t="str">
        <f>IFERROR(VLOOKUP($B486,'Tabelas auxiliares'!$A$65:$C$102,2,FALSE),"")</f>
        <v/>
      </c>
      <c r="H486" s="51" t="str">
        <f>IFERROR(VLOOKUP($B486,'Tabelas auxiliares'!$A$65:$C$102,3,FALSE),"")</f>
        <v/>
      </c>
      <c r="X486" s="51" t="str">
        <f t="shared" si="7"/>
        <v/>
      </c>
      <c r="Y486" s="51" t="str">
        <f>IF(T486="","",IF(AND(T486&lt;&gt;'Tabelas auxiliares'!$B$236,T486&lt;&gt;'Tabelas auxiliares'!$B$237),"FOLHA DE PESSOAL",IF(X486='Tabelas auxiliares'!$A$237,"CUSTEIO",IF(X486='Tabelas auxiliares'!$A$236,"INVESTIMENTO","ERRO - VERIFICAR"))))</f>
        <v/>
      </c>
      <c r="Z486" s="65"/>
    </row>
    <row r="487" spans="6:26" x14ac:dyDescent="0.25">
      <c r="F487" s="51" t="str">
        <f>IFERROR(VLOOKUP(D487,'Tabelas auxiliares'!$A$3:$B$61,2,FALSE),"")</f>
        <v/>
      </c>
      <c r="G487" s="51" t="str">
        <f>IFERROR(VLOOKUP($B487,'Tabelas auxiliares'!$A$65:$C$102,2,FALSE),"")</f>
        <v/>
      </c>
      <c r="H487" s="51" t="str">
        <f>IFERROR(VLOOKUP($B487,'Tabelas auxiliares'!$A$65:$C$102,3,FALSE),"")</f>
        <v/>
      </c>
      <c r="X487" s="51" t="str">
        <f t="shared" si="7"/>
        <v/>
      </c>
      <c r="Y487" s="51" t="str">
        <f>IF(T487="","",IF(AND(T487&lt;&gt;'Tabelas auxiliares'!$B$236,T487&lt;&gt;'Tabelas auxiliares'!$B$237),"FOLHA DE PESSOAL",IF(X487='Tabelas auxiliares'!$A$237,"CUSTEIO",IF(X487='Tabelas auxiliares'!$A$236,"INVESTIMENTO","ERRO - VERIFICAR"))))</f>
        <v/>
      </c>
      <c r="Z487" s="65"/>
    </row>
    <row r="488" spans="6:26" x14ac:dyDescent="0.25">
      <c r="F488" s="51" t="str">
        <f>IFERROR(VLOOKUP(D488,'Tabelas auxiliares'!$A$3:$B$61,2,FALSE),"")</f>
        <v/>
      </c>
      <c r="G488" s="51" t="str">
        <f>IFERROR(VLOOKUP($B488,'Tabelas auxiliares'!$A$65:$C$102,2,FALSE),"")</f>
        <v/>
      </c>
      <c r="H488" s="51" t="str">
        <f>IFERROR(VLOOKUP($B488,'Tabelas auxiliares'!$A$65:$C$102,3,FALSE),"")</f>
        <v/>
      </c>
      <c r="X488" s="51" t="str">
        <f t="shared" si="7"/>
        <v/>
      </c>
      <c r="Y488" s="51" t="str">
        <f>IF(T488="","",IF(AND(T488&lt;&gt;'Tabelas auxiliares'!$B$236,T488&lt;&gt;'Tabelas auxiliares'!$B$237),"FOLHA DE PESSOAL",IF(X488='Tabelas auxiliares'!$A$237,"CUSTEIO",IF(X488='Tabelas auxiliares'!$A$236,"INVESTIMENTO","ERRO - VERIFICAR"))))</f>
        <v/>
      </c>
      <c r="Z488" s="65"/>
    </row>
    <row r="489" spans="6:26" x14ac:dyDescent="0.25">
      <c r="F489" s="51" t="str">
        <f>IFERROR(VLOOKUP(D489,'Tabelas auxiliares'!$A$3:$B$61,2,FALSE),"")</f>
        <v/>
      </c>
      <c r="G489" s="51" t="str">
        <f>IFERROR(VLOOKUP($B489,'Tabelas auxiliares'!$A$65:$C$102,2,FALSE),"")</f>
        <v/>
      </c>
      <c r="H489" s="51" t="str">
        <f>IFERROR(VLOOKUP($B489,'Tabelas auxiliares'!$A$65:$C$102,3,FALSE),"")</f>
        <v/>
      </c>
      <c r="X489" s="51" t="str">
        <f t="shared" si="7"/>
        <v/>
      </c>
      <c r="Y489" s="51" t="str">
        <f>IF(T489="","",IF(AND(T489&lt;&gt;'Tabelas auxiliares'!$B$236,T489&lt;&gt;'Tabelas auxiliares'!$B$237),"FOLHA DE PESSOAL",IF(X489='Tabelas auxiliares'!$A$237,"CUSTEIO",IF(X489='Tabelas auxiliares'!$A$236,"INVESTIMENTO","ERRO - VERIFICAR"))))</f>
        <v/>
      </c>
      <c r="Z489" s="65"/>
    </row>
    <row r="490" spans="6:26" x14ac:dyDescent="0.25">
      <c r="F490" s="51" t="str">
        <f>IFERROR(VLOOKUP(D490,'Tabelas auxiliares'!$A$3:$B$61,2,FALSE),"")</f>
        <v/>
      </c>
      <c r="G490" s="51" t="str">
        <f>IFERROR(VLOOKUP($B490,'Tabelas auxiliares'!$A$65:$C$102,2,FALSE),"")</f>
        <v/>
      </c>
      <c r="H490" s="51" t="str">
        <f>IFERROR(VLOOKUP($B490,'Tabelas auxiliares'!$A$65:$C$102,3,FALSE),"")</f>
        <v/>
      </c>
      <c r="X490" s="51" t="str">
        <f t="shared" si="7"/>
        <v/>
      </c>
      <c r="Y490" s="51" t="str">
        <f>IF(T490="","",IF(AND(T490&lt;&gt;'Tabelas auxiliares'!$B$236,T490&lt;&gt;'Tabelas auxiliares'!$B$237),"FOLHA DE PESSOAL",IF(X490='Tabelas auxiliares'!$A$237,"CUSTEIO",IF(X490='Tabelas auxiliares'!$A$236,"INVESTIMENTO","ERRO - VERIFICAR"))))</f>
        <v/>
      </c>
      <c r="Z490" s="65"/>
    </row>
    <row r="491" spans="6:26" x14ac:dyDescent="0.25">
      <c r="F491" s="51" t="str">
        <f>IFERROR(VLOOKUP(D491,'Tabelas auxiliares'!$A$3:$B$61,2,FALSE),"")</f>
        <v/>
      </c>
      <c r="G491" s="51" t="str">
        <f>IFERROR(VLOOKUP($B491,'Tabelas auxiliares'!$A$65:$C$102,2,FALSE),"")</f>
        <v/>
      </c>
      <c r="H491" s="51" t="str">
        <f>IFERROR(VLOOKUP($B491,'Tabelas auxiliares'!$A$65:$C$102,3,FALSE),"")</f>
        <v/>
      </c>
      <c r="X491" s="51" t="str">
        <f t="shared" si="7"/>
        <v/>
      </c>
      <c r="Y491" s="51" t="str">
        <f>IF(T491="","",IF(AND(T491&lt;&gt;'Tabelas auxiliares'!$B$236,T491&lt;&gt;'Tabelas auxiliares'!$B$237),"FOLHA DE PESSOAL",IF(X491='Tabelas auxiliares'!$A$237,"CUSTEIO",IF(X491='Tabelas auxiliares'!$A$236,"INVESTIMENTO","ERRO - VERIFICAR"))))</f>
        <v/>
      </c>
      <c r="Z491" s="65"/>
    </row>
    <row r="492" spans="6:26" x14ac:dyDescent="0.25">
      <c r="F492" s="51" t="str">
        <f>IFERROR(VLOOKUP(D492,'Tabelas auxiliares'!$A$3:$B$61,2,FALSE),"")</f>
        <v/>
      </c>
      <c r="G492" s="51" t="str">
        <f>IFERROR(VLOOKUP($B492,'Tabelas auxiliares'!$A$65:$C$102,2,FALSE),"")</f>
        <v/>
      </c>
      <c r="H492" s="51" t="str">
        <f>IFERROR(VLOOKUP($B492,'Tabelas auxiliares'!$A$65:$C$102,3,FALSE),"")</f>
        <v/>
      </c>
      <c r="X492" s="51" t="str">
        <f t="shared" si="7"/>
        <v/>
      </c>
      <c r="Y492" s="51" t="str">
        <f>IF(T492="","",IF(AND(T492&lt;&gt;'Tabelas auxiliares'!$B$236,T492&lt;&gt;'Tabelas auxiliares'!$B$237),"FOLHA DE PESSOAL",IF(X492='Tabelas auxiliares'!$A$237,"CUSTEIO",IF(X492='Tabelas auxiliares'!$A$236,"INVESTIMENTO","ERRO - VERIFICAR"))))</f>
        <v/>
      </c>
      <c r="Z492" s="65"/>
    </row>
    <row r="493" spans="6:26" x14ac:dyDescent="0.25">
      <c r="F493" s="51" t="str">
        <f>IFERROR(VLOOKUP(D493,'Tabelas auxiliares'!$A$3:$B$61,2,FALSE),"")</f>
        <v/>
      </c>
      <c r="G493" s="51" t="str">
        <f>IFERROR(VLOOKUP($B493,'Tabelas auxiliares'!$A$65:$C$102,2,FALSE),"")</f>
        <v/>
      </c>
      <c r="H493" s="51" t="str">
        <f>IFERROR(VLOOKUP($B493,'Tabelas auxiliares'!$A$65:$C$102,3,FALSE),"")</f>
        <v/>
      </c>
      <c r="X493" s="51" t="str">
        <f t="shared" si="7"/>
        <v/>
      </c>
      <c r="Y493" s="51" t="str">
        <f>IF(T493="","",IF(AND(T493&lt;&gt;'Tabelas auxiliares'!$B$236,T493&lt;&gt;'Tabelas auxiliares'!$B$237),"FOLHA DE PESSOAL",IF(X493='Tabelas auxiliares'!$A$237,"CUSTEIO",IF(X493='Tabelas auxiliares'!$A$236,"INVESTIMENTO","ERRO - VERIFICAR"))))</f>
        <v/>
      </c>
      <c r="Z493" s="65"/>
    </row>
    <row r="494" spans="6:26" x14ac:dyDescent="0.25">
      <c r="F494" s="51" t="str">
        <f>IFERROR(VLOOKUP(D494,'Tabelas auxiliares'!$A$3:$B$61,2,FALSE),"")</f>
        <v/>
      </c>
      <c r="G494" s="51" t="str">
        <f>IFERROR(VLOOKUP($B494,'Tabelas auxiliares'!$A$65:$C$102,2,FALSE),"")</f>
        <v/>
      </c>
      <c r="H494" s="51" t="str">
        <f>IFERROR(VLOOKUP($B494,'Tabelas auxiliares'!$A$65:$C$102,3,FALSE),"")</f>
        <v/>
      </c>
      <c r="X494" s="51" t="str">
        <f t="shared" si="7"/>
        <v/>
      </c>
      <c r="Y494" s="51" t="str">
        <f>IF(T494="","",IF(AND(T494&lt;&gt;'Tabelas auxiliares'!$B$236,T494&lt;&gt;'Tabelas auxiliares'!$B$237),"FOLHA DE PESSOAL",IF(X494='Tabelas auxiliares'!$A$237,"CUSTEIO",IF(X494='Tabelas auxiliares'!$A$236,"INVESTIMENTO","ERRO - VERIFICAR"))))</f>
        <v/>
      </c>
      <c r="Z494" s="65"/>
    </row>
    <row r="495" spans="6:26" x14ac:dyDescent="0.25">
      <c r="F495" s="51" t="str">
        <f>IFERROR(VLOOKUP(D495,'Tabelas auxiliares'!$A$3:$B$61,2,FALSE),"")</f>
        <v/>
      </c>
      <c r="G495" s="51" t="str">
        <f>IFERROR(VLOOKUP($B495,'Tabelas auxiliares'!$A$65:$C$102,2,FALSE),"")</f>
        <v/>
      </c>
      <c r="H495" s="51" t="str">
        <f>IFERROR(VLOOKUP($B495,'Tabelas auxiliares'!$A$65:$C$102,3,FALSE),"")</f>
        <v/>
      </c>
      <c r="X495" s="51" t="str">
        <f t="shared" si="7"/>
        <v/>
      </c>
      <c r="Y495" s="51" t="str">
        <f>IF(T495="","",IF(AND(T495&lt;&gt;'Tabelas auxiliares'!$B$236,T495&lt;&gt;'Tabelas auxiliares'!$B$237),"FOLHA DE PESSOAL",IF(X495='Tabelas auxiliares'!$A$237,"CUSTEIO",IF(X495='Tabelas auxiliares'!$A$236,"INVESTIMENTO","ERRO - VERIFICAR"))))</f>
        <v/>
      </c>
      <c r="Z495" s="65"/>
    </row>
    <row r="496" spans="6:26" x14ac:dyDescent="0.25">
      <c r="F496" s="51" t="str">
        <f>IFERROR(VLOOKUP(D496,'Tabelas auxiliares'!$A$3:$B$61,2,FALSE),"")</f>
        <v/>
      </c>
      <c r="G496" s="51" t="str">
        <f>IFERROR(VLOOKUP($B496,'Tabelas auxiliares'!$A$65:$C$102,2,FALSE),"")</f>
        <v/>
      </c>
      <c r="H496" s="51" t="str">
        <f>IFERROR(VLOOKUP($B496,'Tabelas auxiliares'!$A$65:$C$102,3,FALSE),"")</f>
        <v/>
      </c>
      <c r="X496" s="51" t="str">
        <f t="shared" si="7"/>
        <v/>
      </c>
      <c r="Y496" s="51" t="str">
        <f>IF(T496="","",IF(AND(T496&lt;&gt;'Tabelas auxiliares'!$B$236,T496&lt;&gt;'Tabelas auxiliares'!$B$237),"FOLHA DE PESSOAL",IF(X496='Tabelas auxiliares'!$A$237,"CUSTEIO",IF(X496='Tabelas auxiliares'!$A$236,"INVESTIMENTO","ERRO - VERIFICAR"))))</f>
        <v/>
      </c>
      <c r="Z496" s="65"/>
    </row>
    <row r="497" spans="6:26" x14ac:dyDescent="0.25">
      <c r="F497" s="51" t="str">
        <f>IFERROR(VLOOKUP(D497,'Tabelas auxiliares'!$A$3:$B$61,2,FALSE),"")</f>
        <v/>
      </c>
      <c r="G497" s="51" t="str">
        <f>IFERROR(VLOOKUP($B497,'Tabelas auxiliares'!$A$65:$C$102,2,FALSE),"")</f>
        <v/>
      </c>
      <c r="H497" s="51" t="str">
        <f>IFERROR(VLOOKUP($B497,'Tabelas auxiliares'!$A$65:$C$102,3,FALSE),"")</f>
        <v/>
      </c>
      <c r="X497" s="51" t="str">
        <f t="shared" si="7"/>
        <v/>
      </c>
      <c r="Y497" s="51" t="str">
        <f>IF(T497="","",IF(AND(T497&lt;&gt;'Tabelas auxiliares'!$B$236,T497&lt;&gt;'Tabelas auxiliares'!$B$237),"FOLHA DE PESSOAL",IF(X497='Tabelas auxiliares'!$A$237,"CUSTEIO",IF(X497='Tabelas auxiliares'!$A$236,"INVESTIMENTO","ERRO - VERIFICAR"))))</f>
        <v/>
      </c>
      <c r="Z497" s="65"/>
    </row>
    <row r="498" spans="6:26" x14ac:dyDescent="0.25">
      <c r="F498" s="51" t="str">
        <f>IFERROR(VLOOKUP(D498,'Tabelas auxiliares'!$A$3:$B$61,2,FALSE),"")</f>
        <v/>
      </c>
      <c r="G498" s="51" t="str">
        <f>IFERROR(VLOOKUP($B498,'Tabelas auxiliares'!$A$65:$C$102,2,FALSE),"")</f>
        <v/>
      </c>
      <c r="H498" s="51" t="str">
        <f>IFERROR(VLOOKUP($B498,'Tabelas auxiliares'!$A$65:$C$102,3,FALSE),"")</f>
        <v/>
      </c>
      <c r="X498" s="51" t="str">
        <f t="shared" si="7"/>
        <v/>
      </c>
      <c r="Y498" s="51" t="str">
        <f>IF(T498="","",IF(AND(T498&lt;&gt;'Tabelas auxiliares'!$B$236,T498&lt;&gt;'Tabelas auxiliares'!$B$237),"FOLHA DE PESSOAL",IF(X498='Tabelas auxiliares'!$A$237,"CUSTEIO",IF(X498='Tabelas auxiliares'!$A$236,"INVESTIMENTO","ERRO - VERIFICAR"))))</f>
        <v/>
      </c>
      <c r="Z498" s="65"/>
    </row>
    <row r="499" spans="6:26" x14ac:dyDescent="0.25">
      <c r="F499" s="51" t="str">
        <f>IFERROR(VLOOKUP(D499,'Tabelas auxiliares'!$A$3:$B$61,2,FALSE),"")</f>
        <v/>
      </c>
      <c r="G499" s="51" t="str">
        <f>IFERROR(VLOOKUP($B499,'Tabelas auxiliares'!$A$65:$C$102,2,FALSE),"")</f>
        <v/>
      </c>
      <c r="H499" s="51" t="str">
        <f>IFERROR(VLOOKUP($B499,'Tabelas auxiliares'!$A$65:$C$102,3,FALSE),"")</f>
        <v/>
      </c>
      <c r="X499" s="51" t="str">
        <f t="shared" si="7"/>
        <v/>
      </c>
      <c r="Y499" s="51" t="str">
        <f>IF(T499="","",IF(AND(T499&lt;&gt;'Tabelas auxiliares'!$B$236,T499&lt;&gt;'Tabelas auxiliares'!$B$237),"FOLHA DE PESSOAL",IF(X499='Tabelas auxiliares'!$A$237,"CUSTEIO",IF(X499='Tabelas auxiliares'!$A$236,"INVESTIMENTO","ERRO - VERIFICAR"))))</f>
        <v/>
      </c>
      <c r="Z499" s="65"/>
    </row>
    <row r="500" spans="6:26" x14ac:dyDescent="0.25">
      <c r="F500" s="51" t="str">
        <f>IFERROR(VLOOKUP(D500,'Tabelas auxiliares'!$A$3:$B$61,2,FALSE),"")</f>
        <v/>
      </c>
      <c r="G500" s="51" t="str">
        <f>IFERROR(VLOOKUP($B500,'Tabelas auxiliares'!$A$65:$C$102,2,FALSE),"")</f>
        <v/>
      </c>
      <c r="H500" s="51" t="str">
        <f>IFERROR(VLOOKUP($B500,'Tabelas auxiliares'!$A$65:$C$102,3,FALSE),"")</f>
        <v/>
      </c>
      <c r="X500" s="51" t="str">
        <f t="shared" si="7"/>
        <v/>
      </c>
      <c r="Y500" s="51" t="str">
        <f>IF(T500="","",IF(AND(T500&lt;&gt;'Tabelas auxiliares'!$B$236,T500&lt;&gt;'Tabelas auxiliares'!$B$237),"FOLHA DE PESSOAL",IF(X500='Tabelas auxiliares'!$A$237,"CUSTEIO",IF(X500='Tabelas auxiliares'!$A$236,"INVESTIMENTO","ERRO - VERIFICAR"))))</f>
        <v/>
      </c>
      <c r="Z500" s="65"/>
    </row>
    <row r="501" spans="6:26" x14ac:dyDescent="0.25">
      <c r="F501" s="51" t="str">
        <f>IFERROR(VLOOKUP(D501,'Tabelas auxiliares'!$A$3:$B$61,2,FALSE),"")</f>
        <v/>
      </c>
      <c r="G501" s="51" t="str">
        <f>IFERROR(VLOOKUP($B501,'Tabelas auxiliares'!$A$65:$C$102,2,FALSE),"")</f>
        <v/>
      </c>
      <c r="H501" s="51" t="str">
        <f>IFERROR(VLOOKUP($B501,'Tabelas auxiliares'!$A$65:$C$102,3,FALSE),"")</f>
        <v/>
      </c>
      <c r="X501" s="51" t="str">
        <f t="shared" si="7"/>
        <v/>
      </c>
      <c r="Y501" s="51" t="str">
        <f>IF(T501="","",IF(AND(T501&lt;&gt;'Tabelas auxiliares'!$B$236,T501&lt;&gt;'Tabelas auxiliares'!$B$237),"FOLHA DE PESSOAL",IF(X501='Tabelas auxiliares'!$A$237,"CUSTEIO",IF(X501='Tabelas auxiliares'!$A$236,"INVESTIMENTO","ERRO - VERIFICAR"))))</f>
        <v/>
      </c>
      <c r="Z501" s="65"/>
    </row>
    <row r="502" spans="6:26" x14ac:dyDescent="0.25">
      <c r="F502" s="51" t="str">
        <f>IFERROR(VLOOKUP(D502,'Tabelas auxiliares'!$A$3:$B$61,2,FALSE),"")</f>
        <v/>
      </c>
      <c r="G502" s="51" t="str">
        <f>IFERROR(VLOOKUP($B502,'Tabelas auxiliares'!$A$65:$C$102,2,FALSE),"")</f>
        <v/>
      </c>
      <c r="H502" s="51" t="str">
        <f>IFERROR(VLOOKUP($B502,'Tabelas auxiliares'!$A$65:$C$102,3,FALSE),"")</f>
        <v/>
      </c>
      <c r="X502" s="51" t="str">
        <f t="shared" si="7"/>
        <v/>
      </c>
      <c r="Y502" s="51" t="str">
        <f>IF(T502="","",IF(AND(T502&lt;&gt;'Tabelas auxiliares'!$B$236,T502&lt;&gt;'Tabelas auxiliares'!$B$237),"FOLHA DE PESSOAL",IF(X502='Tabelas auxiliares'!$A$237,"CUSTEIO",IF(X502='Tabelas auxiliares'!$A$236,"INVESTIMENTO","ERRO - VERIFICAR"))))</f>
        <v/>
      </c>
      <c r="Z502" s="65"/>
    </row>
    <row r="503" spans="6:26" x14ac:dyDescent="0.25">
      <c r="F503" s="51" t="str">
        <f>IFERROR(VLOOKUP(D503,'Tabelas auxiliares'!$A$3:$B$61,2,FALSE),"")</f>
        <v/>
      </c>
      <c r="G503" s="51" t="str">
        <f>IFERROR(VLOOKUP($B503,'Tabelas auxiliares'!$A$65:$C$102,2,FALSE),"")</f>
        <v/>
      </c>
      <c r="H503" s="51" t="str">
        <f>IFERROR(VLOOKUP($B503,'Tabelas auxiliares'!$A$65:$C$102,3,FALSE),"")</f>
        <v/>
      </c>
      <c r="X503" s="51" t="str">
        <f t="shared" si="7"/>
        <v/>
      </c>
      <c r="Y503" s="51" t="str">
        <f>IF(T503="","",IF(AND(T503&lt;&gt;'Tabelas auxiliares'!$B$236,T503&lt;&gt;'Tabelas auxiliares'!$B$237),"FOLHA DE PESSOAL",IF(X503='Tabelas auxiliares'!$A$237,"CUSTEIO",IF(X503='Tabelas auxiliares'!$A$236,"INVESTIMENTO","ERRO - VERIFICAR"))))</f>
        <v/>
      </c>
      <c r="Z503" s="65"/>
    </row>
    <row r="504" spans="6:26" x14ac:dyDescent="0.25">
      <c r="F504" s="51" t="str">
        <f>IFERROR(VLOOKUP(D504,'Tabelas auxiliares'!$A$3:$B$61,2,FALSE),"")</f>
        <v/>
      </c>
      <c r="G504" s="51" t="str">
        <f>IFERROR(VLOOKUP($B504,'Tabelas auxiliares'!$A$65:$C$102,2,FALSE),"")</f>
        <v/>
      </c>
      <c r="H504" s="51" t="str">
        <f>IFERROR(VLOOKUP($B504,'Tabelas auxiliares'!$A$65:$C$102,3,FALSE),"")</f>
        <v/>
      </c>
      <c r="X504" s="51" t="str">
        <f t="shared" si="7"/>
        <v/>
      </c>
      <c r="Y504" s="51" t="str">
        <f>IF(T504="","",IF(AND(T504&lt;&gt;'Tabelas auxiliares'!$B$236,T504&lt;&gt;'Tabelas auxiliares'!$B$237),"FOLHA DE PESSOAL",IF(X504='Tabelas auxiliares'!$A$237,"CUSTEIO",IF(X504='Tabelas auxiliares'!$A$236,"INVESTIMENTO","ERRO - VERIFICAR"))))</f>
        <v/>
      </c>
      <c r="Z504" s="65"/>
    </row>
    <row r="505" spans="6:26" x14ac:dyDescent="0.25">
      <c r="F505" s="51" t="str">
        <f>IFERROR(VLOOKUP(D505,'Tabelas auxiliares'!$A$3:$B$61,2,FALSE),"")</f>
        <v/>
      </c>
      <c r="G505" s="51" t="str">
        <f>IFERROR(VLOOKUP($B505,'Tabelas auxiliares'!$A$65:$C$102,2,FALSE),"")</f>
        <v/>
      </c>
      <c r="H505" s="51" t="str">
        <f>IFERROR(VLOOKUP($B505,'Tabelas auxiliares'!$A$65:$C$102,3,FALSE),"")</f>
        <v/>
      </c>
      <c r="X505" s="51" t="str">
        <f t="shared" si="7"/>
        <v/>
      </c>
      <c r="Y505" s="51" t="str">
        <f>IF(T505="","",IF(AND(T505&lt;&gt;'Tabelas auxiliares'!$B$236,T505&lt;&gt;'Tabelas auxiliares'!$B$237),"FOLHA DE PESSOAL",IF(X505='Tabelas auxiliares'!$A$237,"CUSTEIO",IF(X505='Tabelas auxiliares'!$A$236,"INVESTIMENTO","ERRO - VERIFICAR"))))</f>
        <v/>
      </c>
      <c r="Z505" s="65"/>
    </row>
    <row r="506" spans="6:26" x14ac:dyDescent="0.25">
      <c r="F506" s="51" t="str">
        <f>IFERROR(VLOOKUP(D506,'Tabelas auxiliares'!$A$3:$B$61,2,FALSE),"")</f>
        <v/>
      </c>
      <c r="G506" s="51" t="str">
        <f>IFERROR(VLOOKUP($B506,'Tabelas auxiliares'!$A$65:$C$102,2,FALSE),"")</f>
        <v/>
      </c>
      <c r="H506" s="51" t="str">
        <f>IFERROR(VLOOKUP($B506,'Tabelas auxiliares'!$A$65:$C$102,3,FALSE),"")</f>
        <v/>
      </c>
      <c r="X506" s="51" t="str">
        <f t="shared" si="7"/>
        <v/>
      </c>
      <c r="Y506" s="51" t="str">
        <f>IF(T506="","",IF(AND(T506&lt;&gt;'Tabelas auxiliares'!$B$236,T506&lt;&gt;'Tabelas auxiliares'!$B$237),"FOLHA DE PESSOAL",IF(X506='Tabelas auxiliares'!$A$237,"CUSTEIO",IF(X506='Tabelas auxiliares'!$A$236,"INVESTIMENTO","ERRO - VERIFICAR"))))</f>
        <v/>
      </c>
      <c r="Z506" s="65"/>
    </row>
    <row r="507" spans="6:26" x14ac:dyDescent="0.25">
      <c r="F507" s="51" t="str">
        <f>IFERROR(VLOOKUP(D507,'Tabelas auxiliares'!$A$3:$B$61,2,FALSE),"")</f>
        <v/>
      </c>
      <c r="G507" s="51" t="str">
        <f>IFERROR(VLOOKUP($B507,'Tabelas auxiliares'!$A$65:$C$102,2,FALSE),"")</f>
        <v/>
      </c>
      <c r="H507" s="51" t="str">
        <f>IFERROR(VLOOKUP($B507,'Tabelas auxiliares'!$A$65:$C$102,3,FALSE),"")</f>
        <v/>
      </c>
      <c r="X507" s="51" t="str">
        <f t="shared" si="7"/>
        <v/>
      </c>
      <c r="Y507" s="51" t="str">
        <f>IF(T507="","",IF(AND(T507&lt;&gt;'Tabelas auxiliares'!$B$236,T507&lt;&gt;'Tabelas auxiliares'!$B$237),"FOLHA DE PESSOAL",IF(X507='Tabelas auxiliares'!$A$237,"CUSTEIO",IF(X507='Tabelas auxiliares'!$A$236,"INVESTIMENTO","ERRO - VERIFICAR"))))</f>
        <v/>
      </c>
      <c r="Z507" s="65"/>
    </row>
    <row r="508" spans="6:26" x14ac:dyDescent="0.25">
      <c r="F508" s="51" t="str">
        <f>IFERROR(VLOOKUP(D508,'Tabelas auxiliares'!$A$3:$B$61,2,FALSE),"")</f>
        <v/>
      </c>
      <c r="G508" s="51" t="str">
        <f>IFERROR(VLOOKUP($B508,'Tabelas auxiliares'!$A$65:$C$102,2,FALSE),"")</f>
        <v/>
      </c>
      <c r="H508" s="51" t="str">
        <f>IFERROR(VLOOKUP($B508,'Tabelas auxiliares'!$A$65:$C$102,3,FALSE),"")</f>
        <v/>
      </c>
      <c r="X508" s="51" t="str">
        <f t="shared" si="7"/>
        <v/>
      </c>
      <c r="Y508" s="51" t="str">
        <f>IF(T508="","",IF(AND(T508&lt;&gt;'Tabelas auxiliares'!$B$236,T508&lt;&gt;'Tabelas auxiliares'!$B$237),"FOLHA DE PESSOAL",IF(X508='Tabelas auxiliares'!$A$237,"CUSTEIO",IF(X508='Tabelas auxiliares'!$A$236,"INVESTIMENTO","ERRO - VERIFICAR"))))</f>
        <v/>
      </c>
      <c r="Z508" s="65"/>
    </row>
    <row r="509" spans="6:26" x14ac:dyDescent="0.25">
      <c r="F509" s="51" t="str">
        <f>IFERROR(VLOOKUP(D509,'Tabelas auxiliares'!$A$3:$B$61,2,FALSE),"")</f>
        <v/>
      </c>
      <c r="G509" s="51" t="str">
        <f>IFERROR(VLOOKUP($B509,'Tabelas auxiliares'!$A$65:$C$102,2,FALSE),"")</f>
        <v/>
      </c>
      <c r="H509" s="51" t="str">
        <f>IFERROR(VLOOKUP($B509,'Tabelas auxiliares'!$A$65:$C$102,3,FALSE),"")</f>
        <v/>
      </c>
      <c r="X509" s="51" t="str">
        <f t="shared" si="7"/>
        <v/>
      </c>
      <c r="Y509" s="51" t="str">
        <f>IF(T509="","",IF(AND(T509&lt;&gt;'Tabelas auxiliares'!$B$236,T509&lt;&gt;'Tabelas auxiliares'!$B$237),"FOLHA DE PESSOAL",IF(X509='Tabelas auxiliares'!$A$237,"CUSTEIO",IF(X509='Tabelas auxiliares'!$A$236,"INVESTIMENTO","ERRO - VERIFICAR"))))</f>
        <v/>
      </c>
      <c r="Z509" s="65"/>
    </row>
    <row r="510" spans="6:26" x14ac:dyDescent="0.25">
      <c r="F510" s="51" t="str">
        <f>IFERROR(VLOOKUP(D510,'Tabelas auxiliares'!$A$3:$B$61,2,FALSE),"")</f>
        <v/>
      </c>
      <c r="G510" s="51" t="str">
        <f>IFERROR(VLOOKUP($B510,'Tabelas auxiliares'!$A$65:$C$102,2,FALSE),"")</f>
        <v/>
      </c>
      <c r="H510" s="51" t="str">
        <f>IFERROR(VLOOKUP($B510,'Tabelas auxiliares'!$A$65:$C$102,3,FALSE),"")</f>
        <v/>
      </c>
      <c r="X510" s="51" t="str">
        <f t="shared" si="7"/>
        <v/>
      </c>
      <c r="Y510" s="51" t="str">
        <f>IF(T510="","",IF(AND(T510&lt;&gt;'Tabelas auxiliares'!$B$236,T510&lt;&gt;'Tabelas auxiliares'!$B$237),"FOLHA DE PESSOAL",IF(X510='Tabelas auxiliares'!$A$237,"CUSTEIO",IF(X510='Tabelas auxiliares'!$A$236,"INVESTIMENTO","ERRO - VERIFICAR"))))</f>
        <v/>
      </c>
      <c r="Z510" s="65"/>
    </row>
    <row r="511" spans="6:26" x14ac:dyDescent="0.25">
      <c r="F511" s="51" t="str">
        <f>IFERROR(VLOOKUP(D511,'Tabelas auxiliares'!$A$3:$B$61,2,FALSE),"")</f>
        <v/>
      </c>
      <c r="G511" s="51" t="str">
        <f>IFERROR(VLOOKUP($B511,'Tabelas auxiliares'!$A$65:$C$102,2,FALSE),"")</f>
        <v/>
      </c>
      <c r="H511" s="51" t="str">
        <f>IFERROR(VLOOKUP($B511,'Tabelas auxiliares'!$A$65:$C$102,3,FALSE),"")</f>
        <v/>
      </c>
      <c r="X511" s="51" t="str">
        <f t="shared" si="7"/>
        <v/>
      </c>
      <c r="Y511" s="51" t="str">
        <f>IF(T511="","",IF(AND(T511&lt;&gt;'Tabelas auxiliares'!$B$236,T511&lt;&gt;'Tabelas auxiliares'!$B$237),"FOLHA DE PESSOAL",IF(X511='Tabelas auxiliares'!$A$237,"CUSTEIO",IF(X511='Tabelas auxiliares'!$A$236,"INVESTIMENTO","ERRO - VERIFICAR"))))</f>
        <v/>
      </c>
      <c r="Z511" s="65"/>
    </row>
    <row r="512" spans="6:26" x14ac:dyDescent="0.25">
      <c r="F512" s="51" t="str">
        <f>IFERROR(VLOOKUP(D512,'Tabelas auxiliares'!$A$3:$B$61,2,FALSE),"")</f>
        <v/>
      </c>
      <c r="G512" s="51" t="str">
        <f>IFERROR(VLOOKUP($B512,'Tabelas auxiliares'!$A$65:$C$102,2,FALSE),"")</f>
        <v/>
      </c>
      <c r="H512" s="51" t="str">
        <f>IFERROR(VLOOKUP($B512,'Tabelas auxiliares'!$A$65:$C$102,3,FALSE),"")</f>
        <v/>
      </c>
      <c r="X512" s="51" t="str">
        <f t="shared" si="7"/>
        <v/>
      </c>
      <c r="Y512" s="51" t="str">
        <f>IF(T512="","",IF(AND(T512&lt;&gt;'Tabelas auxiliares'!$B$236,T512&lt;&gt;'Tabelas auxiliares'!$B$237),"FOLHA DE PESSOAL",IF(X512='Tabelas auxiliares'!$A$237,"CUSTEIO",IF(X512='Tabelas auxiliares'!$A$236,"INVESTIMENTO","ERRO - VERIFICAR"))))</f>
        <v/>
      </c>
      <c r="Z512" s="65"/>
    </row>
    <row r="513" spans="6:26" x14ac:dyDescent="0.25">
      <c r="F513" s="51" t="str">
        <f>IFERROR(VLOOKUP(D513,'Tabelas auxiliares'!$A$3:$B$61,2,FALSE),"")</f>
        <v/>
      </c>
      <c r="G513" s="51" t="str">
        <f>IFERROR(VLOOKUP($B513,'Tabelas auxiliares'!$A$65:$C$102,2,FALSE),"")</f>
        <v/>
      </c>
      <c r="H513" s="51" t="str">
        <f>IFERROR(VLOOKUP($B513,'Tabelas auxiliares'!$A$65:$C$102,3,FALSE),"")</f>
        <v/>
      </c>
      <c r="X513" s="51" t="str">
        <f t="shared" si="7"/>
        <v/>
      </c>
      <c r="Y513" s="51" t="str">
        <f>IF(T513="","",IF(AND(T513&lt;&gt;'Tabelas auxiliares'!$B$236,T513&lt;&gt;'Tabelas auxiliares'!$B$237),"FOLHA DE PESSOAL",IF(X513='Tabelas auxiliares'!$A$237,"CUSTEIO",IF(X513='Tabelas auxiliares'!$A$236,"INVESTIMENTO","ERRO - VERIFICAR"))))</f>
        <v/>
      </c>
      <c r="Z513" s="65"/>
    </row>
    <row r="514" spans="6:26" x14ac:dyDescent="0.25">
      <c r="F514" s="51" t="str">
        <f>IFERROR(VLOOKUP(D514,'Tabelas auxiliares'!$A$3:$B$61,2,FALSE),"")</f>
        <v/>
      </c>
      <c r="G514" s="51" t="str">
        <f>IFERROR(VLOOKUP($B514,'Tabelas auxiliares'!$A$65:$C$102,2,FALSE),"")</f>
        <v/>
      </c>
      <c r="H514" s="51" t="str">
        <f>IFERROR(VLOOKUP($B514,'Tabelas auxiliares'!$A$65:$C$102,3,FALSE),"")</f>
        <v/>
      </c>
      <c r="X514" s="51" t="str">
        <f t="shared" si="7"/>
        <v/>
      </c>
      <c r="Y514" s="51" t="str">
        <f>IF(T514="","",IF(AND(T514&lt;&gt;'Tabelas auxiliares'!$B$236,T514&lt;&gt;'Tabelas auxiliares'!$B$237),"FOLHA DE PESSOAL",IF(X514='Tabelas auxiliares'!$A$237,"CUSTEIO",IF(X514='Tabelas auxiliares'!$A$236,"INVESTIMENTO","ERRO - VERIFICAR"))))</f>
        <v/>
      </c>
      <c r="Z514" s="65"/>
    </row>
    <row r="515" spans="6:26" x14ac:dyDescent="0.25">
      <c r="F515" s="51" t="str">
        <f>IFERROR(VLOOKUP(D515,'Tabelas auxiliares'!$A$3:$B$61,2,FALSE),"")</f>
        <v/>
      </c>
      <c r="G515" s="51" t="str">
        <f>IFERROR(VLOOKUP($B515,'Tabelas auxiliares'!$A$65:$C$102,2,FALSE),"")</f>
        <v/>
      </c>
      <c r="H515" s="51" t="str">
        <f>IFERROR(VLOOKUP($B515,'Tabelas auxiliares'!$A$65:$C$102,3,FALSE),"")</f>
        <v/>
      </c>
      <c r="X515" s="51" t="str">
        <f t="shared" si="7"/>
        <v/>
      </c>
      <c r="Y515" s="51" t="str">
        <f>IF(T515="","",IF(AND(T515&lt;&gt;'Tabelas auxiliares'!$B$236,T515&lt;&gt;'Tabelas auxiliares'!$B$237),"FOLHA DE PESSOAL",IF(X515='Tabelas auxiliares'!$A$237,"CUSTEIO",IF(X515='Tabelas auxiliares'!$A$236,"INVESTIMENTO","ERRO - VERIFICAR"))))</f>
        <v/>
      </c>
      <c r="Z515" s="65"/>
    </row>
    <row r="516" spans="6:26" x14ac:dyDescent="0.25">
      <c r="F516" s="51" t="str">
        <f>IFERROR(VLOOKUP(D516,'Tabelas auxiliares'!$A$3:$B$61,2,FALSE),"")</f>
        <v/>
      </c>
      <c r="G516" s="51" t="str">
        <f>IFERROR(VLOOKUP($B516,'Tabelas auxiliares'!$A$65:$C$102,2,FALSE),"")</f>
        <v/>
      </c>
      <c r="H516" s="51" t="str">
        <f>IFERROR(VLOOKUP($B516,'Tabelas auxiliares'!$A$65:$C$102,3,FALSE),"")</f>
        <v/>
      </c>
      <c r="X516" s="51" t="str">
        <f t="shared" ref="X516:X579" si="8">LEFT(V516,1)</f>
        <v/>
      </c>
      <c r="Y516" s="51" t="str">
        <f>IF(T516="","",IF(AND(T516&lt;&gt;'Tabelas auxiliares'!$B$236,T516&lt;&gt;'Tabelas auxiliares'!$B$237),"FOLHA DE PESSOAL",IF(X516='Tabelas auxiliares'!$A$237,"CUSTEIO",IF(X516='Tabelas auxiliares'!$A$236,"INVESTIMENTO","ERRO - VERIFICAR"))))</f>
        <v/>
      </c>
      <c r="Z516" s="65"/>
    </row>
    <row r="517" spans="6:26" x14ac:dyDescent="0.25">
      <c r="F517" s="51" t="str">
        <f>IFERROR(VLOOKUP(D517,'Tabelas auxiliares'!$A$3:$B$61,2,FALSE),"")</f>
        <v/>
      </c>
      <c r="G517" s="51" t="str">
        <f>IFERROR(VLOOKUP($B517,'Tabelas auxiliares'!$A$65:$C$102,2,FALSE),"")</f>
        <v/>
      </c>
      <c r="H517" s="51" t="str">
        <f>IFERROR(VLOOKUP($B517,'Tabelas auxiliares'!$A$65:$C$102,3,FALSE),"")</f>
        <v/>
      </c>
      <c r="X517" s="51" t="str">
        <f t="shared" si="8"/>
        <v/>
      </c>
      <c r="Y517" s="51" t="str">
        <f>IF(T517="","",IF(AND(T517&lt;&gt;'Tabelas auxiliares'!$B$236,T517&lt;&gt;'Tabelas auxiliares'!$B$237),"FOLHA DE PESSOAL",IF(X517='Tabelas auxiliares'!$A$237,"CUSTEIO",IF(X517='Tabelas auxiliares'!$A$236,"INVESTIMENTO","ERRO - VERIFICAR"))))</f>
        <v/>
      </c>
      <c r="Z517" s="65"/>
    </row>
    <row r="518" spans="6:26" x14ac:dyDescent="0.25">
      <c r="F518" s="51" t="str">
        <f>IFERROR(VLOOKUP(D518,'Tabelas auxiliares'!$A$3:$B$61,2,FALSE),"")</f>
        <v/>
      </c>
      <c r="G518" s="51" t="str">
        <f>IFERROR(VLOOKUP($B518,'Tabelas auxiliares'!$A$65:$C$102,2,FALSE),"")</f>
        <v/>
      </c>
      <c r="H518" s="51" t="str">
        <f>IFERROR(VLOOKUP($B518,'Tabelas auxiliares'!$A$65:$C$102,3,FALSE),"")</f>
        <v/>
      </c>
      <c r="X518" s="51" t="str">
        <f t="shared" si="8"/>
        <v/>
      </c>
      <c r="Y518" s="51" t="str">
        <f>IF(T518="","",IF(AND(T518&lt;&gt;'Tabelas auxiliares'!$B$236,T518&lt;&gt;'Tabelas auxiliares'!$B$237),"FOLHA DE PESSOAL",IF(X518='Tabelas auxiliares'!$A$237,"CUSTEIO",IF(X518='Tabelas auxiliares'!$A$236,"INVESTIMENTO","ERRO - VERIFICAR"))))</f>
        <v/>
      </c>
      <c r="Z518" s="65"/>
    </row>
    <row r="519" spans="6:26" x14ac:dyDescent="0.25">
      <c r="F519" s="51" t="str">
        <f>IFERROR(VLOOKUP(D519,'Tabelas auxiliares'!$A$3:$B$61,2,FALSE),"")</f>
        <v/>
      </c>
      <c r="G519" s="51" t="str">
        <f>IFERROR(VLOOKUP($B519,'Tabelas auxiliares'!$A$65:$C$102,2,FALSE),"")</f>
        <v/>
      </c>
      <c r="H519" s="51" t="str">
        <f>IFERROR(VLOOKUP($B519,'Tabelas auxiliares'!$A$65:$C$102,3,FALSE),"")</f>
        <v/>
      </c>
      <c r="X519" s="51" t="str">
        <f t="shared" si="8"/>
        <v/>
      </c>
      <c r="Y519" s="51" t="str">
        <f>IF(T519="","",IF(AND(T519&lt;&gt;'Tabelas auxiliares'!$B$236,T519&lt;&gt;'Tabelas auxiliares'!$B$237),"FOLHA DE PESSOAL",IF(X519='Tabelas auxiliares'!$A$237,"CUSTEIO",IF(X519='Tabelas auxiliares'!$A$236,"INVESTIMENTO","ERRO - VERIFICAR"))))</f>
        <v/>
      </c>
      <c r="Z519" s="65"/>
    </row>
    <row r="520" spans="6:26" x14ac:dyDescent="0.25">
      <c r="F520" s="51" t="str">
        <f>IFERROR(VLOOKUP(D520,'Tabelas auxiliares'!$A$3:$B$61,2,FALSE),"")</f>
        <v/>
      </c>
      <c r="G520" s="51" t="str">
        <f>IFERROR(VLOOKUP($B520,'Tabelas auxiliares'!$A$65:$C$102,2,FALSE),"")</f>
        <v/>
      </c>
      <c r="H520" s="51" t="str">
        <f>IFERROR(VLOOKUP($B520,'Tabelas auxiliares'!$A$65:$C$102,3,FALSE),"")</f>
        <v/>
      </c>
      <c r="X520" s="51" t="str">
        <f t="shared" si="8"/>
        <v/>
      </c>
      <c r="Y520" s="51" t="str">
        <f>IF(T520="","",IF(AND(T520&lt;&gt;'Tabelas auxiliares'!$B$236,T520&lt;&gt;'Tabelas auxiliares'!$B$237),"FOLHA DE PESSOAL",IF(X520='Tabelas auxiliares'!$A$237,"CUSTEIO",IF(X520='Tabelas auxiliares'!$A$236,"INVESTIMENTO","ERRO - VERIFICAR"))))</f>
        <v/>
      </c>
      <c r="Z520" s="65"/>
    </row>
    <row r="521" spans="6:26" x14ac:dyDescent="0.25">
      <c r="F521" s="51" t="str">
        <f>IFERROR(VLOOKUP(D521,'Tabelas auxiliares'!$A$3:$B$61,2,FALSE),"")</f>
        <v/>
      </c>
      <c r="G521" s="51" t="str">
        <f>IFERROR(VLOOKUP($B521,'Tabelas auxiliares'!$A$65:$C$102,2,FALSE),"")</f>
        <v/>
      </c>
      <c r="H521" s="51" t="str">
        <f>IFERROR(VLOOKUP($B521,'Tabelas auxiliares'!$A$65:$C$102,3,FALSE),"")</f>
        <v/>
      </c>
      <c r="X521" s="51" t="str">
        <f t="shared" si="8"/>
        <v/>
      </c>
      <c r="Y521" s="51" t="str">
        <f>IF(T521="","",IF(AND(T521&lt;&gt;'Tabelas auxiliares'!$B$236,T521&lt;&gt;'Tabelas auxiliares'!$B$237),"FOLHA DE PESSOAL",IF(X521='Tabelas auxiliares'!$A$237,"CUSTEIO",IF(X521='Tabelas auxiliares'!$A$236,"INVESTIMENTO","ERRO - VERIFICAR"))))</f>
        <v/>
      </c>
      <c r="Z521" s="65"/>
    </row>
    <row r="522" spans="6:26" x14ac:dyDescent="0.25">
      <c r="F522" s="51" t="str">
        <f>IFERROR(VLOOKUP(D522,'Tabelas auxiliares'!$A$3:$B$61,2,FALSE),"")</f>
        <v/>
      </c>
      <c r="G522" s="51" t="str">
        <f>IFERROR(VLOOKUP($B522,'Tabelas auxiliares'!$A$65:$C$102,2,FALSE),"")</f>
        <v/>
      </c>
      <c r="H522" s="51" t="str">
        <f>IFERROR(VLOOKUP($B522,'Tabelas auxiliares'!$A$65:$C$102,3,FALSE),"")</f>
        <v/>
      </c>
      <c r="X522" s="51" t="str">
        <f t="shared" si="8"/>
        <v/>
      </c>
      <c r="Y522" s="51" t="str">
        <f>IF(T522="","",IF(AND(T522&lt;&gt;'Tabelas auxiliares'!$B$236,T522&lt;&gt;'Tabelas auxiliares'!$B$237),"FOLHA DE PESSOAL",IF(X522='Tabelas auxiliares'!$A$237,"CUSTEIO",IF(X522='Tabelas auxiliares'!$A$236,"INVESTIMENTO","ERRO - VERIFICAR"))))</f>
        <v/>
      </c>
      <c r="Z522" s="65"/>
    </row>
    <row r="523" spans="6:26" x14ac:dyDescent="0.25">
      <c r="F523" s="51" t="str">
        <f>IFERROR(VLOOKUP(D523,'Tabelas auxiliares'!$A$3:$B$61,2,FALSE),"")</f>
        <v/>
      </c>
      <c r="G523" s="51" t="str">
        <f>IFERROR(VLOOKUP($B523,'Tabelas auxiliares'!$A$65:$C$102,2,FALSE),"")</f>
        <v/>
      </c>
      <c r="H523" s="51" t="str">
        <f>IFERROR(VLOOKUP($B523,'Tabelas auxiliares'!$A$65:$C$102,3,FALSE),"")</f>
        <v/>
      </c>
      <c r="X523" s="51" t="str">
        <f t="shared" si="8"/>
        <v/>
      </c>
      <c r="Y523" s="51" t="str">
        <f>IF(T523="","",IF(AND(T523&lt;&gt;'Tabelas auxiliares'!$B$236,T523&lt;&gt;'Tabelas auxiliares'!$B$237),"FOLHA DE PESSOAL",IF(X523='Tabelas auxiliares'!$A$237,"CUSTEIO",IF(X523='Tabelas auxiliares'!$A$236,"INVESTIMENTO","ERRO - VERIFICAR"))))</f>
        <v/>
      </c>
      <c r="Z523" s="65"/>
    </row>
    <row r="524" spans="6:26" x14ac:dyDescent="0.25">
      <c r="F524" s="51" t="str">
        <f>IFERROR(VLOOKUP(D524,'Tabelas auxiliares'!$A$3:$B$61,2,FALSE),"")</f>
        <v/>
      </c>
      <c r="G524" s="51" t="str">
        <f>IFERROR(VLOOKUP($B524,'Tabelas auxiliares'!$A$65:$C$102,2,FALSE),"")</f>
        <v/>
      </c>
      <c r="H524" s="51" t="str">
        <f>IFERROR(VLOOKUP($B524,'Tabelas auxiliares'!$A$65:$C$102,3,FALSE),"")</f>
        <v/>
      </c>
      <c r="X524" s="51" t="str">
        <f t="shared" si="8"/>
        <v/>
      </c>
      <c r="Y524" s="51" t="str">
        <f>IF(T524="","",IF(AND(T524&lt;&gt;'Tabelas auxiliares'!$B$236,T524&lt;&gt;'Tabelas auxiliares'!$B$237),"FOLHA DE PESSOAL",IF(X524='Tabelas auxiliares'!$A$237,"CUSTEIO",IF(X524='Tabelas auxiliares'!$A$236,"INVESTIMENTO","ERRO - VERIFICAR"))))</f>
        <v/>
      </c>
      <c r="Z524" s="65"/>
    </row>
    <row r="525" spans="6:26" x14ac:dyDescent="0.25">
      <c r="F525" s="51" t="str">
        <f>IFERROR(VLOOKUP(D525,'Tabelas auxiliares'!$A$3:$B$61,2,FALSE),"")</f>
        <v/>
      </c>
      <c r="G525" s="51" t="str">
        <f>IFERROR(VLOOKUP($B525,'Tabelas auxiliares'!$A$65:$C$102,2,FALSE),"")</f>
        <v/>
      </c>
      <c r="H525" s="51" t="str">
        <f>IFERROR(VLOOKUP($B525,'Tabelas auxiliares'!$A$65:$C$102,3,FALSE),"")</f>
        <v/>
      </c>
      <c r="X525" s="51" t="str">
        <f t="shared" si="8"/>
        <v/>
      </c>
      <c r="Y525" s="51" t="str">
        <f>IF(T525="","",IF(AND(T525&lt;&gt;'Tabelas auxiliares'!$B$236,T525&lt;&gt;'Tabelas auxiliares'!$B$237),"FOLHA DE PESSOAL",IF(X525='Tabelas auxiliares'!$A$237,"CUSTEIO",IF(X525='Tabelas auxiliares'!$A$236,"INVESTIMENTO","ERRO - VERIFICAR"))))</f>
        <v/>
      </c>
      <c r="Z525" s="65"/>
    </row>
    <row r="526" spans="6:26" x14ac:dyDescent="0.25">
      <c r="F526" s="51" t="str">
        <f>IFERROR(VLOOKUP(D526,'Tabelas auxiliares'!$A$3:$B$61,2,FALSE),"")</f>
        <v/>
      </c>
      <c r="G526" s="51" t="str">
        <f>IFERROR(VLOOKUP($B526,'Tabelas auxiliares'!$A$65:$C$102,2,FALSE),"")</f>
        <v/>
      </c>
      <c r="H526" s="51" t="str">
        <f>IFERROR(VLOOKUP($B526,'Tabelas auxiliares'!$A$65:$C$102,3,FALSE),"")</f>
        <v/>
      </c>
      <c r="X526" s="51" t="str">
        <f t="shared" si="8"/>
        <v/>
      </c>
      <c r="Y526" s="51" t="str">
        <f>IF(T526="","",IF(AND(T526&lt;&gt;'Tabelas auxiliares'!$B$236,T526&lt;&gt;'Tabelas auxiliares'!$B$237),"FOLHA DE PESSOAL",IF(X526='Tabelas auxiliares'!$A$237,"CUSTEIO",IF(X526='Tabelas auxiliares'!$A$236,"INVESTIMENTO","ERRO - VERIFICAR"))))</f>
        <v/>
      </c>
      <c r="Z526" s="65"/>
    </row>
    <row r="527" spans="6:26" x14ac:dyDescent="0.25">
      <c r="F527" s="51" t="str">
        <f>IFERROR(VLOOKUP(D527,'Tabelas auxiliares'!$A$3:$B$61,2,FALSE),"")</f>
        <v/>
      </c>
      <c r="G527" s="51" t="str">
        <f>IFERROR(VLOOKUP($B527,'Tabelas auxiliares'!$A$65:$C$102,2,FALSE),"")</f>
        <v/>
      </c>
      <c r="H527" s="51" t="str">
        <f>IFERROR(VLOOKUP($B527,'Tabelas auxiliares'!$A$65:$C$102,3,FALSE),"")</f>
        <v/>
      </c>
      <c r="X527" s="51" t="str">
        <f t="shared" si="8"/>
        <v/>
      </c>
      <c r="Y527" s="51" t="str">
        <f>IF(T527="","",IF(AND(T527&lt;&gt;'Tabelas auxiliares'!$B$236,T527&lt;&gt;'Tabelas auxiliares'!$B$237),"FOLHA DE PESSOAL",IF(X527='Tabelas auxiliares'!$A$237,"CUSTEIO",IF(X527='Tabelas auxiliares'!$A$236,"INVESTIMENTO","ERRO - VERIFICAR"))))</f>
        <v/>
      </c>
      <c r="Z527" s="65"/>
    </row>
    <row r="528" spans="6:26" x14ac:dyDescent="0.25">
      <c r="F528" s="51" t="str">
        <f>IFERROR(VLOOKUP(D528,'Tabelas auxiliares'!$A$3:$B$61,2,FALSE),"")</f>
        <v/>
      </c>
      <c r="G528" s="51" t="str">
        <f>IFERROR(VLOOKUP($B528,'Tabelas auxiliares'!$A$65:$C$102,2,FALSE),"")</f>
        <v/>
      </c>
      <c r="H528" s="51" t="str">
        <f>IFERROR(VLOOKUP($B528,'Tabelas auxiliares'!$A$65:$C$102,3,FALSE),"")</f>
        <v/>
      </c>
      <c r="X528" s="51" t="str">
        <f t="shared" si="8"/>
        <v/>
      </c>
      <c r="Y528" s="51" t="str">
        <f>IF(T528="","",IF(AND(T528&lt;&gt;'Tabelas auxiliares'!$B$236,T528&lt;&gt;'Tabelas auxiliares'!$B$237),"FOLHA DE PESSOAL",IF(X528='Tabelas auxiliares'!$A$237,"CUSTEIO",IF(X528='Tabelas auxiliares'!$A$236,"INVESTIMENTO","ERRO - VERIFICAR"))))</f>
        <v/>
      </c>
      <c r="Z528" s="65"/>
    </row>
    <row r="529" spans="6:26" x14ac:dyDescent="0.25">
      <c r="F529" s="51" t="str">
        <f>IFERROR(VLOOKUP(D529,'Tabelas auxiliares'!$A$3:$B$61,2,FALSE),"")</f>
        <v/>
      </c>
      <c r="G529" s="51" t="str">
        <f>IFERROR(VLOOKUP($B529,'Tabelas auxiliares'!$A$65:$C$102,2,FALSE),"")</f>
        <v/>
      </c>
      <c r="H529" s="51" t="str">
        <f>IFERROR(VLOOKUP($B529,'Tabelas auxiliares'!$A$65:$C$102,3,FALSE),"")</f>
        <v/>
      </c>
      <c r="X529" s="51" t="str">
        <f t="shared" si="8"/>
        <v/>
      </c>
      <c r="Y529" s="51" t="str">
        <f>IF(T529="","",IF(AND(T529&lt;&gt;'Tabelas auxiliares'!$B$236,T529&lt;&gt;'Tabelas auxiliares'!$B$237),"FOLHA DE PESSOAL",IF(X529='Tabelas auxiliares'!$A$237,"CUSTEIO",IF(X529='Tabelas auxiliares'!$A$236,"INVESTIMENTO","ERRO - VERIFICAR"))))</f>
        <v/>
      </c>
      <c r="Z529" s="65"/>
    </row>
    <row r="530" spans="6:26" x14ac:dyDescent="0.25">
      <c r="F530" s="51" t="str">
        <f>IFERROR(VLOOKUP(D530,'Tabelas auxiliares'!$A$3:$B$61,2,FALSE),"")</f>
        <v/>
      </c>
      <c r="G530" s="51" t="str">
        <f>IFERROR(VLOOKUP($B530,'Tabelas auxiliares'!$A$65:$C$102,2,FALSE),"")</f>
        <v/>
      </c>
      <c r="H530" s="51" t="str">
        <f>IFERROR(VLOOKUP($B530,'Tabelas auxiliares'!$A$65:$C$102,3,FALSE),"")</f>
        <v/>
      </c>
      <c r="X530" s="51" t="str">
        <f t="shared" si="8"/>
        <v/>
      </c>
      <c r="Y530" s="51" t="str">
        <f>IF(T530="","",IF(AND(T530&lt;&gt;'Tabelas auxiliares'!$B$236,T530&lt;&gt;'Tabelas auxiliares'!$B$237),"FOLHA DE PESSOAL",IF(X530='Tabelas auxiliares'!$A$237,"CUSTEIO",IF(X530='Tabelas auxiliares'!$A$236,"INVESTIMENTO","ERRO - VERIFICAR"))))</f>
        <v/>
      </c>
      <c r="Z530" s="65"/>
    </row>
    <row r="531" spans="6:26" x14ac:dyDescent="0.25">
      <c r="F531" s="51" t="str">
        <f>IFERROR(VLOOKUP(D531,'Tabelas auxiliares'!$A$3:$B$61,2,FALSE),"")</f>
        <v/>
      </c>
      <c r="G531" s="51" t="str">
        <f>IFERROR(VLOOKUP($B531,'Tabelas auxiliares'!$A$65:$C$102,2,FALSE),"")</f>
        <v/>
      </c>
      <c r="H531" s="51" t="str">
        <f>IFERROR(VLOOKUP($B531,'Tabelas auxiliares'!$A$65:$C$102,3,FALSE),"")</f>
        <v/>
      </c>
      <c r="X531" s="51" t="str">
        <f t="shared" si="8"/>
        <v/>
      </c>
      <c r="Y531" s="51" t="str">
        <f>IF(T531="","",IF(AND(T531&lt;&gt;'Tabelas auxiliares'!$B$236,T531&lt;&gt;'Tabelas auxiliares'!$B$237),"FOLHA DE PESSOAL",IF(X531='Tabelas auxiliares'!$A$237,"CUSTEIO",IF(X531='Tabelas auxiliares'!$A$236,"INVESTIMENTO","ERRO - VERIFICAR"))))</f>
        <v/>
      </c>
      <c r="Z531" s="65"/>
    </row>
    <row r="532" spans="6:26" x14ac:dyDescent="0.25">
      <c r="F532" s="51" t="str">
        <f>IFERROR(VLOOKUP(D532,'Tabelas auxiliares'!$A$3:$B$61,2,FALSE),"")</f>
        <v/>
      </c>
      <c r="G532" s="51" t="str">
        <f>IFERROR(VLOOKUP($B532,'Tabelas auxiliares'!$A$65:$C$102,2,FALSE),"")</f>
        <v/>
      </c>
      <c r="H532" s="51" t="str">
        <f>IFERROR(VLOOKUP($B532,'Tabelas auxiliares'!$A$65:$C$102,3,FALSE),"")</f>
        <v/>
      </c>
      <c r="X532" s="51" t="str">
        <f t="shared" si="8"/>
        <v/>
      </c>
      <c r="Y532" s="51" t="str">
        <f>IF(T532="","",IF(AND(T532&lt;&gt;'Tabelas auxiliares'!$B$236,T532&lt;&gt;'Tabelas auxiliares'!$B$237),"FOLHA DE PESSOAL",IF(X532='Tabelas auxiliares'!$A$237,"CUSTEIO",IF(X532='Tabelas auxiliares'!$A$236,"INVESTIMENTO","ERRO - VERIFICAR"))))</f>
        <v/>
      </c>
      <c r="Z532" s="65"/>
    </row>
    <row r="533" spans="6:26" x14ac:dyDescent="0.25">
      <c r="F533" s="51" t="str">
        <f>IFERROR(VLOOKUP(D533,'Tabelas auxiliares'!$A$3:$B$61,2,FALSE),"")</f>
        <v/>
      </c>
      <c r="G533" s="51" t="str">
        <f>IFERROR(VLOOKUP($B533,'Tabelas auxiliares'!$A$65:$C$102,2,FALSE),"")</f>
        <v/>
      </c>
      <c r="H533" s="51" t="str">
        <f>IFERROR(VLOOKUP($B533,'Tabelas auxiliares'!$A$65:$C$102,3,FALSE),"")</f>
        <v/>
      </c>
      <c r="X533" s="51" t="str">
        <f t="shared" si="8"/>
        <v/>
      </c>
      <c r="Y533" s="51" t="str">
        <f>IF(T533="","",IF(AND(T533&lt;&gt;'Tabelas auxiliares'!$B$236,T533&lt;&gt;'Tabelas auxiliares'!$B$237),"FOLHA DE PESSOAL",IF(X533='Tabelas auxiliares'!$A$237,"CUSTEIO",IF(X533='Tabelas auxiliares'!$A$236,"INVESTIMENTO","ERRO - VERIFICAR"))))</f>
        <v/>
      </c>
      <c r="Z533" s="65"/>
    </row>
    <row r="534" spans="6:26" x14ac:dyDescent="0.25">
      <c r="F534" s="51" t="str">
        <f>IFERROR(VLOOKUP(D534,'Tabelas auxiliares'!$A$3:$B$61,2,FALSE),"")</f>
        <v/>
      </c>
      <c r="G534" s="51" t="str">
        <f>IFERROR(VLOOKUP($B534,'Tabelas auxiliares'!$A$65:$C$102,2,FALSE),"")</f>
        <v/>
      </c>
      <c r="H534" s="51" t="str">
        <f>IFERROR(VLOOKUP($B534,'Tabelas auxiliares'!$A$65:$C$102,3,FALSE),"")</f>
        <v/>
      </c>
      <c r="X534" s="51" t="str">
        <f t="shared" si="8"/>
        <v/>
      </c>
      <c r="Y534" s="51" t="str">
        <f>IF(T534="","",IF(AND(T534&lt;&gt;'Tabelas auxiliares'!$B$236,T534&lt;&gt;'Tabelas auxiliares'!$B$237),"FOLHA DE PESSOAL",IF(X534='Tabelas auxiliares'!$A$237,"CUSTEIO",IF(X534='Tabelas auxiliares'!$A$236,"INVESTIMENTO","ERRO - VERIFICAR"))))</f>
        <v/>
      </c>
      <c r="Z534" s="65"/>
    </row>
    <row r="535" spans="6:26" x14ac:dyDescent="0.25">
      <c r="F535" s="51" t="str">
        <f>IFERROR(VLOOKUP(D535,'Tabelas auxiliares'!$A$3:$B$61,2,FALSE),"")</f>
        <v/>
      </c>
      <c r="G535" s="51" t="str">
        <f>IFERROR(VLOOKUP($B535,'Tabelas auxiliares'!$A$65:$C$102,2,FALSE),"")</f>
        <v/>
      </c>
      <c r="H535" s="51" t="str">
        <f>IFERROR(VLOOKUP($B535,'Tabelas auxiliares'!$A$65:$C$102,3,FALSE),"")</f>
        <v/>
      </c>
      <c r="X535" s="51" t="str">
        <f t="shared" si="8"/>
        <v/>
      </c>
      <c r="Y535" s="51" t="str">
        <f>IF(T535="","",IF(AND(T535&lt;&gt;'Tabelas auxiliares'!$B$236,T535&lt;&gt;'Tabelas auxiliares'!$B$237),"FOLHA DE PESSOAL",IF(X535='Tabelas auxiliares'!$A$237,"CUSTEIO",IF(X535='Tabelas auxiliares'!$A$236,"INVESTIMENTO","ERRO - VERIFICAR"))))</f>
        <v/>
      </c>
      <c r="Z535" s="65"/>
    </row>
    <row r="536" spans="6:26" x14ac:dyDescent="0.25">
      <c r="F536" s="51" t="str">
        <f>IFERROR(VLOOKUP(D536,'Tabelas auxiliares'!$A$3:$B$61,2,FALSE),"")</f>
        <v/>
      </c>
      <c r="G536" s="51" t="str">
        <f>IFERROR(VLOOKUP($B536,'Tabelas auxiliares'!$A$65:$C$102,2,FALSE),"")</f>
        <v/>
      </c>
      <c r="H536" s="51" t="str">
        <f>IFERROR(VLOOKUP($B536,'Tabelas auxiliares'!$A$65:$C$102,3,FALSE),"")</f>
        <v/>
      </c>
      <c r="X536" s="51" t="str">
        <f t="shared" si="8"/>
        <v/>
      </c>
      <c r="Y536" s="51" t="str">
        <f>IF(T536="","",IF(AND(T536&lt;&gt;'Tabelas auxiliares'!$B$236,T536&lt;&gt;'Tabelas auxiliares'!$B$237),"FOLHA DE PESSOAL",IF(X536='Tabelas auxiliares'!$A$237,"CUSTEIO",IF(X536='Tabelas auxiliares'!$A$236,"INVESTIMENTO","ERRO - VERIFICAR"))))</f>
        <v/>
      </c>
      <c r="Z536" s="65"/>
    </row>
    <row r="537" spans="6:26" x14ac:dyDescent="0.25">
      <c r="F537" s="51" t="str">
        <f>IFERROR(VLOOKUP(D537,'Tabelas auxiliares'!$A$3:$B$61,2,FALSE),"")</f>
        <v/>
      </c>
      <c r="G537" s="51" t="str">
        <f>IFERROR(VLOOKUP($B537,'Tabelas auxiliares'!$A$65:$C$102,2,FALSE),"")</f>
        <v/>
      </c>
      <c r="H537" s="51" t="str">
        <f>IFERROR(VLOOKUP($B537,'Tabelas auxiliares'!$A$65:$C$102,3,FALSE),"")</f>
        <v/>
      </c>
      <c r="X537" s="51" t="str">
        <f t="shared" si="8"/>
        <v/>
      </c>
      <c r="Y537" s="51" t="str">
        <f>IF(T537="","",IF(AND(T537&lt;&gt;'Tabelas auxiliares'!$B$236,T537&lt;&gt;'Tabelas auxiliares'!$B$237),"FOLHA DE PESSOAL",IF(X537='Tabelas auxiliares'!$A$237,"CUSTEIO",IF(X537='Tabelas auxiliares'!$A$236,"INVESTIMENTO","ERRO - VERIFICAR"))))</f>
        <v/>
      </c>
      <c r="Z537" s="65"/>
    </row>
    <row r="538" spans="6:26" x14ac:dyDescent="0.25">
      <c r="F538" s="51" t="str">
        <f>IFERROR(VLOOKUP(D538,'Tabelas auxiliares'!$A$3:$B$61,2,FALSE),"")</f>
        <v/>
      </c>
      <c r="G538" s="51" t="str">
        <f>IFERROR(VLOOKUP($B538,'Tabelas auxiliares'!$A$65:$C$102,2,FALSE),"")</f>
        <v/>
      </c>
      <c r="H538" s="51" t="str">
        <f>IFERROR(VLOOKUP($B538,'Tabelas auxiliares'!$A$65:$C$102,3,FALSE),"")</f>
        <v/>
      </c>
      <c r="X538" s="51" t="str">
        <f t="shared" si="8"/>
        <v/>
      </c>
      <c r="Y538" s="51" t="str">
        <f>IF(T538="","",IF(AND(T538&lt;&gt;'Tabelas auxiliares'!$B$236,T538&lt;&gt;'Tabelas auxiliares'!$B$237),"FOLHA DE PESSOAL",IF(X538='Tabelas auxiliares'!$A$237,"CUSTEIO",IF(X538='Tabelas auxiliares'!$A$236,"INVESTIMENTO","ERRO - VERIFICAR"))))</f>
        <v/>
      </c>
      <c r="Z538" s="65"/>
    </row>
    <row r="539" spans="6:26" x14ac:dyDescent="0.25">
      <c r="F539" s="51" t="str">
        <f>IFERROR(VLOOKUP(D539,'Tabelas auxiliares'!$A$3:$B$61,2,FALSE),"")</f>
        <v/>
      </c>
      <c r="G539" s="51" t="str">
        <f>IFERROR(VLOOKUP($B539,'Tabelas auxiliares'!$A$65:$C$102,2,FALSE),"")</f>
        <v/>
      </c>
      <c r="H539" s="51" t="str">
        <f>IFERROR(VLOOKUP($B539,'Tabelas auxiliares'!$A$65:$C$102,3,FALSE),"")</f>
        <v/>
      </c>
      <c r="X539" s="51" t="str">
        <f t="shared" si="8"/>
        <v/>
      </c>
      <c r="Y539" s="51" t="str">
        <f>IF(T539="","",IF(AND(T539&lt;&gt;'Tabelas auxiliares'!$B$236,T539&lt;&gt;'Tabelas auxiliares'!$B$237),"FOLHA DE PESSOAL",IF(X539='Tabelas auxiliares'!$A$237,"CUSTEIO",IF(X539='Tabelas auxiliares'!$A$236,"INVESTIMENTO","ERRO - VERIFICAR"))))</f>
        <v/>
      </c>
      <c r="Z539" s="65"/>
    </row>
    <row r="540" spans="6:26" x14ac:dyDescent="0.25">
      <c r="F540" s="51" t="str">
        <f>IFERROR(VLOOKUP(D540,'Tabelas auxiliares'!$A$3:$B$61,2,FALSE),"")</f>
        <v/>
      </c>
      <c r="G540" s="51" t="str">
        <f>IFERROR(VLOOKUP($B540,'Tabelas auxiliares'!$A$65:$C$102,2,FALSE),"")</f>
        <v/>
      </c>
      <c r="H540" s="51" t="str">
        <f>IFERROR(VLOOKUP($B540,'Tabelas auxiliares'!$A$65:$C$102,3,FALSE),"")</f>
        <v/>
      </c>
      <c r="X540" s="51" t="str">
        <f t="shared" si="8"/>
        <v/>
      </c>
      <c r="Y540" s="51" t="str">
        <f>IF(T540="","",IF(AND(T540&lt;&gt;'Tabelas auxiliares'!$B$236,T540&lt;&gt;'Tabelas auxiliares'!$B$237),"FOLHA DE PESSOAL",IF(X540='Tabelas auxiliares'!$A$237,"CUSTEIO",IF(X540='Tabelas auxiliares'!$A$236,"INVESTIMENTO","ERRO - VERIFICAR"))))</f>
        <v/>
      </c>
      <c r="Z540" s="65"/>
    </row>
    <row r="541" spans="6:26" x14ac:dyDescent="0.25">
      <c r="F541" s="51" t="str">
        <f>IFERROR(VLOOKUP(D541,'Tabelas auxiliares'!$A$3:$B$61,2,FALSE),"")</f>
        <v/>
      </c>
      <c r="G541" s="51" t="str">
        <f>IFERROR(VLOOKUP($B541,'Tabelas auxiliares'!$A$65:$C$102,2,FALSE),"")</f>
        <v/>
      </c>
      <c r="H541" s="51" t="str">
        <f>IFERROR(VLOOKUP($B541,'Tabelas auxiliares'!$A$65:$C$102,3,FALSE),"")</f>
        <v/>
      </c>
      <c r="X541" s="51" t="str">
        <f t="shared" si="8"/>
        <v/>
      </c>
      <c r="Y541" s="51" t="str">
        <f>IF(T541="","",IF(AND(T541&lt;&gt;'Tabelas auxiliares'!$B$236,T541&lt;&gt;'Tabelas auxiliares'!$B$237),"FOLHA DE PESSOAL",IF(X541='Tabelas auxiliares'!$A$237,"CUSTEIO",IF(X541='Tabelas auxiliares'!$A$236,"INVESTIMENTO","ERRO - VERIFICAR"))))</f>
        <v/>
      </c>
      <c r="Z541" s="65"/>
    </row>
    <row r="542" spans="6:26" x14ac:dyDescent="0.25">
      <c r="F542" s="51" t="str">
        <f>IFERROR(VLOOKUP(D542,'Tabelas auxiliares'!$A$3:$B$61,2,FALSE),"")</f>
        <v/>
      </c>
      <c r="G542" s="51" t="str">
        <f>IFERROR(VLOOKUP($B542,'Tabelas auxiliares'!$A$65:$C$102,2,FALSE),"")</f>
        <v/>
      </c>
      <c r="H542" s="51" t="str">
        <f>IFERROR(VLOOKUP($B542,'Tabelas auxiliares'!$A$65:$C$102,3,FALSE),"")</f>
        <v/>
      </c>
      <c r="X542" s="51" t="str">
        <f t="shared" si="8"/>
        <v/>
      </c>
      <c r="Y542" s="51" t="str">
        <f>IF(T542="","",IF(AND(T542&lt;&gt;'Tabelas auxiliares'!$B$236,T542&lt;&gt;'Tabelas auxiliares'!$B$237),"FOLHA DE PESSOAL",IF(X542='Tabelas auxiliares'!$A$237,"CUSTEIO",IF(X542='Tabelas auxiliares'!$A$236,"INVESTIMENTO","ERRO - VERIFICAR"))))</f>
        <v/>
      </c>
      <c r="Z542" s="65"/>
    </row>
    <row r="543" spans="6:26" x14ac:dyDescent="0.25">
      <c r="F543" s="51" t="str">
        <f>IFERROR(VLOOKUP(D543,'Tabelas auxiliares'!$A$3:$B$61,2,FALSE),"")</f>
        <v/>
      </c>
      <c r="G543" s="51" t="str">
        <f>IFERROR(VLOOKUP($B543,'Tabelas auxiliares'!$A$65:$C$102,2,FALSE),"")</f>
        <v/>
      </c>
      <c r="H543" s="51" t="str">
        <f>IFERROR(VLOOKUP($B543,'Tabelas auxiliares'!$A$65:$C$102,3,FALSE),"")</f>
        <v/>
      </c>
      <c r="X543" s="51" t="str">
        <f t="shared" si="8"/>
        <v/>
      </c>
      <c r="Y543" s="51" t="str">
        <f>IF(T543="","",IF(AND(T543&lt;&gt;'Tabelas auxiliares'!$B$236,T543&lt;&gt;'Tabelas auxiliares'!$B$237),"FOLHA DE PESSOAL",IF(X543='Tabelas auxiliares'!$A$237,"CUSTEIO",IF(X543='Tabelas auxiliares'!$A$236,"INVESTIMENTO","ERRO - VERIFICAR"))))</f>
        <v/>
      </c>
      <c r="Z543" s="65"/>
    </row>
    <row r="544" spans="6:26" x14ac:dyDescent="0.25">
      <c r="F544" s="51" t="str">
        <f>IFERROR(VLOOKUP(D544,'Tabelas auxiliares'!$A$3:$B$61,2,FALSE),"")</f>
        <v/>
      </c>
      <c r="G544" s="51" t="str">
        <f>IFERROR(VLOOKUP($B544,'Tabelas auxiliares'!$A$65:$C$102,2,FALSE),"")</f>
        <v/>
      </c>
      <c r="H544" s="51" t="str">
        <f>IFERROR(VLOOKUP($B544,'Tabelas auxiliares'!$A$65:$C$102,3,FALSE),"")</f>
        <v/>
      </c>
      <c r="X544" s="51" t="str">
        <f t="shared" si="8"/>
        <v/>
      </c>
      <c r="Y544" s="51" t="str">
        <f>IF(T544="","",IF(AND(T544&lt;&gt;'Tabelas auxiliares'!$B$236,T544&lt;&gt;'Tabelas auxiliares'!$B$237),"FOLHA DE PESSOAL",IF(X544='Tabelas auxiliares'!$A$237,"CUSTEIO",IF(X544='Tabelas auxiliares'!$A$236,"INVESTIMENTO","ERRO - VERIFICAR"))))</f>
        <v/>
      </c>
      <c r="Z544" s="65"/>
    </row>
    <row r="545" spans="6:26" x14ac:dyDescent="0.25">
      <c r="F545" s="51" t="str">
        <f>IFERROR(VLOOKUP(D545,'Tabelas auxiliares'!$A$3:$B$61,2,FALSE),"")</f>
        <v/>
      </c>
      <c r="G545" s="51" t="str">
        <f>IFERROR(VLOOKUP($B545,'Tabelas auxiliares'!$A$65:$C$102,2,FALSE),"")</f>
        <v/>
      </c>
      <c r="H545" s="51" t="str">
        <f>IFERROR(VLOOKUP($B545,'Tabelas auxiliares'!$A$65:$C$102,3,FALSE),"")</f>
        <v/>
      </c>
      <c r="X545" s="51" t="str">
        <f t="shared" si="8"/>
        <v/>
      </c>
      <c r="Y545" s="51" t="str">
        <f>IF(T545="","",IF(AND(T545&lt;&gt;'Tabelas auxiliares'!$B$236,T545&lt;&gt;'Tabelas auxiliares'!$B$237),"FOLHA DE PESSOAL",IF(X545='Tabelas auxiliares'!$A$237,"CUSTEIO",IF(X545='Tabelas auxiliares'!$A$236,"INVESTIMENTO","ERRO - VERIFICAR"))))</f>
        <v/>
      </c>
      <c r="Z545" s="65"/>
    </row>
    <row r="546" spans="6:26" x14ac:dyDescent="0.25">
      <c r="F546" s="51" t="str">
        <f>IFERROR(VLOOKUP(D546,'Tabelas auxiliares'!$A$3:$B$61,2,FALSE),"")</f>
        <v/>
      </c>
      <c r="G546" s="51" t="str">
        <f>IFERROR(VLOOKUP($B546,'Tabelas auxiliares'!$A$65:$C$102,2,FALSE),"")</f>
        <v/>
      </c>
      <c r="H546" s="51" t="str">
        <f>IFERROR(VLOOKUP($B546,'Tabelas auxiliares'!$A$65:$C$102,3,FALSE),"")</f>
        <v/>
      </c>
      <c r="X546" s="51" t="str">
        <f t="shared" si="8"/>
        <v/>
      </c>
      <c r="Y546" s="51" t="str">
        <f>IF(T546="","",IF(AND(T546&lt;&gt;'Tabelas auxiliares'!$B$236,T546&lt;&gt;'Tabelas auxiliares'!$B$237),"FOLHA DE PESSOAL",IF(X546='Tabelas auxiliares'!$A$237,"CUSTEIO",IF(X546='Tabelas auxiliares'!$A$236,"INVESTIMENTO","ERRO - VERIFICAR"))))</f>
        <v/>
      </c>
      <c r="Z546" s="65"/>
    </row>
    <row r="547" spans="6:26" x14ac:dyDescent="0.25">
      <c r="F547" s="51" t="str">
        <f>IFERROR(VLOOKUP(D547,'Tabelas auxiliares'!$A$3:$B$61,2,FALSE),"")</f>
        <v/>
      </c>
      <c r="G547" s="51" t="str">
        <f>IFERROR(VLOOKUP($B547,'Tabelas auxiliares'!$A$65:$C$102,2,FALSE),"")</f>
        <v/>
      </c>
      <c r="H547" s="51" t="str">
        <f>IFERROR(VLOOKUP($B547,'Tabelas auxiliares'!$A$65:$C$102,3,FALSE),"")</f>
        <v/>
      </c>
      <c r="X547" s="51" t="str">
        <f t="shared" si="8"/>
        <v/>
      </c>
      <c r="Y547" s="51" t="str">
        <f>IF(T547="","",IF(AND(T547&lt;&gt;'Tabelas auxiliares'!$B$236,T547&lt;&gt;'Tabelas auxiliares'!$B$237),"FOLHA DE PESSOAL",IF(X547='Tabelas auxiliares'!$A$237,"CUSTEIO",IF(X547='Tabelas auxiliares'!$A$236,"INVESTIMENTO","ERRO - VERIFICAR"))))</f>
        <v/>
      </c>
      <c r="Z547" s="65"/>
    </row>
    <row r="548" spans="6:26" x14ac:dyDescent="0.25">
      <c r="F548" s="51" t="str">
        <f>IFERROR(VLOOKUP(D548,'Tabelas auxiliares'!$A$3:$B$61,2,FALSE),"")</f>
        <v/>
      </c>
      <c r="G548" s="51" t="str">
        <f>IFERROR(VLOOKUP($B548,'Tabelas auxiliares'!$A$65:$C$102,2,FALSE),"")</f>
        <v/>
      </c>
      <c r="H548" s="51" t="str">
        <f>IFERROR(VLOOKUP($B548,'Tabelas auxiliares'!$A$65:$C$102,3,FALSE),"")</f>
        <v/>
      </c>
      <c r="X548" s="51" t="str">
        <f t="shared" si="8"/>
        <v/>
      </c>
      <c r="Y548" s="51" t="str">
        <f>IF(T548="","",IF(AND(T548&lt;&gt;'Tabelas auxiliares'!$B$236,T548&lt;&gt;'Tabelas auxiliares'!$B$237),"FOLHA DE PESSOAL",IF(X548='Tabelas auxiliares'!$A$237,"CUSTEIO",IF(X548='Tabelas auxiliares'!$A$236,"INVESTIMENTO","ERRO - VERIFICAR"))))</f>
        <v/>
      </c>
      <c r="Z548" s="65"/>
    </row>
    <row r="549" spans="6:26" x14ac:dyDescent="0.25">
      <c r="F549" s="51" t="str">
        <f>IFERROR(VLOOKUP(D549,'Tabelas auxiliares'!$A$3:$B$61,2,FALSE),"")</f>
        <v/>
      </c>
      <c r="G549" s="51" t="str">
        <f>IFERROR(VLOOKUP($B549,'Tabelas auxiliares'!$A$65:$C$102,2,FALSE),"")</f>
        <v/>
      </c>
      <c r="H549" s="51" t="str">
        <f>IFERROR(VLOOKUP($B549,'Tabelas auxiliares'!$A$65:$C$102,3,FALSE),"")</f>
        <v/>
      </c>
      <c r="X549" s="51" t="str">
        <f t="shared" si="8"/>
        <v/>
      </c>
      <c r="Y549" s="51" t="str">
        <f>IF(T549="","",IF(AND(T549&lt;&gt;'Tabelas auxiliares'!$B$236,T549&lt;&gt;'Tabelas auxiliares'!$B$237),"FOLHA DE PESSOAL",IF(X549='Tabelas auxiliares'!$A$237,"CUSTEIO",IF(X549='Tabelas auxiliares'!$A$236,"INVESTIMENTO","ERRO - VERIFICAR"))))</f>
        <v/>
      </c>
      <c r="Z549" s="65"/>
    </row>
    <row r="550" spans="6:26" x14ac:dyDescent="0.25">
      <c r="F550" s="51" t="str">
        <f>IFERROR(VLOOKUP(D550,'Tabelas auxiliares'!$A$3:$B$61,2,FALSE),"")</f>
        <v/>
      </c>
      <c r="G550" s="51" t="str">
        <f>IFERROR(VLOOKUP($B550,'Tabelas auxiliares'!$A$65:$C$102,2,FALSE),"")</f>
        <v/>
      </c>
      <c r="H550" s="51" t="str">
        <f>IFERROR(VLOOKUP($B550,'Tabelas auxiliares'!$A$65:$C$102,3,FALSE),"")</f>
        <v/>
      </c>
      <c r="X550" s="51" t="str">
        <f t="shared" si="8"/>
        <v/>
      </c>
      <c r="Y550" s="51" t="str">
        <f>IF(T550="","",IF(AND(T550&lt;&gt;'Tabelas auxiliares'!$B$236,T550&lt;&gt;'Tabelas auxiliares'!$B$237),"FOLHA DE PESSOAL",IF(X550='Tabelas auxiliares'!$A$237,"CUSTEIO",IF(X550='Tabelas auxiliares'!$A$236,"INVESTIMENTO","ERRO - VERIFICAR"))))</f>
        <v/>
      </c>
      <c r="Z550" s="65"/>
    </row>
    <row r="551" spans="6:26" x14ac:dyDescent="0.25">
      <c r="F551" s="51" t="str">
        <f>IFERROR(VLOOKUP(D551,'Tabelas auxiliares'!$A$3:$B$61,2,FALSE),"")</f>
        <v/>
      </c>
      <c r="G551" s="51" t="str">
        <f>IFERROR(VLOOKUP($B551,'Tabelas auxiliares'!$A$65:$C$102,2,FALSE),"")</f>
        <v/>
      </c>
      <c r="H551" s="51" t="str">
        <f>IFERROR(VLOOKUP($B551,'Tabelas auxiliares'!$A$65:$C$102,3,FALSE),"")</f>
        <v/>
      </c>
      <c r="X551" s="51" t="str">
        <f t="shared" si="8"/>
        <v/>
      </c>
      <c r="Y551" s="51" t="str">
        <f>IF(T551="","",IF(AND(T551&lt;&gt;'Tabelas auxiliares'!$B$236,T551&lt;&gt;'Tabelas auxiliares'!$B$237),"FOLHA DE PESSOAL",IF(X551='Tabelas auxiliares'!$A$237,"CUSTEIO",IF(X551='Tabelas auxiliares'!$A$236,"INVESTIMENTO","ERRO - VERIFICAR"))))</f>
        <v/>
      </c>
      <c r="Z551" s="65"/>
    </row>
    <row r="552" spans="6:26" x14ac:dyDescent="0.25">
      <c r="F552" s="51" t="str">
        <f>IFERROR(VLOOKUP(D552,'Tabelas auxiliares'!$A$3:$B$61,2,FALSE),"")</f>
        <v/>
      </c>
      <c r="G552" s="51" t="str">
        <f>IFERROR(VLOOKUP($B552,'Tabelas auxiliares'!$A$65:$C$102,2,FALSE),"")</f>
        <v/>
      </c>
      <c r="H552" s="51" t="str">
        <f>IFERROR(VLOOKUP($B552,'Tabelas auxiliares'!$A$65:$C$102,3,FALSE),"")</f>
        <v/>
      </c>
      <c r="X552" s="51" t="str">
        <f t="shared" si="8"/>
        <v/>
      </c>
      <c r="Y552" s="51" t="str">
        <f>IF(T552="","",IF(AND(T552&lt;&gt;'Tabelas auxiliares'!$B$236,T552&lt;&gt;'Tabelas auxiliares'!$B$237),"FOLHA DE PESSOAL",IF(X552='Tabelas auxiliares'!$A$237,"CUSTEIO",IF(X552='Tabelas auxiliares'!$A$236,"INVESTIMENTO","ERRO - VERIFICAR"))))</f>
        <v/>
      </c>
      <c r="Z552" s="65"/>
    </row>
    <row r="553" spans="6:26" x14ac:dyDescent="0.25">
      <c r="F553" s="51" t="str">
        <f>IFERROR(VLOOKUP(D553,'Tabelas auxiliares'!$A$3:$B$61,2,FALSE),"")</f>
        <v/>
      </c>
      <c r="G553" s="51" t="str">
        <f>IFERROR(VLOOKUP($B553,'Tabelas auxiliares'!$A$65:$C$102,2,FALSE),"")</f>
        <v/>
      </c>
      <c r="H553" s="51" t="str">
        <f>IFERROR(VLOOKUP($B553,'Tabelas auxiliares'!$A$65:$C$102,3,FALSE),"")</f>
        <v/>
      </c>
      <c r="X553" s="51" t="str">
        <f t="shared" si="8"/>
        <v/>
      </c>
      <c r="Y553" s="51" t="str">
        <f>IF(T553="","",IF(AND(T553&lt;&gt;'Tabelas auxiliares'!$B$236,T553&lt;&gt;'Tabelas auxiliares'!$B$237),"FOLHA DE PESSOAL",IF(X553='Tabelas auxiliares'!$A$237,"CUSTEIO",IF(X553='Tabelas auxiliares'!$A$236,"INVESTIMENTO","ERRO - VERIFICAR"))))</f>
        <v/>
      </c>
      <c r="Z553" s="65"/>
    </row>
    <row r="554" spans="6:26" x14ac:dyDescent="0.25">
      <c r="F554" s="51" t="str">
        <f>IFERROR(VLOOKUP(D554,'Tabelas auxiliares'!$A$3:$B$61,2,FALSE),"")</f>
        <v/>
      </c>
      <c r="G554" s="51" t="str">
        <f>IFERROR(VLOOKUP($B554,'Tabelas auxiliares'!$A$65:$C$102,2,FALSE),"")</f>
        <v/>
      </c>
      <c r="H554" s="51" t="str">
        <f>IFERROR(VLOOKUP($B554,'Tabelas auxiliares'!$A$65:$C$102,3,FALSE),"")</f>
        <v/>
      </c>
      <c r="X554" s="51" t="str">
        <f t="shared" si="8"/>
        <v/>
      </c>
      <c r="Y554" s="51" t="str">
        <f>IF(T554="","",IF(AND(T554&lt;&gt;'Tabelas auxiliares'!$B$236,T554&lt;&gt;'Tabelas auxiliares'!$B$237),"FOLHA DE PESSOAL",IF(X554='Tabelas auxiliares'!$A$237,"CUSTEIO",IF(X554='Tabelas auxiliares'!$A$236,"INVESTIMENTO","ERRO - VERIFICAR"))))</f>
        <v/>
      </c>
      <c r="Z554" s="65"/>
    </row>
    <row r="555" spans="6:26" x14ac:dyDescent="0.25">
      <c r="F555" s="51" t="str">
        <f>IFERROR(VLOOKUP(D555,'Tabelas auxiliares'!$A$3:$B$61,2,FALSE),"")</f>
        <v/>
      </c>
      <c r="G555" s="51" t="str">
        <f>IFERROR(VLOOKUP($B555,'Tabelas auxiliares'!$A$65:$C$102,2,FALSE),"")</f>
        <v/>
      </c>
      <c r="H555" s="51" t="str">
        <f>IFERROR(VLOOKUP($B555,'Tabelas auxiliares'!$A$65:$C$102,3,FALSE),"")</f>
        <v/>
      </c>
      <c r="X555" s="51" t="str">
        <f t="shared" si="8"/>
        <v/>
      </c>
      <c r="Y555" s="51" t="str">
        <f>IF(T555="","",IF(AND(T555&lt;&gt;'Tabelas auxiliares'!$B$236,T555&lt;&gt;'Tabelas auxiliares'!$B$237),"FOLHA DE PESSOAL",IF(X555='Tabelas auxiliares'!$A$237,"CUSTEIO",IF(X555='Tabelas auxiliares'!$A$236,"INVESTIMENTO","ERRO - VERIFICAR"))))</f>
        <v/>
      </c>
      <c r="Z555" s="65"/>
    </row>
    <row r="556" spans="6:26" x14ac:dyDescent="0.25">
      <c r="F556" s="51" t="str">
        <f>IFERROR(VLOOKUP(D556,'Tabelas auxiliares'!$A$3:$B$61,2,FALSE),"")</f>
        <v/>
      </c>
      <c r="G556" s="51" t="str">
        <f>IFERROR(VLOOKUP($B556,'Tabelas auxiliares'!$A$65:$C$102,2,FALSE),"")</f>
        <v/>
      </c>
      <c r="H556" s="51" t="str">
        <f>IFERROR(VLOOKUP($B556,'Tabelas auxiliares'!$A$65:$C$102,3,FALSE),"")</f>
        <v/>
      </c>
      <c r="X556" s="51" t="str">
        <f t="shared" si="8"/>
        <v/>
      </c>
      <c r="Y556" s="51" t="str">
        <f>IF(T556="","",IF(AND(T556&lt;&gt;'Tabelas auxiliares'!$B$236,T556&lt;&gt;'Tabelas auxiliares'!$B$237),"FOLHA DE PESSOAL",IF(X556='Tabelas auxiliares'!$A$237,"CUSTEIO",IF(X556='Tabelas auxiliares'!$A$236,"INVESTIMENTO","ERRO - VERIFICAR"))))</f>
        <v/>
      </c>
      <c r="Z556" s="65"/>
    </row>
    <row r="557" spans="6:26" x14ac:dyDescent="0.25">
      <c r="F557" s="51" t="str">
        <f>IFERROR(VLOOKUP(D557,'Tabelas auxiliares'!$A$3:$B$61,2,FALSE),"")</f>
        <v/>
      </c>
      <c r="G557" s="51" t="str">
        <f>IFERROR(VLOOKUP($B557,'Tabelas auxiliares'!$A$65:$C$102,2,FALSE),"")</f>
        <v/>
      </c>
      <c r="H557" s="51" t="str">
        <f>IFERROR(VLOOKUP($B557,'Tabelas auxiliares'!$A$65:$C$102,3,FALSE),"")</f>
        <v/>
      </c>
      <c r="X557" s="51" t="str">
        <f t="shared" si="8"/>
        <v/>
      </c>
      <c r="Y557" s="51" t="str">
        <f>IF(T557="","",IF(AND(T557&lt;&gt;'Tabelas auxiliares'!$B$236,T557&lt;&gt;'Tabelas auxiliares'!$B$237),"FOLHA DE PESSOAL",IF(X557='Tabelas auxiliares'!$A$237,"CUSTEIO",IF(X557='Tabelas auxiliares'!$A$236,"INVESTIMENTO","ERRO - VERIFICAR"))))</f>
        <v/>
      </c>
      <c r="Z557" s="65"/>
    </row>
    <row r="558" spans="6:26" x14ac:dyDescent="0.25">
      <c r="F558" s="51" t="str">
        <f>IFERROR(VLOOKUP(D558,'Tabelas auxiliares'!$A$3:$B$61,2,FALSE),"")</f>
        <v/>
      </c>
      <c r="G558" s="51" t="str">
        <f>IFERROR(VLOOKUP($B558,'Tabelas auxiliares'!$A$65:$C$102,2,FALSE),"")</f>
        <v/>
      </c>
      <c r="H558" s="51" t="str">
        <f>IFERROR(VLOOKUP($B558,'Tabelas auxiliares'!$A$65:$C$102,3,FALSE),"")</f>
        <v/>
      </c>
      <c r="X558" s="51" t="str">
        <f t="shared" si="8"/>
        <v/>
      </c>
      <c r="Y558" s="51" t="str">
        <f>IF(T558="","",IF(AND(T558&lt;&gt;'Tabelas auxiliares'!$B$236,T558&lt;&gt;'Tabelas auxiliares'!$B$237),"FOLHA DE PESSOAL",IF(X558='Tabelas auxiliares'!$A$237,"CUSTEIO",IF(X558='Tabelas auxiliares'!$A$236,"INVESTIMENTO","ERRO - VERIFICAR"))))</f>
        <v/>
      </c>
      <c r="Z558" s="65"/>
    </row>
    <row r="559" spans="6:26" x14ac:dyDescent="0.25">
      <c r="F559" s="51" t="str">
        <f>IFERROR(VLOOKUP(D559,'Tabelas auxiliares'!$A$3:$B$61,2,FALSE),"")</f>
        <v/>
      </c>
      <c r="G559" s="51" t="str">
        <f>IFERROR(VLOOKUP($B559,'Tabelas auxiliares'!$A$65:$C$102,2,FALSE),"")</f>
        <v/>
      </c>
      <c r="H559" s="51" t="str">
        <f>IFERROR(VLOOKUP($B559,'Tabelas auxiliares'!$A$65:$C$102,3,FALSE),"")</f>
        <v/>
      </c>
      <c r="X559" s="51" t="str">
        <f t="shared" si="8"/>
        <v/>
      </c>
      <c r="Y559" s="51" t="str">
        <f>IF(T559="","",IF(AND(T559&lt;&gt;'Tabelas auxiliares'!$B$236,T559&lt;&gt;'Tabelas auxiliares'!$B$237),"FOLHA DE PESSOAL",IF(X559='Tabelas auxiliares'!$A$237,"CUSTEIO",IF(X559='Tabelas auxiliares'!$A$236,"INVESTIMENTO","ERRO - VERIFICAR"))))</f>
        <v/>
      </c>
      <c r="Z559" s="65"/>
    </row>
    <row r="560" spans="6:26" x14ac:dyDescent="0.25">
      <c r="F560" s="51" t="str">
        <f>IFERROR(VLOOKUP(D560,'Tabelas auxiliares'!$A$3:$B$61,2,FALSE),"")</f>
        <v/>
      </c>
      <c r="G560" s="51" t="str">
        <f>IFERROR(VLOOKUP($B560,'Tabelas auxiliares'!$A$65:$C$102,2,FALSE),"")</f>
        <v/>
      </c>
      <c r="H560" s="51" t="str">
        <f>IFERROR(VLOOKUP($B560,'Tabelas auxiliares'!$A$65:$C$102,3,FALSE),"")</f>
        <v/>
      </c>
      <c r="X560" s="51" t="str">
        <f t="shared" si="8"/>
        <v/>
      </c>
      <c r="Y560" s="51" t="str">
        <f>IF(T560="","",IF(AND(T560&lt;&gt;'Tabelas auxiliares'!$B$236,T560&lt;&gt;'Tabelas auxiliares'!$B$237),"FOLHA DE PESSOAL",IF(X560='Tabelas auxiliares'!$A$237,"CUSTEIO",IF(X560='Tabelas auxiliares'!$A$236,"INVESTIMENTO","ERRO - VERIFICAR"))))</f>
        <v/>
      </c>
      <c r="Z560" s="65"/>
    </row>
    <row r="561" spans="6:26" x14ac:dyDescent="0.25">
      <c r="F561" s="51" t="str">
        <f>IFERROR(VLOOKUP(D561,'Tabelas auxiliares'!$A$3:$B$61,2,FALSE),"")</f>
        <v/>
      </c>
      <c r="G561" s="51" t="str">
        <f>IFERROR(VLOOKUP($B561,'Tabelas auxiliares'!$A$65:$C$102,2,FALSE),"")</f>
        <v/>
      </c>
      <c r="H561" s="51" t="str">
        <f>IFERROR(VLOOKUP($B561,'Tabelas auxiliares'!$A$65:$C$102,3,FALSE),"")</f>
        <v/>
      </c>
      <c r="X561" s="51" t="str">
        <f t="shared" si="8"/>
        <v/>
      </c>
      <c r="Y561" s="51" t="str">
        <f>IF(T561="","",IF(AND(T561&lt;&gt;'Tabelas auxiliares'!$B$236,T561&lt;&gt;'Tabelas auxiliares'!$B$237),"FOLHA DE PESSOAL",IF(X561='Tabelas auxiliares'!$A$237,"CUSTEIO",IF(X561='Tabelas auxiliares'!$A$236,"INVESTIMENTO","ERRO - VERIFICAR"))))</f>
        <v/>
      </c>
      <c r="Z561" s="65"/>
    </row>
    <row r="562" spans="6:26" x14ac:dyDescent="0.25">
      <c r="F562" s="51" t="str">
        <f>IFERROR(VLOOKUP(D562,'Tabelas auxiliares'!$A$3:$B$61,2,FALSE),"")</f>
        <v/>
      </c>
      <c r="G562" s="51" t="str">
        <f>IFERROR(VLOOKUP($B562,'Tabelas auxiliares'!$A$65:$C$102,2,FALSE),"")</f>
        <v/>
      </c>
      <c r="H562" s="51" t="str">
        <f>IFERROR(VLOOKUP($B562,'Tabelas auxiliares'!$A$65:$C$102,3,FALSE),"")</f>
        <v/>
      </c>
      <c r="X562" s="51" t="str">
        <f t="shared" si="8"/>
        <v/>
      </c>
      <c r="Y562" s="51" t="str">
        <f>IF(T562="","",IF(AND(T562&lt;&gt;'Tabelas auxiliares'!$B$236,T562&lt;&gt;'Tabelas auxiliares'!$B$237),"FOLHA DE PESSOAL",IF(X562='Tabelas auxiliares'!$A$237,"CUSTEIO",IF(X562='Tabelas auxiliares'!$A$236,"INVESTIMENTO","ERRO - VERIFICAR"))))</f>
        <v/>
      </c>
      <c r="Z562" s="65"/>
    </row>
    <row r="563" spans="6:26" x14ac:dyDescent="0.25">
      <c r="F563" s="51" t="str">
        <f>IFERROR(VLOOKUP(D563,'Tabelas auxiliares'!$A$3:$B$61,2,FALSE),"")</f>
        <v/>
      </c>
      <c r="G563" s="51" t="str">
        <f>IFERROR(VLOOKUP($B563,'Tabelas auxiliares'!$A$65:$C$102,2,FALSE),"")</f>
        <v/>
      </c>
      <c r="H563" s="51" t="str">
        <f>IFERROR(VLOOKUP($B563,'Tabelas auxiliares'!$A$65:$C$102,3,FALSE),"")</f>
        <v/>
      </c>
      <c r="X563" s="51" t="str">
        <f t="shared" si="8"/>
        <v/>
      </c>
      <c r="Y563" s="51" t="str">
        <f>IF(T563="","",IF(AND(T563&lt;&gt;'Tabelas auxiliares'!$B$236,T563&lt;&gt;'Tabelas auxiliares'!$B$237),"FOLHA DE PESSOAL",IF(X563='Tabelas auxiliares'!$A$237,"CUSTEIO",IF(X563='Tabelas auxiliares'!$A$236,"INVESTIMENTO","ERRO - VERIFICAR"))))</f>
        <v/>
      </c>
      <c r="Z563" s="65"/>
    </row>
    <row r="564" spans="6:26" x14ac:dyDescent="0.25">
      <c r="F564" s="51" t="str">
        <f>IFERROR(VLOOKUP(D564,'Tabelas auxiliares'!$A$3:$B$61,2,FALSE),"")</f>
        <v/>
      </c>
      <c r="G564" s="51" t="str">
        <f>IFERROR(VLOOKUP($B564,'Tabelas auxiliares'!$A$65:$C$102,2,FALSE),"")</f>
        <v/>
      </c>
      <c r="H564" s="51" t="str">
        <f>IFERROR(VLOOKUP($B564,'Tabelas auxiliares'!$A$65:$C$102,3,FALSE),"")</f>
        <v/>
      </c>
      <c r="X564" s="51" t="str">
        <f t="shared" si="8"/>
        <v/>
      </c>
      <c r="Y564" s="51" t="str">
        <f>IF(T564="","",IF(AND(T564&lt;&gt;'Tabelas auxiliares'!$B$236,T564&lt;&gt;'Tabelas auxiliares'!$B$237),"FOLHA DE PESSOAL",IF(X564='Tabelas auxiliares'!$A$237,"CUSTEIO",IF(X564='Tabelas auxiliares'!$A$236,"INVESTIMENTO","ERRO - VERIFICAR"))))</f>
        <v/>
      </c>
      <c r="Z564" s="65"/>
    </row>
    <row r="565" spans="6:26" x14ac:dyDescent="0.25">
      <c r="F565" s="51" t="str">
        <f>IFERROR(VLOOKUP(D565,'Tabelas auxiliares'!$A$3:$B$61,2,FALSE),"")</f>
        <v/>
      </c>
      <c r="G565" s="51" t="str">
        <f>IFERROR(VLOOKUP($B565,'Tabelas auxiliares'!$A$65:$C$102,2,FALSE),"")</f>
        <v/>
      </c>
      <c r="H565" s="51" t="str">
        <f>IFERROR(VLOOKUP($B565,'Tabelas auxiliares'!$A$65:$C$102,3,FALSE),"")</f>
        <v/>
      </c>
      <c r="X565" s="51" t="str">
        <f t="shared" si="8"/>
        <v/>
      </c>
      <c r="Y565" s="51" t="str">
        <f>IF(T565="","",IF(AND(T565&lt;&gt;'Tabelas auxiliares'!$B$236,T565&lt;&gt;'Tabelas auxiliares'!$B$237),"FOLHA DE PESSOAL",IF(X565='Tabelas auxiliares'!$A$237,"CUSTEIO",IF(X565='Tabelas auxiliares'!$A$236,"INVESTIMENTO","ERRO - VERIFICAR"))))</f>
        <v/>
      </c>
      <c r="Z565" s="65"/>
    </row>
    <row r="566" spans="6:26" x14ac:dyDescent="0.25">
      <c r="F566" s="51" t="str">
        <f>IFERROR(VLOOKUP(D566,'Tabelas auxiliares'!$A$3:$B$61,2,FALSE),"")</f>
        <v/>
      </c>
      <c r="G566" s="51" t="str">
        <f>IFERROR(VLOOKUP($B566,'Tabelas auxiliares'!$A$65:$C$102,2,FALSE),"")</f>
        <v/>
      </c>
      <c r="H566" s="51" t="str">
        <f>IFERROR(VLOOKUP($B566,'Tabelas auxiliares'!$A$65:$C$102,3,FALSE),"")</f>
        <v/>
      </c>
      <c r="X566" s="51" t="str">
        <f t="shared" si="8"/>
        <v/>
      </c>
      <c r="Y566" s="51" t="str">
        <f>IF(T566="","",IF(AND(T566&lt;&gt;'Tabelas auxiliares'!$B$236,T566&lt;&gt;'Tabelas auxiliares'!$B$237),"FOLHA DE PESSOAL",IF(X566='Tabelas auxiliares'!$A$237,"CUSTEIO",IF(X566='Tabelas auxiliares'!$A$236,"INVESTIMENTO","ERRO - VERIFICAR"))))</f>
        <v/>
      </c>
      <c r="Z566" s="65"/>
    </row>
    <row r="567" spans="6:26" x14ac:dyDescent="0.25">
      <c r="F567" s="51" t="str">
        <f>IFERROR(VLOOKUP(D567,'Tabelas auxiliares'!$A$3:$B$61,2,FALSE),"")</f>
        <v/>
      </c>
      <c r="G567" s="51" t="str">
        <f>IFERROR(VLOOKUP($B567,'Tabelas auxiliares'!$A$65:$C$102,2,FALSE),"")</f>
        <v/>
      </c>
      <c r="H567" s="51" t="str">
        <f>IFERROR(VLOOKUP($B567,'Tabelas auxiliares'!$A$65:$C$102,3,FALSE),"")</f>
        <v/>
      </c>
      <c r="X567" s="51" t="str">
        <f t="shared" si="8"/>
        <v/>
      </c>
      <c r="Y567" s="51" t="str">
        <f>IF(T567="","",IF(AND(T567&lt;&gt;'Tabelas auxiliares'!$B$236,T567&lt;&gt;'Tabelas auxiliares'!$B$237),"FOLHA DE PESSOAL",IF(X567='Tabelas auxiliares'!$A$237,"CUSTEIO",IF(X567='Tabelas auxiliares'!$A$236,"INVESTIMENTO","ERRO - VERIFICAR"))))</f>
        <v/>
      </c>
      <c r="Z567" s="65"/>
    </row>
    <row r="568" spans="6:26" x14ac:dyDescent="0.25">
      <c r="F568" s="51" t="str">
        <f>IFERROR(VLOOKUP(D568,'Tabelas auxiliares'!$A$3:$B$61,2,FALSE),"")</f>
        <v/>
      </c>
      <c r="G568" s="51" t="str">
        <f>IFERROR(VLOOKUP($B568,'Tabelas auxiliares'!$A$65:$C$102,2,FALSE),"")</f>
        <v/>
      </c>
      <c r="H568" s="51" t="str">
        <f>IFERROR(VLOOKUP($B568,'Tabelas auxiliares'!$A$65:$C$102,3,FALSE),"")</f>
        <v/>
      </c>
      <c r="X568" s="51" t="str">
        <f t="shared" si="8"/>
        <v/>
      </c>
      <c r="Y568" s="51" t="str">
        <f>IF(T568="","",IF(AND(T568&lt;&gt;'Tabelas auxiliares'!$B$236,T568&lt;&gt;'Tabelas auxiliares'!$B$237),"FOLHA DE PESSOAL",IF(X568='Tabelas auxiliares'!$A$237,"CUSTEIO",IF(X568='Tabelas auxiliares'!$A$236,"INVESTIMENTO","ERRO - VERIFICAR"))))</f>
        <v/>
      </c>
      <c r="Z568" s="65"/>
    </row>
    <row r="569" spans="6:26" x14ac:dyDescent="0.25">
      <c r="F569" s="51" t="str">
        <f>IFERROR(VLOOKUP(D569,'Tabelas auxiliares'!$A$3:$B$61,2,FALSE),"")</f>
        <v/>
      </c>
      <c r="G569" s="51" t="str">
        <f>IFERROR(VLOOKUP($B569,'Tabelas auxiliares'!$A$65:$C$102,2,FALSE),"")</f>
        <v/>
      </c>
      <c r="H569" s="51" t="str">
        <f>IFERROR(VLOOKUP($B569,'Tabelas auxiliares'!$A$65:$C$102,3,FALSE),"")</f>
        <v/>
      </c>
      <c r="X569" s="51" t="str">
        <f t="shared" si="8"/>
        <v/>
      </c>
      <c r="Y569" s="51" t="str">
        <f>IF(T569="","",IF(AND(T569&lt;&gt;'Tabelas auxiliares'!$B$236,T569&lt;&gt;'Tabelas auxiliares'!$B$237),"FOLHA DE PESSOAL",IF(X569='Tabelas auxiliares'!$A$237,"CUSTEIO",IF(X569='Tabelas auxiliares'!$A$236,"INVESTIMENTO","ERRO - VERIFICAR"))))</f>
        <v/>
      </c>
      <c r="Z569" s="65"/>
    </row>
    <row r="570" spans="6:26" x14ac:dyDescent="0.25">
      <c r="F570" s="51" t="str">
        <f>IFERROR(VLOOKUP(D570,'Tabelas auxiliares'!$A$3:$B$61,2,FALSE),"")</f>
        <v/>
      </c>
      <c r="G570" s="51" t="str">
        <f>IFERROR(VLOOKUP($B570,'Tabelas auxiliares'!$A$65:$C$102,2,FALSE),"")</f>
        <v/>
      </c>
      <c r="H570" s="51" t="str">
        <f>IFERROR(VLOOKUP($B570,'Tabelas auxiliares'!$A$65:$C$102,3,FALSE),"")</f>
        <v/>
      </c>
      <c r="X570" s="51" t="str">
        <f t="shared" si="8"/>
        <v/>
      </c>
      <c r="Y570" s="51" t="str">
        <f>IF(T570="","",IF(AND(T570&lt;&gt;'Tabelas auxiliares'!$B$236,T570&lt;&gt;'Tabelas auxiliares'!$B$237),"FOLHA DE PESSOAL",IF(X570='Tabelas auxiliares'!$A$237,"CUSTEIO",IF(X570='Tabelas auxiliares'!$A$236,"INVESTIMENTO","ERRO - VERIFICAR"))))</f>
        <v/>
      </c>
      <c r="Z570" s="65"/>
    </row>
    <row r="571" spans="6:26" x14ac:dyDescent="0.25">
      <c r="F571" s="51" t="str">
        <f>IFERROR(VLOOKUP(D571,'Tabelas auxiliares'!$A$3:$B$61,2,FALSE),"")</f>
        <v/>
      </c>
      <c r="G571" s="51" t="str">
        <f>IFERROR(VLOOKUP($B571,'Tabelas auxiliares'!$A$65:$C$102,2,FALSE),"")</f>
        <v/>
      </c>
      <c r="H571" s="51" t="str">
        <f>IFERROR(VLOOKUP($B571,'Tabelas auxiliares'!$A$65:$C$102,3,FALSE),"")</f>
        <v/>
      </c>
      <c r="X571" s="51" t="str">
        <f t="shared" si="8"/>
        <v/>
      </c>
      <c r="Y571" s="51" t="str">
        <f>IF(T571="","",IF(AND(T571&lt;&gt;'Tabelas auxiliares'!$B$236,T571&lt;&gt;'Tabelas auxiliares'!$B$237),"FOLHA DE PESSOAL",IF(X571='Tabelas auxiliares'!$A$237,"CUSTEIO",IF(X571='Tabelas auxiliares'!$A$236,"INVESTIMENTO","ERRO - VERIFICAR"))))</f>
        <v/>
      </c>
      <c r="Z571" s="65"/>
    </row>
    <row r="572" spans="6:26" x14ac:dyDescent="0.25">
      <c r="F572" s="51" t="str">
        <f>IFERROR(VLOOKUP(D572,'Tabelas auxiliares'!$A$3:$B$61,2,FALSE),"")</f>
        <v/>
      </c>
      <c r="G572" s="51" t="str">
        <f>IFERROR(VLOOKUP($B572,'Tabelas auxiliares'!$A$65:$C$102,2,FALSE),"")</f>
        <v/>
      </c>
      <c r="H572" s="51" t="str">
        <f>IFERROR(VLOOKUP($B572,'Tabelas auxiliares'!$A$65:$C$102,3,FALSE),"")</f>
        <v/>
      </c>
      <c r="X572" s="51" t="str">
        <f t="shared" si="8"/>
        <v/>
      </c>
      <c r="Y572" s="51" t="str">
        <f>IF(T572="","",IF(AND(T572&lt;&gt;'Tabelas auxiliares'!$B$236,T572&lt;&gt;'Tabelas auxiliares'!$B$237),"FOLHA DE PESSOAL",IF(X572='Tabelas auxiliares'!$A$237,"CUSTEIO",IF(X572='Tabelas auxiliares'!$A$236,"INVESTIMENTO","ERRO - VERIFICAR"))))</f>
        <v/>
      </c>
      <c r="Z572" s="65"/>
    </row>
    <row r="573" spans="6:26" x14ac:dyDescent="0.25">
      <c r="F573" s="51" t="str">
        <f>IFERROR(VLOOKUP(D573,'Tabelas auxiliares'!$A$3:$B$61,2,FALSE),"")</f>
        <v/>
      </c>
      <c r="G573" s="51" t="str">
        <f>IFERROR(VLOOKUP($B573,'Tabelas auxiliares'!$A$65:$C$102,2,FALSE),"")</f>
        <v/>
      </c>
      <c r="H573" s="51" t="str">
        <f>IFERROR(VLOOKUP($B573,'Tabelas auxiliares'!$A$65:$C$102,3,FALSE),"")</f>
        <v/>
      </c>
      <c r="X573" s="51" t="str">
        <f t="shared" si="8"/>
        <v/>
      </c>
      <c r="Y573" s="51" t="str">
        <f>IF(T573="","",IF(AND(T573&lt;&gt;'Tabelas auxiliares'!$B$236,T573&lt;&gt;'Tabelas auxiliares'!$B$237),"FOLHA DE PESSOAL",IF(X573='Tabelas auxiliares'!$A$237,"CUSTEIO",IF(X573='Tabelas auxiliares'!$A$236,"INVESTIMENTO","ERRO - VERIFICAR"))))</f>
        <v/>
      </c>
      <c r="Z573" s="65"/>
    </row>
    <row r="574" spans="6:26" x14ac:dyDescent="0.25">
      <c r="F574" s="51" t="str">
        <f>IFERROR(VLOOKUP(D574,'Tabelas auxiliares'!$A$3:$B$61,2,FALSE),"")</f>
        <v/>
      </c>
      <c r="G574" s="51" t="str">
        <f>IFERROR(VLOOKUP($B574,'Tabelas auxiliares'!$A$65:$C$102,2,FALSE),"")</f>
        <v/>
      </c>
      <c r="H574" s="51" t="str">
        <f>IFERROR(VLOOKUP($B574,'Tabelas auxiliares'!$A$65:$C$102,3,FALSE),"")</f>
        <v/>
      </c>
      <c r="X574" s="51" t="str">
        <f t="shared" si="8"/>
        <v/>
      </c>
      <c r="Y574" s="51" t="str">
        <f>IF(T574="","",IF(AND(T574&lt;&gt;'Tabelas auxiliares'!$B$236,T574&lt;&gt;'Tabelas auxiliares'!$B$237),"FOLHA DE PESSOAL",IF(X574='Tabelas auxiliares'!$A$237,"CUSTEIO",IF(X574='Tabelas auxiliares'!$A$236,"INVESTIMENTO","ERRO - VERIFICAR"))))</f>
        <v/>
      </c>
      <c r="Z574" s="65"/>
    </row>
    <row r="575" spans="6:26" x14ac:dyDescent="0.25">
      <c r="F575" s="51" t="str">
        <f>IFERROR(VLOOKUP(D575,'Tabelas auxiliares'!$A$3:$B$61,2,FALSE),"")</f>
        <v/>
      </c>
      <c r="G575" s="51" t="str">
        <f>IFERROR(VLOOKUP($B575,'Tabelas auxiliares'!$A$65:$C$102,2,FALSE),"")</f>
        <v/>
      </c>
      <c r="H575" s="51" t="str">
        <f>IFERROR(VLOOKUP($B575,'Tabelas auxiliares'!$A$65:$C$102,3,FALSE),"")</f>
        <v/>
      </c>
      <c r="X575" s="51" t="str">
        <f t="shared" si="8"/>
        <v/>
      </c>
      <c r="Y575" s="51" t="str">
        <f>IF(T575="","",IF(AND(T575&lt;&gt;'Tabelas auxiliares'!$B$236,T575&lt;&gt;'Tabelas auxiliares'!$B$237),"FOLHA DE PESSOAL",IF(X575='Tabelas auxiliares'!$A$237,"CUSTEIO",IF(X575='Tabelas auxiliares'!$A$236,"INVESTIMENTO","ERRO - VERIFICAR"))))</f>
        <v/>
      </c>
      <c r="Z575" s="65"/>
    </row>
    <row r="576" spans="6:26" x14ac:dyDescent="0.25">
      <c r="F576" s="51" t="str">
        <f>IFERROR(VLOOKUP(D576,'Tabelas auxiliares'!$A$3:$B$61,2,FALSE),"")</f>
        <v/>
      </c>
      <c r="G576" s="51" t="str">
        <f>IFERROR(VLOOKUP($B576,'Tabelas auxiliares'!$A$65:$C$102,2,FALSE),"")</f>
        <v/>
      </c>
      <c r="H576" s="51" t="str">
        <f>IFERROR(VLOOKUP($B576,'Tabelas auxiliares'!$A$65:$C$102,3,FALSE),"")</f>
        <v/>
      </c>
      <c r="X576" s="51" t="str">
        <f t="shared" si="8"/>
        <v/>
      </c>
      <c r="Y576" s="51" t="str">
        <f>IF(T576="","",IF(AND(T576&lt;&gt;'Tabelas auxiliares'!$B$236,T576&lt;&gt;'Tabelas auxiliares'!$B$237),"FOLHA DE PESSOAL",IF(X576='Tabelas auxiliares'!$A$237,"CUSTEIO",IF(X576='Tabelas auxiliares'!$A$236,"INVESTIMENTO","ERRO - VERIFICAR"))))</f>
        <v/>
      </c>
      <c r="Z576" s="65"/>
    </row>
    <row r="577" spans="6:26" x14ac:dyDescent="0.25">
      <c r="F577" s="51" t="str">
        <f>IFERROR(VLOOKUP(D577,'Tabelas auxiliares'!$A$3:$B$61,2,FALSE),"")</f>
        <v/>
      </c>
      <c r="G577" s="51" t="str">
        <f>IFERROR(VLOOKUP($B577,'Tabelas auxiliares'!$A$65:$C$102,2,FALSE),"")</f>
        <v/>
      </c>
      <c r="H577" s="51" t="str">
        <f>IFERROR(VLOOKUP($B577,'Tabelas auxiliares'!$A$65:$C$102,3,FALSE),"")</f>
        <v/>
      </c>
      <c r="X577" s="51" t="str">
        <f t="shared" si="8"/>
        <v/>
      </c>
      <c r="Y577" s="51" t="str">
        <f>IF(T577="","",IF(AND(T577&lt;&gt;'Tabelas auxiliares'!$B$236,T577&lt;&gt;'Tabelas auxiliares'!$B$237),"FOLHA DE PESSOAL",IF(X577='Tabelas auxiliares'!$A$237,"CUSTEIO",IF(X577='Tabelas auxiliares'!$A$236,"INVESTIMENTO","ERRO - VERIFICAR"))))</f>
        <v/>
      </c>
      <c r="Z577" s="65"/>
    </row>
    <row r="578" spans="6:26" x14ac:dyDescent="0.25">
      <c r="F578" s="51" t="str">
        <f>IFERROR(VLOOKUP(D578,'Tabelas auxiliares'!$A$3:$B$61,2,FALSE),"")</f>
        <v/>
      </c>
      <c r="G578" s="51" t="str">
        <f>IFERROR(VLOOKUP($B578,'Tabelas auxiliares'!$A$65:$C$102,2,FALSE),"")</f>
        <v/>
      </c>
      <c r="H578" s="51" t="str">
        <f>IFERROR(VLOOKUP($B578,'Tabelas auxiliares'!$A$65:$C$102,3,FALSE),"")</f>
        <v/>
      </c>
      <c r="X578" s="51" t="str">
        <f t="shared" si="8"/>
        <v/>
      </c>
      <c r="Y578" s="51" t="str">
        <f>IF(T578="","",IF(AND(T578&lt;&gt;'Tabelas auxiliares'!$B$236,T578&lt;&gt;'Tabelas auxiliares'!$B$237),"FOLHA DE PESSOAL",IF(X578='Tabelas auxiliares'!$A$237,"CUSTEIO",IF(X578='Tabelas auxiliares'!$A$236,"INVESTIMENTO","ERRO - VERIFICAR"))))</f>
        <v/>
      </c>
      <c r="Z578" s="65"/>
    </row>
    <row r="579" spans="6:26" x14ac:dyDescent="0.25">
      <c r="F579" s="51" t="str">
        <f>IFERROR(VLOOKUP(D579,'Tabelas auxiliares'!$A$3:$B$61,2,FALSE),"")</f>
        <v/>
      </c>
      <c r="G579" s="51" t="str">
        <f>IFERROR(VLOOKUP($B579,'Tabelas auxiliares'!$A$65:$C$102,2,FALSE),"")</f>
        <v/>
      </c>
      <c r="H579" s="51" t="str">
        <f>IFERROR(VLOOKUP($B579,'Tabelas auxiliares'!$A$65:$C$102,3,FALSE),"")</f>
        <v/>
      </c>
      <c r="X579" s="51" t="str">
        <f t="shared" si="8"/>
        <v/>
      </c>
      <c r="Y579" s="51" t="str">
        <f>IF(T579="","",IF(AND(T579&lt;&gt;'Tabelas auxiliares'!$B$236,T579&lt;&gt;'Tabelas auxiliares'!$B$237),"FOLHA DE PESSOAL",IF(X579='Tabelas auxiliares'!$A$237,"CUSTEIO",IF(X579='Tabelas auxiliares'!$A$236,"INVESTIMENTO","ERRO - VERIFICAR"))))</f>
        <v/>
      </c>
      <c r="Z579" s="65"/>
    </row>
    <row r="580" spans="6:26" x14ac:dyDescent="0.25">
      <c r="F580" s="51" t="str">
        <f>IFERROR(VLOOKUP(D580,'Tabelas auxiliares'!$A$3:$B$61,2,FALSE),"")</f>
        <v/>
      </c>
      <c r="G580" s="51" t="str">
        <f>IFERROR(VLOOKUP($B580,'Tabelas auxiliares'!$A$65:$C$102,2,FALSE),"")</f>
        <v/>
      </c>
      <c r="H580" s="51" t="str">
        <f>IFERROR(VLOOKUP($B580,'Tabelas auxiliares'!$A$65:$C$102,3,FALSE),"")</f>
        <v/>
      </c>
      <c r="X580" s="51" t="str">
        <f t="shared" ref="X580:X643" si="9">LEFT(V580,1)</f>
        <v/>
      </c>
      <c r="Y580" s="51" t="str">
        <f>IF(T580="","",IF(AND(T580&lt;&gt;'Tabelas auxiliares'!$B$236,T580&lt;&gt;'Tabelas auxiliares'!$B$237),"FOLHA DE PESSOAL",IF(X580='Tabelas auxiliares'!$A$237,"CUSTEIO",IF(X580='Tabelas auxiliares'!$A$236,"INVESTIMENTO","ERRO - VERIFICAR"))))</f>
        <v/>
      </c>
      <c r="Z580" s="65"/>
    </row>
    <row r="581" spans="6:26" x14ac:dyDescent="0.25">
      <c r="F581" s="51" t="str">
        <f>IFERROR(VLOOKUP(D581,'Tabelas auxiliares'!$A$3:$B$61,2,FALSE),"")</f>
        <v/>
      </c>
      <c r="G581" s="51" t="str">
        <f>IFERROR(VLOOKUP($B581,'Tabelas auxiliares'!$A$65:$C$102,2,FALSE),"")</f>
        <v/>
      </c>
      <c r="H581" s="51" t="str">
        <f>IFERROR(VLOOKUP($B581,'Tabelas auxiliares'!$A$65:$C$102,3,FALSE),"")</f>
        <v/>
      </c>
      <c r="X581" s="51" t="str">
        <f t="shared" si="9"/>
        <v/>
      </c>
      <c r="Y581" s="51" t="str">
        <f>IF(T581="","",IF(AND(T581&lt;&gt;'Tabelas auxiliares'!$B$236,T581&lt;&gt;'Tabelas auxiliares'!$B$237),"FOLHA DE PESSOAL",IF(X581='Tabelas auxiliares'!$A$237,"CUSTEIO",IF(X581='Tabelas auxiliares'!$A$236,"INVESTIMENTO","ERRO - VERIFICAR"))))</f>
        <v/>
      </c>
      <c r="Z581" s="65"/>
    </row>
    <row r="582" spans="6:26" x14ac:dyDescent="0.25">
      <c r="F582" s="51" t="str">
        <f>IFERROR(VLOOKUP(D582,'Tabelas auxiliares'!$A$3:$B$61,2,FALSE),"")</f>
        <v/>
      </c>
      <c r="G582" s="51" t="str">
        <f>IFERROR(VLOOKUP($B582,'Tabelas auxiliares'!$A$65:$C$102,2,FALSE),"")</f>
        <v/>
      </c>
      <c r="H582" s="51" t="str">
        <f>IFERROR(VLOOKUP($B582,'Tabelas auxiliares'!$A$65:$C$102,3,FALSE),"")</f>
        <v/>
      </c>
      <c r="X582" s="51" t="str">
        <f t="shared" si="9"/>
        <v/>
      </c>
      <c r="Y582" s="51" t="str">
        <f>IF(T582="","",IF(AND(T582&lt;&gt;'Tabelas auxiliares'!$B$236,T582&lt;&gt;'Tabelas auxiliares'!$B$237),"FOLHA DE PESSOAL",IF(X582='Tabelas auxiliares'!$A$237,"CUSTEIO",IF(X582='Tabelas auxiliares'!$A$236,"INVESTIMENTO","ERRO - VERIFICAR"))))</f>
        <v/>
      </c>
      <c r="Z582" s="65"/>
    </row>
    <row r="583" spans="6:26" x14ac:dyDescent="0.25">
      <c r="F583" s="51" t="str">
        <f>IFERROR(VLOOKUP(D583,'Tabelas auxiliares'!$A$3:$B$61,2,FALSE),"")</f>
        <v/>
      </c>
      <c r="G583" s="51" t="str">
        <f>IFERROR(VLOOKUP($B583,'Tabelas auxiliares'!$A$65:$C$102,2,FALSE),"")</f>
        <v/>
      </c>
      <c r="H583" s="51" t="str">
        <f>IFERROR(VLOOKUP($B583,'Tabelas auxiliares'!$A$65:$C$102,3,FALSE),"")</f>
        <v/>
      </c>
      <c r="X583" s="51" t="str">
        <f t="shared" si="9"/>
        <v/>
      </c>
      <c r="Y583" s="51" t="str">
        <f>IF(T583="","",IF(AND(T583&lt;&gt;'Tabelas auxiliares'!$B$236,T583&lt;&gt;'Tabelas auxiliares'!$B$237),"FOLHA DE PESSOAL",IF(X583='Tabelas auxiliares'!$A$237,"CUSTEIO",IF(X583='Tabelas auxiliares'!$A$236,"INVESTIMENTO","ERRO - VERIFICAR"))))</f>
        <v/>
      </c>
      <c r="Z583" s="65"/>
    </row>
    <row r="584" spans="6:26" x14ac:dyDescent="0.25">
      <c r="F584" s="51" t="str">
        <f>IFERROR(VLOOKUP(D584,'Tabelas auxiliares'!$A$3:$B$61,2,FALSE),"")</f>
        <v/>
      </c>
      <c r="G584" s="51" t="str">
        <f>IFERROR(VLOOKUP($B584,'Tabelas auxiliares'!$A$65:$C$102,2,FALSE),"")</f>
        <v/>
      </c>
      <c r="H584" s="51" t="str">
        <f>IFERROR(VLOOKUP($B584,'Tabelas auxiliares'!$A$65:$C$102,3,FALSE),"")</f>
        <v/>
      </c>
      <c r="X584" s="51" t="str">
        <f t="shared" si="9"/>
        <v/>
      </c>
      <c r="Y584" s="51" t="str">
        <f>IF(T584="","",IF(AND(T584&lt;&gt;'Tabelas auxiliares'!$B$236,T584&lt;&gt;'Tabelas auxiliares'!$B$237),"FOLHA DE PESSOAL",IF(X584='Tabelas auxiliares'!$A$237,"CUSTEIO",IF(X584='Tabelas auxiliares'!$A$236,"INVESTIMENTO","ERRO - VERIFICAR"))))</f>
        <v/>
      </c>
      <c r="Z584" s="65"/>
    </row>
    <row r="585" spans="6:26" x14ac:dyDescent="0.25">
      <c r="F585" s="51" t="str">
        <f>IFERROR(VLOOKUP(D585,'Tabelas auxiliares'!$A$3:$B$61,2,FALSE),"")</f>
        <v/>
      </c>
      <c r="G585" s="51" t="str">
        <f>IFERROR(VLOOKUP($B585,'Tabelas auxiliares'!$A$65:$C$102,2,FALSE),"")</f>
        <v/>
      </c>
      <c r="H585" s="51" t="str">
        <f>IFERROR(VLOOKUP($B585,'Tabelas auxiliares'!$A$65:$C$102,3,FALSE),"")</f>
        <v/>
      </c>
      <c r="X585" s="51" t="str">
        <f t="shared" si="9"/>
        <v/>
      </c>
      <c r="Y585" s="51" t="str">
        <f>IF(T585="","",IF(AND(T585&lt;&gt;'Tabelas auxiliares'!$B$236,T585&lt;&gt;'Tabelas auxiliares'!$B$237),"FOLHA DE PESSOAL",IF(X585='Tabelas auxiliares'!$A$237,"CUSTEIO",IF(X585='Tabelas auxiliares'!$A$236,"INVESTIMENTO","ERRO - VERIFICAR"))))</f>
        <v/>
      </c>
      <c r="Z585" s="65"/>
    </row>
    <row r="586" spans="6:26" x14ac:dyDescent="0.25">
      <c r="F586" s="51" t="str">
        <f>IFERROR(VLOOKUP(D586,'Tabelas auxiliares'!$A$3:$B$61,2,FALSE),"")</f>
        <v/>
      </c>
      <c r="G586" s="51" t="str">
        <f>IFERROR(VLOOKUP($B586,'Tabelas auxiliares'!$A$65:$C$102,2,FALSE),"")</f>
        <v/>
      </c>
      <c r="H586" s="51" t="str">
        <f>IFERROR(VLOOKUP($B586,'Tabelas auxiliares'!$A$65:$C$102,3,FALSE),"")</f>
        <v/>
      </c>
      <c r="X586" s="51" t="str">
        <f t="shared" si="9"/>
        <v/>
      </c>
      <c r="Y586" s="51" t="str">
        <f>IF(T586="","",IF(AND(T586&lt;&gt;'Tabelas auxiliares'!$B$236,T586&lt;&gt;'Tabelas auxiliares'!$B$237),"FOLHA DE PESSOAL",IF(X586='Tabelas auxiliares'!$A$237,"CUSTEIO",IF(X586='Tabelas auxiliares'!$A$236,"INVESTIMENTO","ERRO - VERIFICAR"))))</f>
        <v/>
      </c>
      <c r="Z586" s="65"/>
    </row>
    <row r="587" spans="6:26" x14ac:dyDescent="0.25">
      <c r="F587" s="51" t="str">
        <f>IFERROR(VLOOKUP(D587,'Tabelas auxiliares'!$A$3:$B$61,2,FALSE),"")</f>
        <v/>
      </c>
      <c r="G587" s="51" t="str">
        <f>IFERROR(VLOOKUP($B587,'Tabelas auxiliares'!$A$65:$C$102,2,FALSE),"")</f>
        <v/>
      </c>
      <c r="H587" s="51" t="str">
        <f>IFERROR(VLOOKUP($B587,'Tabelas auxiliares'!$A$65:$C$102,3,FALSE),"")</f>
        <v/>
      </c>
      <c r="X587" s="51" t="str">
        <f t="shared" si="9"/>
        <v/>
      </c>
      <c r="Y587" s="51" t="str">
        <f>IF(T587="","",IF(AND(T587&lt;&gt;'Tabelas auxiliares'!$B$236,T587&lt;&gt;'Tabelas auxiliares'!$B$237),"FOLHA DE PESSOAL",IF(X587='Tabelas auxiliares'!$A$237,"CUSTEIO",IF(X587='Tabelas auxiliares'!$A$236,"INVESTIMENTO","ERRO - VERIFICAR"))))</f>
        <v/>
      </c>
      <c r="Z587" s="65"/>
    </row>
    <row r="588" spans="6:26" x14ac:dyDescent="0.25">
      <c r="F588" s="51" t="str">
        <f>IFERROR(VLOOKUP(D588,'Tabelas auxiliares'!$A$3:$B$61,2,FALSE),"")</f>
        <v/>
      </c>
      <c r="G588" s="51" t="str">
        <f>IFERROR(VLOOKUP($B588,'Tabelas auxiliares'!$A$65:$C$102,2,FALSE),"")</f>
        <v/>
      </c>
      <c r="H588" s="51" t="str">
        <f>IFERROR(VLOOKUP($B588,'Tabelas auxiliares'!$A$65:$C$102,3,FALSE),"")</f>
        <v/>
      </c>
      <c r="X588" s="51" t="str">
        <f t="shared" si="9"/>
        <v/>
      </c>
      <c r="Y588" s="51" t="str">
        <f>IF(T588="","",IF(AND(T588&lt;&gt;'Tabelas auxiliares'!$B$236,T588&lt;&gt;'Tabelas auxiliares'!$B$237),"FOLHA DE PESSOAL",IF(X588='Tabelas auxiliares'!$A$237,"CUSTEIO",IF(X588='Tabelas auxiliares'!$A$236,"INVESTIMENTO","ERRO - VERIFICAR"))))</f>
        <v/>
      </c>
      <c r="Z588" s="65"/>
    </row>
    <row r="589" spans="6:26" x14ac:dyDescent="0.25">
      <c r="F589" s="51" t="str">
        <f>IFERROR(VLOOKUP(D589,'Tabelas auxiliares'!$A$3:$B$61,2,FALSE),"")</f>
        <v/>
      </c>
      <c r="G589" s="51" t="str">
        <f>IFERROR(VLOOKUP($B589,'Tabelas auxiliares'!$A$65:$C$102,2,FALSE),"")</f>
        <v/>
      </c>
      <c r="H589" s="51" t="str">
        <f>IFERROR(VLOOKUP($B589,'Tabelas auxiliares'!$A$65:$C$102,3,FALSE),"")</f>
        <v/>
      </c>
      <c r="X589" s="51" t="str">
        <f t="shared" si="9"/>
        <v/>
      </c>
      <c r="Y589" s="51" t="str">
        <f>IF(T589="","",IF(AND(T589&lt;&gt;'Tabelas auxiliares'!$B$236,T589&lt;&gt;'Tabelas auxiliares'!$B$237),"FOLHA DE PESSOAL",IF(X589='Tabelas auxiliares'!$A$237,"CUSTEIO",IF(X589='Tabelas auxiliares'!$A$236,"INVESTIMENTO","ERRO - VERIFICAR"))))</f>
        <v/>
      </c>
      <c r="Z589" s="65"/>
    </row>
    <row r="590" spans="6:26" x14ac:dyDescent="0.25">
      <c r="F590" s="51" t="str">
        <f>IFERROR(VLOOKUP(D590,'Tabelas auxiliares'!$A$3:$B$61,2,FALSE),"")</f>
        <v/>
      </c>
      <c r="G590" s="51" t="str">
        <f>IFERROR(VLOOKUP($B590,'Tabelas auxiliares'!$A$65:$C$102,2,FALSE),"")</f>
        <v/>
      </c>
      <c r="H590" s="51" t="str">
        <f>IFERROR(VLOOKUP($B590,'Tabelas auxiliares'!$A$65:$C$102,3,FALSE),"")</f>
        <v/>
      </c>
      <c r="X590" s="51" t="str">
        <f t="shared" si="9"/>
        <v/>
      </c>
      <c r="Y590" s="51" t="str">
        <f>IF(T590="","",IF(AND(T590&lt;&gt;'Tabelas auxiliares'!$B$236,T590&lt;&gt;'Tabelas auxiliares'!$B$237),"FOLHA DE PESSOAL",IF(X590='Tabelas auxiliares'!$A$237,"CUSTEIO",IF(X590='Tabelas auxiliares'!$A$236,"INVESTIMENTO","ERRO - VERIFICAR"))))</f>
        <v/>
      </c>
      <c r="Z590" s="65"/>
    </row>
    <row r="591" spans="6:26" x14ac:dyDescent="0.25">
      <c r="F591" s="51" t="str">
        <f>IFERROR(VLOOKUP(D591,'Tabelas auxiliares'!$A$3:$B$61,2,FALSE),"")</f>
        <v/>
      </c>
      <c r="G591" s="51" t="str">
        <f>IFERROR(VLOOKUP($B591,'Tabelas auxiliares'!$A$65:$C$102,2,FALSE),"")</f>
        <v/>
      </c>
      <c r="H591" s="51" t="str">
        <f>IFERROR(VLOOKUP($B591,'Tabelas auxiliares'!$A$65:$C$102,3,FALSE),"")</f>
        <v/>
      </c>
      <c r="X591" s="51" t="str">
        <f t="shared" si="9"/>
        <v/>
      </c>
      <c r="Y591" s="51" t="str">
        <f>IF(T591="","",IF(AND(T591&lt;&gt;'Tabelas auxiliares'!$B$236,T591&lt;&gt;'Tabelas auxiliares'!$B$237),"FOLHA DE PESSOAL",IF(X591='Tabelas auxiliares'!$A$237,"CUSTEIO",IF(X591='Tabelas auxiliares'!$A$236,"INVESTIMENTO","ERRO - VERIFICAR"))))</f>
        <v/>
      </c>
      <c r="Z591" s="65"/>
    </row>
    <row r="592" spans="6:26" x14ac:dyDescent="0.25">
      <c r="F592" s="51" t="str">
        <f>IFERROR(VLOOKUP(D592,'Tabelas auxiliares'!$A$3:$B$61,2,FALSE),"")</f>
        <v/>
      </c>
      <c r="G592" s="51" t="str">
        <f>IFERROR(VLOOKUP($B592,'Tabelas auxiliares'!$A$65:$C$102,2,FALSE),"")</f>
        <v/>
      </c>
      <c r="H592" s="51" t="str">
        <f>IFERROR(VLOOKUP($B592,'Tabelas auxiliares'!$A$65:$C$102,3,FALSE),"")</f>
        <v/>
      </c>
      <c r="X592" s="51" t="str">
        <f t="shared" si="9"/>
        <v/>
      </c>
      <c r="Y592" s="51" t="str">
        <f>IF(T592="","",IF(AND(T592&lt;&gt;'Tabelas auxiliares'!$B$236,T592&lt;&gt;'Tabelas auxiliares'!$B$237),"FOLHA DE PESSOAL",IF(X592='Tabelas auxiliares'!$A$237,"CUSTEIO",IF(X592='Tabelas auxiliares'!$A$236,"INVESTIMENTO","ERRO - VERIFICAR"))))</f>
        <v/>
      </c>
      <c r="Z592" s="65"/>
    </row>
    <row r="593" spans="6:26" x14ac:dyDescent="0.25">
      <c r="F593" s="51" t="str">
        <f>IFERROR(VLOOKUP(D593,'Tabelas auxiliares'!$A$3:$B$61,2,FALSE),"")</f>
        <v/>
      </c>
      <c r="G593" s="51" t="str">
        <f>IFERROR(VLOOKUP($B593,'Tabelas auxiliares'!$A$65:$C$102,2,FALSE),"")</f>
        <v/>
      </c>
      <c r="H593" s="51" t="str">
        <f>IFERROR(VLOOKUP($B593,'Tabelas auxiliares'!$A$65:$C$102,3,FALSE),"")</f>
        <v/>
      </c>
      <c r="X593" s="51" t="str">
        <f t="shared" si="9"/>
        <v/>
      </c>
      <c r="Y593" s="51" t="str">
        <f>IF(T593="","",IF(AND(T593&lt;&gt;'Tabelas auxiliares'!$B$236,T593&lt;&gt;'Tabelas auxiliares'!$B$237),"FOLHA DE PESSOAL",IF(X593='Tabelas auxiliares'!$A$237,"CUSTEIO",IF(X593='Tabelas auxiliares'!$A$236,"INVESTIMENTO","ERRO - VERIFICAR"))))</f>
        <v/>
      </c>
      <c r="Z593" s="65"/>
    </row>
    <row r="594" spans="6:26" x14ac:dyDescent="0.25">
      <c r="F594" s="51" t="str">
        <f>IFERROR(VLOOKUP(D594,'Tabelas auxiliares'!$A$3:$B$61,2,FALSE),"")</f>
        <v/>
      </c>
      <c r="G594" s="51" t="str">
        <f>IFERROR(VLOOKUP($B594,'Tabelas auxiliares'!$A$65:$C$102,2,FALSE),"")</f>
        <v/>
      </c>
      <c r="H594" s="51" t="str">
        <f>IFERROR(VLOOKUP($B594,'Tabelas auxiliares'!$A$65:$C$102,3,FALSE),"")</f>
        <v/>
      </c>
      <c r="X594" s="51" t="str">
        <f t="shared" si="9"/>
        <v/>
      </c>
      <c r="Y594" s="51" t="str">
        <f>IF(T594="","",IF(AND(T594&lt;&gt;'Tabelas auxiliares'!$B$236,T594&lt;&gt;'Tabelas auxiliares'!$B$237),"FOLHA DE PESSOAL",IF(X594='Tabelas auxiliares'!$A$237,"CUSTEIO",IF(X594='Tabelas auxiliares'!$A$236,"INVESTIMENTO","ERRO - VERIFICAR"))))</f>
        <v/>
      </c>
      <c r="Z594" s="65"/>
    </row>
    <row r="595" spans="6:26" x14ac:dyDescent="0.25">
      <c r="F595" s="51" t="str">
        <f>IFERROR(VLOOKUP(D595,'Tabelas auxiliares'!$A$3:$B$61,2,FALSE),"")</f>
        <v/>
      </c>
      <c r="G595" s="51" t="str">
        <f>IFERROR(VLOOKUP($B595,'Tabelas auxiliares'!$A$65:$C$102,2,FALSE),"")</f>
        <v/>
      </c>
      <c r="H595" s="51" t="str">
        <f>IFERROR(VLOOKUP($B595,'Tabelas auxiliares'!$A$65:$C$102,3,FALSE),"")</f>
        <v/>
      </c>
      <c r="X595" s="51" t="str">
        <f t="shared" si="9"/>
        <v/>
      </c>
      <c r="Y595" s="51" t="str">
        <f>IF(T595="","",IF(AND(T595&lt;&gt;'Tabelas auxiliares'!$B$236,T595&lt;&gt;'Tabelas auxiliares'!$B$237),"FOLHA DE PESSOAL",IF(X595='Tabelas auxiliares'!$A$237,"CUSTEIO",IF(X595='Tabelas auxiliares'!$A$236,"INVESTIMENTO","ERRO - VERIFICAR"))))</f>
        <v/>
      </c>
      <c r="Z595" s="65"/>
    </row>
    <row r="596" spans="6:26" x14ac:dyDescent="0.25">
      <c r="F596" s="51" t="str">
        <f>IFERROR(VLOOKUP(D596,'Tabelas auxiliares'!$A$3:$B$61,2,FALSE),"")</f>
        <v/>
      </c>
      <c r="G596" s="51" t="str">
        <f>IFERROR(VLOOKUP($B596,'Tabelas auxiliares'!$A$65:$C$102,2,FALSE),"")</f>
        <v/>
      </c>
      <c r="H596" s="51" t="str">
        <f>IFERROR(VLOOKUP($B596,'Tabelas auxiliares'!$A$65:$C$102,3,FALSE),"")</f>
        <v/>
      </c>
      <c r="X596" s="51" t="str">
        <f t="shared" si="9"/>
        <v/>
      </c>
      <c r="Y596" s="51" t="str">
        <f>IF(T596="","",IF(AND(T596&lt;&gt;'Tabelas auxiliares'!$B$236,T596&lt;&gt;'Tabelas auxiliares'!$B$237),"FOLHA DE PESSOAL",IF(X596='Tabelas auxiliares'!$A$237,"CUSTEIO",IF(X596='Tabelas auxiliares'!$A$236,"INVESTIMENTO","ERRO - VERIFICAR"))))</f>
        <v/>
      </c>
      <c r="Z596" s="65"/>
    </row>
    <row r="597" spans="6:26" x14ac:dyDescent="0.25">
      <c r="F597" s="51" t="str">
        <f>IFERROR(VLOOKUP(D597,'Tabelas auxiliares'!$A$3:$B$61,2,FALSE),"")</f>
        <v/>
      </c>
      <c r="G597" s="51" t="str">
        <f>IFERROR(VLOOKUP($B597,'Tabelas auxiliares'!$A$65:$C$102,2,FALSE),"")</f>
        <v/>
      </c>
      <c r="H597" s="51" t="str">
        <f>IFERROR(VLOOKUP($B597,'Tabelas auxiliares'!$A$65:$C$102,3,FALSE),"")</f>
        <v/>
      </c>
      <c r="X597" s="51" t="str">
        <f t="shared" si="9"/>
        <v/>
      </c>
      <c r="Y597" s="51" t="str">
        <f>IF(T597="","",IF(AND(T597&lt;&gt;'Tabelas auxiliares'!$B$236,T597&lt;&gt;'Tabelas auxiliares'!$B$237),"FOLHA DE PESSOAL",IF(X597='Tabelas auxiliares'!$A$237,"CUSTEIO",IF(X597='Tabelas auxiliares'!$A$236,"INVESTIMENTO","ERRO - VERIFICAR"))))</f>
        <v/>
      </c>
      <c r="Z597" s="65"/>
    </row>
    <row r="598" spans="6:26" x14ac:dyDescent="0.25">
      <c r="F598" s="51" t="str">
        <f>IFERROR(VLOOKUP(D598,'Tabelas auxiliares'!$A$3:$B$61,2,FALSE),"")</f>
        <v/>
      </c>
      <c r="G598" s="51" t="str">
        <f>IFERROR(VLOOKUP($B598,'Tabelas auxiliares'!$A$65:$C$102,2,FALSE),"")</f>
        <v/>
      </c>
      <c r="H598" s="51" t="str">
        <f>IFERROR(VLOOKUP($B598,'Tabelas auxiliares'!$A$65:$C$102,3,FALSE),"")</f>
        <v/>
      </c>
      <c r="X598" s="51" t="str">
        <f t="shared" si="9"/>
        <v/>
      </c>
      <c r="Y598" s="51" t="str">
        <f>IF(T598="","",IF(AND(T598&lt;&gt;'Tabelas auxiliares'!$B$236,T598&lt;&gt;'Tabelas auxiliares'!$B$237),"FOLHA DE PESSOAL",IF(X598='Tabelas auxiliares'!$A$237,"CUSTEIO",IF(X598='Tabelas auxiliares'!$A$236,"INVESTIMENTO","ERRO - VERIFICAR"))))</f>
        <v/>
      </c>
      <c r="Z598" s="65"/>
    </row>
    <row r="599" spans="6:26" x14ac:dyDescent="0.25">
      <c r="F599" s="51" t="str">
        <f>IFERROR(VLOOKUP(D599,'Tabelas auxiliares'!$A$3:$B$61,2,FALSE),"")</f>
        <v/>
      </c>
      <c r="G599" s="51" t="str">
        <f>IFERROR(VLOOKUP($B599,'Tabelas auxiliares'!$A$65:$C$102,2,FALSE),"")</f>
        <v/>
      </c>
      <c r="H599" s="51" t="str">
        <f>IFERROR(VLOOKUP($B599,'Tabelas auxiliares'!$A$65:$C$102,3,FALSE),"")</f>
        <v/>
      </c>
      <c r="X599" s="51" t="str">
        <f t="shared" si="9"/>
        <v/>
      </c>
      <c r="Y599" s="51" t="str">
        <f>IF(T599="","",IF(AND(T599&lt;&gt;'Tabelas auxiliares'!$B$236,T599&lt;&gt;'Tabelas auxiliares'!$B$237),"FOLHA DE PESSOAL",IF(X599='Tabelas auxiliares'!$A$237,"CUSTEIO",IF(X599='Tabelas auxiliares'!$A$236,"INVESTIMENTO","ERRO - VERIFICAR"))))</f>
        <v/>
      </c>
      <c r="Z599" s="65"/>
    </row>
    <row r="600" spans="6:26" x14ac:dyDescent="0.25">
      <c r="F600" s="51" t="str">
        <f>IFERROR(VLOOKUP(D600,'Tabelas auxiliares'!$A$3:$B$61,2,FALSE),"")</f>
        <v/>
      </c>
      <c r="G600" s="51" t="str">
        <f>IFERROR(VLOOKUP($B600,'Tabelas auxiliares'!$A$65:$C$102,2,FALSE),"")</f>
        <v/>
      </c>
      <c r="H600" s="51" t="str">
        <f>IFERROR(VLOOKUP($B600,'Tabelas auxiliares'!$A$65:$C$102,3,FALSE),"")</f>
        <v/>
      </c>
      <c r="X600" s="51" t="str">
        <f t="shared" si="9"/>
        <v/>
      </c>
      <c r="Y600" s="51" t="str">
        <f>IF(T600="","",IF(AND(T600&lt;&gt;'Tabelas auxiliares'!$B$236,T600&lt;&gt;'Tabelas auxiliares'!$B$237),"FOLHA DE PESSOAL",IF(X600='Tabelas auxiliares'!$A$237,"CUSTEIO",IF(X600='Tabelas auxiliares'!$A$236,"INVESTIMENTO","ERRO - VERIFICAR"))))</f>
        <v/>
      </c>
      <c r="Z600" s="65"/>
    </row>
    <row r="601" spans="6:26" x14ac:dyDescent="0.25">
      <c r="F601" s="51" t="str">
        <f>IFERROR(VLOOKUP(D601,'Tabelas auxiliares'!$A$3:$B$61,2,FALSE),"")</f>
        <v/>
      </c>
      <c r="G601" s="51" t="str">
        <f>IFERROR(VLOOKUP($B601,'Tabelas auxiliares'!$A$65:$C$102,2,FALSE),"")</f>
        <v/>
      </c>
      <c r="H601" s="51" t="str">
        <f>IFERROR(VLOOKUP($B601,'Tabelas auxiliares'!$A$65:$C$102,3,FALSE),"")</f>
        <v/>
      </c>
      <c r="X601" s="51" t="str">
        <f t="shared" si="9"/>
        <v/>
      </c>
      <c r="Y601" s="51" t="str">
        <f>IF(T601="","",IF(AND(T601&lt;&gt;'Tabelas auxiliares'!$B$236,T601&lt;&gt;'Tabelas auxiliares'!$B$237),"FOLHA DE PESSOAL",IF(X601='Tabelas auxiliares'!$A$237,"CUSTEIO",IF(X601='Tabelas auxiliares'!$A$236,"INVESTIMENTO","ERRO - VERIFICAR"))))</f>
        <v/>
      </c>
      <c r="Z601" s="65"/>
    </row>
    <row r="602" spans="6:26" x14ac:dyDescent="0.25">
      <c r="F602" s="51" t="str">
        <f>IFERROR(VLOOKUP(D602,'Tabelas auxiliares'!$A$3:$B$61,2,FALSE),"")</f>
        <v/>
      </c>
      <c r="G602" s="51" t="str">
        <f>IFERROR(VLOOKUP($B602,'Tabelas auxiliares'!$A$65:$C$102,2,FALSE),"")</f>
        <v/>
      </c>
      <c r="H602" s="51" t="str">
        <f>IFERROR(VLOOKUP($B602,'Tabelas auxiliares'!$A$65:$C$102,3,FALSE),"")</f>
        <v/>
      </c>
      <c r="X602" s="51" t="str">
        <f t="shared" si="9"/>
        <v/>
      </c>
      <c r="Y602" s="51" t="str">
        <f>IF(T602="","",IF(AND(T602&lt;&gt;'Tabelas auxiliares'!$B$236,T602&lt;&gt;'Tabelas auxiliares'!$B$237),"FOLHA DE PESSOAL",IF(X602='Tabelas auxiliares'!$A$237,"CUSTEIO",IF(X602='Tabelas auxiliares'!$A$236,"INVESTIMENTO","ERRO - VERIFICAR"))))</f>
        <v/>
      </c>
      <c r="Z602" s="65"/>
    </row>
    <row r="603" spans="6:26" x14ac:dyDescent="0.25">
      <c r="F603" s="51" t="str">
        <f>IFERROR(VLOOKUP(D603,'Tabelas auxiliares'!$A$3:$B$61,2,FALSE),"")</f>
        <v/>
      </c>
      <c r="G603" s="51" t="str">
        <f>IFERROR(VLOOKUP($B603,'Tabelas auxiliares'!$A$65:$C$102,2,FALSE),"")</f>
        <v/>
      </c>
      <c r="H603" s="51" t="str">
        <f>IFERROR(VLOOKUP($B603,'Tabelas auxiliares'!$A$65:$C$102,3,FALSE),"")</f>
        <v/>
      </c>
      <c r="X603" s="51" t="str">
        <f t="shared" si="9"/>
        <v/>
      </c>
      <c r="Y603" s="51" t="str">
        <f>IF(T603="","",IF(AND(T603&lt;&gt;'Tabelas auxiliares'!$B$236,T603&lt;&gt;'Tabelas auxiliares'!$B$237),"FOLHA DE PESSOAL",IF(X603='Tabelas auxiliares'!$A$237,"CUSTEIO",IF(X603='Tabelas auxiliares'!$A$236,"INVESTIMENTO","ERRO - VERIFICAR"))))</f>
        <v/>
      </c>
      <c r="Z603" s="65"/>
    </row>
    <row r="604" spans="6:26" x14ac:dyDescent="0.25">
      <c r="F604" s="51" t="str">
        <f>IFERROR(VLOOKUP(D604,'Tabelas auxiliares'!$A$3:$B$61,2,FALSE),"")</f>
        <v/>
      </c>
      <c r="G604" s="51" t="str">
        <f>IFERROR(VLOOKUP($B604,'Tabelas auxiliares'!$A$65:$C$102,2,FALSE),"")</f>
        <v/>
      </c>
      <c r="H604" s="51" t="str">
        <f>IFERROR(VLOOKUP($B604,'Tabelas auxiliares'!$A$65:$C$102,3,FALSE),"")</f>
        <v/>
      </c>
      <c r="X604" s="51" t="str">
        <f t="shared" si="9"/>
        <v/>
      </c>
      <c r="Y604" s="51" t="str">
        <f>IF(T604="","",IF(AND(T604&lt;&gt;'Tabelas auxiliares'!$B$236,T604&lt;&gt;'Tabelas auxiliares'!$B$237),"FOLHA DE PESSOAL",IF(X604='Tabelas auxiliares'!$A$237,"CUSTEIO",IF(X604='Tabelas auxiliares'!$A$236,"INVESTIMENTO","ERRO - VERIFICAR"))))</f>
        <v/>
      </c>
      <c r="Z604" s="65"/>
    </row>
    <row r="605" spans="6:26" x14ac:dyDescent="0.25">
      <c r="F605" s="51" t="str">
        <f>IFERROR(VLOOKUP(D605,'Tabelas auxiliares'!$A$3:$B$61,2,FALSE),"")</f>
        <v/>
      </c>
      <c r="G605" s="51" t="str">
        <f>IFERROR(VLOOKUP($B605,'Tabelas auxiliares'!$A$65:$C$102,2,FALSE),"")</f>
        <v/>
      </c>
      <c r="H605" s="51" t="str">
        <f>IFERROR(VLOOKUP($B605,'Tabelas auxiliares'!$A$65:$C$102,3,FALSE),"")</f>
        <v/>
      </c>
      <c r="X605" s="51" t="str">
        <f t="shared" si="9"/>
        <v/>
      </c>
      <c r="Y605" s="51" t="str">
        <f>IF(T605="","",IF(AND(T605&lt;&gt;'Tabelas auxiliares'!$B$236,T605&lt;&gt;'Tabelas auxiliares'!$B$237),"FOLHA DE PESSOAL",IF(X605='Tabelas auxiliares'!$A$237,"CUSTEIO",IF(X605='Tabelas auxiliares'!$A$236,"INVESTIMENTO","ERRO - VERIFICAR"))))</f>
        <v/>
      </c>
      <c r="Z605" s="65"/>
    </row>
    <row r="606" spans="6:26" x14ac:dyDescent="0.25">
      <c r="F606" s="51" t="str">
        <f>IFERROR(VLOOKUP(D606,'Tabelas auxiliares'!$A$3:$B$61,2,FALSE),"")</f>
        <v/>
      </c>
      <c r="G606" s="51" t="str">
        <f>IFERROR(VLOOKUP($B606,'Tabelas auxiliares'!$A$65:$C$102,2,FALSE),"")</f>
        <v/>
      </c>
      <c r="H606" s="51" t="str">
        <f>IFERROR(VLOOKUP($B606,'Tabelas auxiliares'!$A$65:$C$102,3,FALSE),"")</f>
        <v/>
      </c>
      <c r="X606" s="51" t="str">
        <f t="shared" si="9"/>
        <v/>
      </c>
      <c r="Y606" s="51" t="str">
        <f>IF(T606="","",IF(AND(T606&lt;&gt;'Tabelas auxiliares'!$B$236,T606&lt;&gt;'Tabelas auxiliares'!$B$237),"FOLHA DE PESSOAL",IF(X606='Tabelas auxiliares'!$A$237,"CUSTEIO",IF(X606='Tabelas auxiliares'!$A$236,"INVESTIMENTO","ERRO - VERIFICAR"))))</f>
        <v/>
      </c>
      <c r="Z606" s="65"/>
    </row>
    <row r="607" spans="6:26" x14ac:dyDescent="0.25">
      <c r="F607" s="51" t="str">
        <f>IFERROR(VLOOKUP(D607,'Tabelas auxiliares'!$A$3:$B$61,2,FALSE),"")</f>
        <v/>
      </c>
      <c r="G607" s="51" t="str">
        <f>IFERROR(VLOOKUP($B607,'Tabelas auxiliares'!$A$65:$C$102,2,FALSE),"")</f>
        <v/>
      </c>
      <c r="H607" s="51" t="str">
        <f>IFERROR(VLOOKUP($B607,'Tabelas auxiliares'!$A$65:$C$102,3,FALSE),"")</f>
        <v/>
      </c>
      <c r="X607" s="51" t="str">
        <f t="shared" si="9"/>
        <v/>
      </c>
      <c r="Y607" s="51" t="str">
        <f>IF(T607="","",IF(AND(T607&lt;&gt;'Tabelas auxiliares'!$B$236,T607&lt;&gt;'Tabelas auxiliares'!$B$237),"FOLHA DE PESSOAL",IF(X607='Tabelas auxiliares'!$A$237,"CUSTEIO",IF(X607='Tabelas auxiliares'!$A$236,"INVESTIMENTO","ERRO - VERIFICAR"))))</f>
        <v/>
      </c>
      <c r="Z607" s="65"/>
    </row>
    <row r="608" spans="6:26" x14ac:dyDescent="0.25">
      <c r="F608" s="51" t="str">
        <f>IFERROR(VLOOKUP(D608,'Tabelas auxiliares'!$A$3:$B$61,2,FALSE),"")</f>
        <v/>
      </c>
      <c r="G608" s="51" t="str">
        <f>IFERROR(VLOOKUP($B608,'Tabelas auxiliares'!$A$65:$C$102,2,FALSE),"")</f>
        <v/>
      </c>
      <c r="H608" s="51" t="str">
        <f>IFERROR(VLOOKUP($B608,'Tabelas auxiliares'!$A$65:$C$102,3,FALSE),"")</f>
        <v/>
      </c>
      <c r="X608" s="51" t="str">
        <f t="shared" si="9"/>
        <v/>
      </c>
      <c r="Y608" s="51" t="str">
        <f>IF(T608="","",IF(AND(T608&lt;&gt;'Tabelas auxiliares'!$B$236,T608&lt;&gt;'Tabelas auxiliares'!$B$237),"FOLHA DE PESSOAL",IF(X608='Tabelas auxiliares'!$A$237,"CUSTEIO",IF(X608='Tabelas auxiliares'!$A$236,"INVESTIMENTO","ERRO - VERIFICAR"))))</f>
        <v/>
      </c>
      <c r="Z608" s="65"/>
    </row>
    <row r="609" spans="6:26" x14ac:dyDescent="0.25">
      <c r="F609" s="51" t="str">
        <f>IFERROR(VLOOKUP(D609,'Tabelas auxiliares'!$A$3:$B$61,2,FALSE),"")</f>
        <v/>
      </c>
      <c r="G609" s="51" t="str">
        <f>IFERROR(VLOOKUP($B609,'Tabelas auxiliares'!$A$65:$C$102,2,FALSE),"")</f>
        <v/>
      </c>
      <c r="H609" s="51" t="str">
        <f>IFERROR(VLOOKUP($B609,'Tabelas auxiliares'!$A$65:$C$102,3,FALSE),"")</f>
        <v/>
      </c>
      <c r="X609" s="51" t="str">
        <f t="shared" si="9"/>
        <v/>
      </c>
      <c r="Y609" s="51" t="str">
        <f>IF(T609="","",IF(AND(T609&lt;&gt;'Tabelas auxiliares'!$B$236,T609&lt;&gt;'Tabelas auxiliares'!$B$237),"FOLHA DE PESSOAL",IF(X609='Tabelas auxiliares'!$A$237,"CUSTEIO",IF(X609='Tabelas auxiliares'!$A$236,"INVESTIMENTO","ERRO - VERIFICAR"))))</f>
        <v/>
      </c>
      <c r="Z609" s="65"/>
    </row>
    <row r="610" spans="6:26" x14ac:dyDescent="0.25">
      <c r="F610" s="51" t="str">
        <f>IFERROR(VLOOKUP(D610,'Tabelas auxiliares'!$A$3:$B$61,2,FALSE),"")</f>
        <v/>
      </c>
      <c r="G610" s="51" t="str">
        <f>IFERROR(VLOOKUP($B610,'Tabelas auxiliares'!$A$65:$C$102,2,FALSE),"")</f>
        <v/>
      </c>
      <c r="H610" s="51" t="str">
        <f>IFERROR(VLOOKUP($B610,'Tabelas auxiliares'!$A$65:$C$102,3,FALSE),"")</f>
        <v/>
      </c>
      <c r="X610" s="51" t="str">
        <f t="shared" si="9"/>
        <v/>
      </c>
      <c r="Y610" s="51" t="str">
        <f>IF(T610="","",IF(AND(T610&lt;&gt;'Tabelas auxiliares'!$B$236,T610&lt;&gt;'Tabelas auxiliares'!$B$237),"FOLHA DE PESSOAL",IF(X610='Tabelas auxiliares'!$A$237,"CUSTEIO",IF(X610='Tabelas auxiliares'!$A$236,"INVESTIMENTO","ERRO - VERIFICAR"))))</f>
        <v/>
      </c>
      <c r="Z610" s="65"/>
    </row>
    <row r="611" spans="6:26" x14ac:dyDescent="0.25">
      <c r="F611" s="51" t="str">
        <f>IFERROR(VLOOKUP(D611,'Tabelas auxiliares'!$A$3:$B$61,2,FALSE),"")</f>
        <v/>
      </c>
      <c r="G611" s="51" t="str">
        <f>IFERROR(VLOOKUP($B611,'Tabelas auxiliares'!$A$65:$C$102,2,FALSE),"")</f>
        <v/>
      </c>
      <c r="H611" s="51" t="str">
        <f>IFERROR(VLOOKUP($B611,'Tabelas auxiliares'!$A$65:$C$102,3,FALSE),"")</f>
        <v/>
      </c>
      <c r="X611" s="51" t="str">
        <f t="shared" si="9"/>
        <v/>
      </c>
      <c r="Y611" s="51" t="str">
        <f>IF(T611="","",IF(AND(T611&lt;&gt;'Tabelas auxiliares'!$B$236,T611&lt;&gt;'Tabelas auxiliares'!$B$237),"FOLHA DE PESSOAL",IF(X611='Tabelas auxiliares'!$A$237,"CUSTEIO",IF(X611='Tabelas auxiliares'!$A$236,"INVESTIMENTO","ERRO - VERIFICAR"))))</f>
        <v/>
      </c>
      <c r="Z611" s="65"/>
    </row>
    <row r="612" spans="6:26" x14ac:dyDescent="0.25">
      <c r="F612" s="51" t="str">
        <f>IFERROR(VLOOKUP(D612,'Tabelas auxiliares'!$A$3:$B$61,2,FALSE),"")</f>
        <v/>
      </c>
      <c r="G612" s="51" t="str">
        <f>IFERROR(VLOOKUP($B612,'Tabelas auxiliares'!$A$65:$C$102,2,FALSE),"")</f>
        <v/>
      </c>
      <c r="H612" s="51" t="str">
        <f>IFERROR(VLOOKUP($B612,'Tabelas auxiliares'!$A$65:$C$102,3,FALSE),"")</f>
        <v/>
      </c>
      <c r="X612" s="51" t="str">
        <f t="shared" si="9"/>
        <v/>
      </c>
      <c r="Y612" s="51" t="str">
        <f>IF(T612="","",IF(AND(T612&lt;&gt;'Tabelas auxiliares'!$B$236,T612&lt;&gt;'Tabelas auxiliares'!$B$237),"FOLHA DE PESSOAL",IF(X612='Tabelas auxiliares'!$A$237,"CUSTEIO",IF(X612='Tabelas auxiliares'!$A$236,"INVESTIMENTO","ERRO - VERIFICAR"))))</f>
        <v/>
      </c>
      <c r="Z612" s="65"/>
    </row>
    <row r="613" spans="6:26" x14ac:dyDescent="0.25">
      <c r="F613" s="51" t="str">
        <f>IFERROR(VLOOKUP(D613,'Tabelas auxiliares'!$A$3:$B$61,2,FALSE),"")</f>
        <v/>
      </c>
      <c r="G613" s="51" t="str">
        <f>IFERROR(VLOOKUP($B613,'Tabelas auxiliares'!$A$65:$C$102,2,FALSE),"")</f>
        <v/>
      </c>
      <c r="H613" s="51" t="str">
        <f>IFERROR(VLOOKUP($B613,'Tabelas auxiliares'!$A$65:$C$102,3,FALSE),"")</f>
        <v/>
      </c>
      <c r="X613" s="51" t="str">
        <f t="shared" si="9"/>
        <v/>
      </c>
      <c r="Y613" s="51" t="str">
        <f>IF(T613="","",IF(AND(T613&lt;&gt;'Tabelas auxiliares'!$B$236,T613&lt;&gt;'Tabelas auxiliares'!$B$237),"FOLHA DE PESSOAL",IF(X613='Tabelas auxiliares'!$A$237,"CUSTEIO",IF(X613='Tabelas auxiliares'!$A$236,"INVESTIMENTO","ERRO - VERIFICAR"))))</f>
        <v/>
      </c>
      <c r="Z613" s="65"/>
    </row>
    <row r="614" spans="6:26" x14ac:dyDescent="0.25">
      <c r="F614" s="51" t="str">
        <f>IFERROR(VLOOKUP(D614,'Tabelas auxiliares'!$A$3:$B$61,2,FALSE),"")</f>
        <v/>
      </c>
      <c r="G614" s="51" t="str">
        <f>IFERROR(VLOOKUP($B614,'Tabelas auxiliares'!$A$65:$C$102,2,FALSE),"")</f>
        <v/>
      </c>
      <c r="H614" s="51" t="str">
        <f>IFERROR(VLOOKUP($B614,'Tabelas auxiliares'!$A$65:$C$102,3,FALSE),"")</f>
        <v/>
      </c>
      <c r="X614" s="51" t="str">
        <f t="shared" si="9"/>
        <v/>
      </c>
      <c r="Y614" s="51" t="str">
        <f>IF(T614="","",IF(AND(T614&lt;&gt;'Tabelas auxiliares'!$B$236,T614&lt;&gt;'Tabelas auxiliares'!$B$237),"FOLHA DE PESSOAL",IF(X614='Tabelas auxiliares'!$A$237,"CUSTEIO",IF(X614='Tabelas auxiliares'!$A$236,"INVESTIMENTO","ERRO - VERIFICAR"))))</f>
        <v/>
      </c>
      <c r="Z614" s="65"/>
    </row>
    <row r="615" spans="6:26" x14ac:dyDescent="0.25">
      <c r="F615" s="51" t="str">
        <f>IFERROR(VLOOKUP(D615,'Tabelas auxiliares'!$A$3:$B$61,2,FALSE),"")</f>
        <v/>
      </c>
      <c r="G615" s="51" t="str">
        <f>IFERROR(VLOOKUP($B615,'Tabelas auxiliares'!$A$65:$C$102,2,FALSE),"")</f>
        <v/>
      </c>
      <c r="H615" s="51" t="str">
        <f>IFERROR(VLOOKUP($B615,'Tabelas auxiliares'!$A$65:$C$102,3,FALSE),"")</f>
        <v/>
      </c>
      <c r="X615" s="51" t="str">
        <f t="shared" si="9"/>
        <v/>
      </c>
      <c r="Y615" s="51" t="str">
        <f>IF(T615="","",IF(AND(T615&lt;&gt;'Tabelas auxiliares'!$B$236,T615&lt;&gt;'Tabelas auxiliares'!$B$237),"FOLHA DE PESSOAL",IF(X615='Tabelas auxiliares'!$A$237,"CUSTEIO",IF(X615='Tabelas auxiliares'!$A$236,"INVESTIMENTO","ERRO - VERIFICAR"))))</f>
        <v/>
      </c>
      <c r="Z615" s="65"/>
    </row>
    <row r="616" spans="6:26" x14ac:dyDescent="0.25">
      <c r="F616" s="51" t="str">
        <f>IFERROR(VLOOKUP(D616,'Tabelas auxiliares'!$A$3:$B$61,2,FALSE),"")</f>
        <v/>
      </c>
      <c r="G616" s="51" t="str">
        <f>IFERROR(VLOOKUP($B616,'Tabelas auxiliares'!$A$65:$C$102,2,FALSE),"")</f>
        <v/>
      </c>
      <c r="H616" s="51" t="str">
        <f>IFERROR(VLOOKUP($B616,'Tabelas auxiliares'!$A$65:$C$102,3,FALSE),"")</f>
        <v/>
      </c>
      <c r="X616" s="51" t="str">
        <f t="shared" si="9"/>
        <v/>
      </c>
      <c r="Y616" s="51" t="str">
        <f>IF(T616="","",IF(AND(T616&lt;&gt;'Tabelas auxiliares'!$B$236,T616&lt;&gt;'Tabelas auxiliares'!$B$237),"FOLHA DE PESSOAL",IF(X616='Tabelas auxiliares'!$A$237,"CUSTEIO",IF(X616='Tabelas auxiliares'!$A$236,"INVESTIMENTO","ERRO - VERIFICAR"))))</f>
        <v/>
      </c>
      <c r="Z616" s="65"/>
    </row>
    <row r="617" spans="6:26" x14ac:dyDescent="0.25">
      <c r="F617" s="51" t="str">
        <f>IFERROR(VLOOKUP(D617,'Tabelas auxiliares'!$A$3:$B$61,2,FALSE),"")</f>
        <v/>
      </c>
      <c r="G617" s="51" t="str">
        <f>IFERROR(VLOOKUP($B617,'Tabelas auxiliares'!$A$65:$C$102,2,FALSE),"")</f>
        <v/>
      </c>
      <c r="H617" s="51" t="str">
        <f>IFERROR(VLOOKUP($B617,'Tabelas auxiliares'!$A$65:$C$102,3,FALSE),"")</f>
        <v/>
      </c>
      <c r="X617" s="51" t="str">
        <f t="shared" si="9"/>
        <v/>
      </c>
      <c r="Y617" s="51" t="str">
        <f>IF(T617="","",IF(AND(T617&lt;&gt;'Tabelas auxiliares'!$B$236,T617&lt;&gt;'Tabelas auxiliares'!$B$237),"FOLHA DE PESSOAL",IF(X617='Tabelas auxiliares'!$A$237,"CUSTEIO",IF(X617='Tabelas auxiliares'!$A$236,"INVESTIMENTO","ERRO - VERIFICAR"))))</f>
        <v/>
      </c>
      <c r="Z617" s="65"/>
    </row>
    <row r="618" spans="6:26" x14ac:dyDescent="0.25">
      <c r="F618" s="51" t="str">
        <f>IFERROR(VLOOKUP(D618,'Tabelas auxiliares'!$A$3:$B$61,2,FALSE),"")</f>
        <v/>
      </c>
      <c r="G618" s="51" t="str">
        <f>IFERROR(VLOOKUP($B618,'Tabelas auxiliares'!$A$65:$C$102,2,FALSE),"")</f>
        <v/>
      </c>
      <c r="H618" s="51" t="str">
        <f>IFERROR(VLOOKUP($B618,'Tabelas auxiliares'!$A$65:$C$102,3,FALSE),"")</f>
        <v/>
      </c>
      <c r="X618" s="51" t="str">
        <f t="shared" si="9"/>
        <v/>
      </c>
      <c r="Y618" s="51" t="str">
        <f>IF(T618="","",IF(AND(T618&lt;&gt;'Tabelas auxiliares'!$B$236,T618&lt;&gt;'Tabelas auxiliares'!$B$237),"FOLHA DE PESSOAL",IF(X618='Tabelas auxiliares'!$A$237,"CUSTEIO",IF(X618='Tabelas auxiliares'!$A$236,"INVESTIMENTO","ERRO - VERIFICAR"))))</f>
        <v/>
      </c>
      <c r="Z618" s="65"/>
    </row>
    <row r="619" spans="6:26" x14ac:dyDescent="0.25">
      <c r="F619" s="51" t="str">
        <f>IFERROR(VLOOKUP(D619,'Tabelas auxiliares'!$A$3:$B$61,2,FALSE),"")</f>
        <v/>
      </c>
      <c r="G619" s="51" t="str">
        <f>IFERROR(VLOOKUP($B619,'Tabelas auxiliares'!$A$65:$C$102,2,FALSE),"")</f>
        <v/>
      </c>
      <c r="H619" s="51" t="str">
        <f>IFERROR(VLOOKUP($B619,'Tabelas auxiliares'!$A$65:$C$102,3,FALSE),"")</f>
        <v/>
      </c>
      <c r="X619" s="51" t="str">
        <f t="shared" si="9"/>
        <v/>
      </c>
      <c r="Y619" s="51" t="str">
        <f>IF(T619="","",IF(AND(T619&lt;&gt;'Tabelas auxiliares'!$B$236,T619&lt;&gt;'Tabelas auxiliares'!$B$237),"FOLHA DE PESSOAL",IF(X619='Tabelas auxiliares'!$A$237,"CUSTEIO",IF(X619='Tabelas auxiliares'!$A$236,"INVESTIMENTO","ERRO - VERIFICAR"))))</f>
        <v/>
      </c>
      <c r="Z619" s="65"/>
    </row>
    <row r="620" spans="6:26" x14ac:dyDescent="0.25">
      <c r="F620" s="51" t="str">
        <f>IFERROR(VLOOKUP(D620,'Tabelas auxiliares'!$A$3:$B$61,2,FALSE),"")</f>
        <v/>
      </c>
      <c r="G620" s="51" t="str">
        <f>IFERROR(VLOOKUP($B620,'Tabelas auxiliares'!$A$65:$C$102,2,FALSE),"")</f>
        <v/>
      </c>
      <c r="H620" s="51" t="str">
        <f>IFERROR(VLOOKUP($B620,'Tabelas auxiliares'!$A$65:$C$102,3,FALSE),"")</f>
        <v/>
      </c>
      <c r="X620" s="51" t="str">
        <f t="shared" si="9"/>
        <v/>
      </c>
      <c r="Y620" s="51" t="str">
        <f>IF(T620="","",IF(AND(T620&lt;&gt;'Tabelas auxiliares'!$B$236,T620&lt;&gt;'Tabelas auxiliares'!$B$237),"FOLHA DE PESSOAL",IF(X620='Tabelas auxiliares'!$A$237,"CUSTEIO",IF(X620='Tabelas auxiliares'!$A$236,"INVESTIMENTO","ERRO - VERIFICAR"))))</f>
        <v/>
      </c>
      <c r="Z620" s="65"/>
    </row>
    <row r="621" spans="6:26" x14ac:dyDescent="0.25">
      <c r="F621" s="51" t="str">
        <f>IFERROR(VLOOKUP(D621,'Tabelas auxiliares'!$A$3:$B$61,2,FALSE),"")</f>
        <v/>
      </c>
      <c r="G621" s="51" t="str">
        <f>IFERROR(VLOOKUP($B621,'Tabelas auxiliares'!$A$65:$C$102,2,FALSE),"")</f>
        <v/>
      </c>
      <c r="H621" s="51" t="str">
        <f>IFERROR(VLOOKUP($B621,'Tabelas auxiliares'!$A$65:$C$102,3,FALSE),"")</f>
        <v/>
      </c>
      <c r="X621" s="51" t="str">
        <f t="shared" si="9"/>
        <v/>
      </c>
      <c r="Y621" s="51" t="str">
        <f>IF(T621="","",IF(AND(T621&lt;&gt;'Tabelas auxiliares'!$B$236,T621&lt;&gt;'Tabelas auxiliares'!$B$237),"FOLHA DE PESSOAL",IF(X621='Tabelas auxiliares'!$A$237,"CUSTEIO",IF(X621='Tabelas auxiliares'!$A$236,"INVESTIMENTO","ERRO - VERIFICAR"))))</f>
        <v/>
      </c>
      <c r="Z621" s="65"/>
    </row>
    <row r="622" spans="6:26" x14ac:dyDescent="0.25">
      <c r="F622" s="51" t="str">
        <f>IFERROR(VLOOKUP(D622,'Tabelas auxiliares'!$A$3:$B$61,2,FALSE),"")</f>
        <v/>
      </c>
      <c r="G622" s="51" t="str">
        <f>IFERROR(VLOOKUP($B622,'Tabelas auxiliares'!$A$65:$C$102,2,FALSE),"")</f>
        <v/>
      </c>
      <c r="H622" s="51" t="str">
        <f>IFERROR(VLOOKUP($B622,'Tabelas auxiliares'!$A$65:$C$102,3,FALSE),"")</f>
        <v/>
      </c>
      <c r="X622" s="51" t="str">
        <f t="shared" si="9"/>
        <v/>
      </c>
      <c r="Y622" s="51" t="str">
        <f>IF(T622="","",IF(AND(T622&lt;&gt;'Tabelas auxiliares'!$B$236,T622&lt;&gt;'Tabelas auxiliares'!$B$237),"FOLHA DE PESSOAL",IF(X622='Tabelas auxiliares'!$A$237,"CUSTEIO",IF(X622='Tabelas auxiliares'!$A$236,"INVESTIMENTO","ERRO - VERIFICAR"))))</f>
        <v/>
      </c>
      <c r="Z622" s="65"/>
    </row>
    <row r="623" spans="6:26" x14ac:dyDescent="0.25">
      <c r="F623" s="51" t="str">
        <f>IFERROR(VLOOKUP(D623,'Tabelas auxiliares'!$A$3:$B$61,2,FALSE),"")</f>
        <v/>
      </c>
      <c r="G623" s="51" t="str">
        <f>IFERROR(VLOOKUP($B623,'Tabelas auxiliares'!$A$65:$C$102,2,FALSE),"")</f>
        <v/>
      </c>
      <c r="H623" s="51" t="str">
        <f>IFERROR(VLOOKUP($B623,'Tabelas auxiliares'!$A$65:$C$102,3,FALSE),"")</f>
        <v/>
      </c>
      <c r="X623" s="51" t="str">
        <f t="shared" si="9"/>
        <v/>
      </c>
      <c r="Y623" s="51" t="str">
        <f>IF(T623="","",IF(AND(T623&lt;&gt;'Tabelas auxiliares'!$B$236,T623&lt;&gt;'Tabelas auxiliares'!$B$237),"FOLHA DE PESSOAL",IF(X623='Tabelas auxiliares'!$A$237,"CUSTEIO",IF(X623='Tabelas auxiliares'!$A$236,"INVESTIMENTO","ERRO - VERIFICAR"))))</f>
        <v/>
      </c>
      <c r="Z623" s="65"/>
    </row>
    <row r="624" spans="6:26" x14ac:dyDescent="0.25">
      <c r="F624" s="51" t="str">
        <f>IFERROR(VLOOKUP(D624,'Tabelas auxiliares'!$A$3:$B$61,2,FALSE),"")</f>
        <v/>
      </c>
      <c r="G624" s="51" t="str">
        <f>IFERROR(VLOOKUP($B624,'Tabelas auxiliares'!$A$65:$C$102,2,FALSE),"")</f>
        <v/>
      </c>
      <c r="H624" s="51" t="str">
        <f>IFERROR(VLOOKUP($B624,'Tabelas auxiliares'!$A$65:$C$102,3,FALSE),"")</f>
        <v/>
      </c>
      <c r="X624" s="51" t="str">
        <f t="shared" si="9"/>
        <v/>
      </c>
      <c r="Y624" s="51" t="str">
        <f>IF(T624="","",IF(AND(T624&lt;&gt;'Tabelas auxiliares'!$B$236,T624&lt;&gt;'Tabelas auxiliares'!$B$237),"FOLHA DE PESSOAL",IF(X624='Tabelas auxiliares'!$A$237,"CUSTEIO",IF(X624='Tabelas auxiliares'!$A$236,"INVESTIMENTO","ERRO - VERIFICAR"))))</f>
        <v/>
      </c>
      <c r="Z624" s="65"/>
    </row>
    <row r="625" spans="6:26" x14ac:dyDescent="0.25">
      <c r="F625" s="51" t="str">
        <f>IFERROR(VLOOKUP(D625,'Tabelas auxiliares'!$A$3:$B$61,2,FALSE),"")</f>
        <v/>
      </c>
      <c r="G625" s="51" t="str">
        <f>IFERROR(VLOOKUP($B625,'Tabelas auxiliares'!$A$65:$C$102,2,FALSE),"")</f>
        <v/>
      </c>
      <c r="H625" s="51" t="str">
        <f>IFERROR(VLOOKUP($B625,'Tabelas auxiliares'!$A$65:$C$102,3,FALSE),"")</f>
        <v/>
      </c>
      <c r="X625" s="51" t="str">
        <f t="shared" si="9"/>
        <v/>
      </c>
      <c r="Y625" s="51" t="str">
        <f>IF(T625="","",IF(AND(T625&lt;&gt;'Tabelas auxiliares'!$B$236,T625&lt;&gt;'Tabelas auxiliares'!$B$237),"FOLHA DE PESSOAL",IF(X625='Tabelas auxiliares'!$A$237,"CUSTEIO",IF(X625='Tabelas auxiliares'!$A$236,"INVESTIMENTO","ERRO - VERIFICAR"))))</f>
        <v/>
      </c>
      <c r="Z625" s="65"/>
    </row>
    <row r="626" spans="6:26" x14ac:dyDescent="0.25">
      <c r="F626" s="51" t="str">
        <f>IFERROR(VLOOKUP(D626,'Tabelas auxiliares'!$A$3:$B$61,2,FALSE),"")</f>
        <v/>
      </c>
      <c r="G626" s="51" t="str">
        <f>IFERROR(VLOOKUP($B626,'Tabelas auxiliares'!$A$65:$C$102,2,FALSE),"")</f>
        <v/>
      </c>
      <c r="H626" s="51" t="str">
        <f>IFERROR(VLOOKUP($B626,'Tabelas auxiliares'!$A$65:$C$102,3,FALSE),"")</f>
        <v/>
      </c>
      <c r="X626" s="51" t="str">
        <f t="shared" si="9"/>
        <v/>
      </c>
      <c r="Y626" s="51" t="str">
        <f>IF(T626="","",IF(AND(T626&lt;&gt;'Tabelas auxiliares'!$B$236,T626&lt;&gt;'Tabelas auxiliares'!$B$237),"FOLHA DE PESSOAL",IF(X626='Tabelas auxiliares'!$A$237,"CUSTEIO",IF(X626='Tabelas auxiliares'!$A$236,"INVESTIMENTO","ERRO - VERIFICAR"))))</f>
        <v/>
      </c>
      <c r="Z626" s="65"/>
    </row>
    <row r="627" spans="6:26" x14ac:dyDescent="0.25">
      <c r="F627" s="51" t="str">
        <f>IFERROR(VLOOKUP(D627,'Tabelas auxiliares'!$A$3:$B$61,2,FALSE),"")</f>
        <v/>
      </c>
      <c r="G627" s="51" t="str">
        <f>IFERROR(VLOOKUP($B627,'Tabelas auxiliares'!$A$65:$C$102,2,FALSE),"")</f>
        <v/>
      </c>
      <c r="H627" s="51" t="str">
        <f>IFERROR(VLOOKUP($B627,'Tabelas auxiliares'!$A$65:$C$102,3,FALSE),"")</f>
        <v/>
      </c>
      <c r="X627" s="51" t="str">
        <f t="shared" si="9"/>
        <v/>
      </c>
      <c r="Y627" s="51" t="str">
        <f>IF(T627="","",IF(AND(T627&lt;&gt;'Tabelas auxiliares'!$B$236,T627&lt;&gt;'Tabelas auxiliares'!$B$237),"FOLHA DE PESSOAL",IF(X627='Tabelas auxiliares'!$A$237,"CUSTEIO",IF(X627='Tabelas auxiliares'!$A$236,"INVESTIMENTO","ERRO - VERIFICAR"))))</f>
        <v/>
      </c>
      <c r="Z627" s="65"/>
    </row>
    <row r="628" spans="6:26" x14ac:dyDescent="0.25">
      <c r="F628" s="51" t="str">
        <f>IFERROR(VLOOKUP(D628,'Tabelas auxiliares'!$A$3:$B$61,2,FALSE),"")</f>
        <v/>
      </c>
      <c r="G628" s="51" t="str">
        <f>IFERROR(VLOOKUP($B628,'Tabelas auxiliares'!$A$65:$C$102,2,FALSE),"")</f>
        <v/>
      </c>
      <c r="H628" s="51" t="str">
        <f>IFERROR(VLOOKUP($B628,'Tabelas auxiliares'!$A$65:$C$102,3,FALSE),"")</f>
        <v/>
      </c>
      <c r="X628" s="51" t="str">
        <f t="shared" si="9"/>
        <v/>
      </c>
      <c r="Y628" s="51" t="str">
        <f>IF(T628="","",IF(AND(T628&lt;&gt;'Tabelas auxiliares'!$B$236,T628&lt;&gt;'Tabelas auxiliares'!$B$237),"FOLHA DE PESSOAL",IF(X628='Tabelas auxiliares'!$A$237,"CUSTEIO",IF(X628='Tabelas auxiliares'!$A$236,"INVESTIMENTO","ERRO - VERIFICAR"))))</f>
        <v/>
      </c>
      <c r="Z628" s="65"/>
    </row>
    <row r="629" spans="6:26" x14ac:dyDescent="0.25">
      <c r="F629" s="51" t="str">
        <f>IFERROR(VLOOKUP(D629,'Tabelas auxiliares'!$A$3:$B$61,2,FALSE),"")</f>
        <v/>
      </c>
      <c r="G629" s="51" t="str">
        <f>IFERROR(VLOOKUP($B629,'Tabelas auxiliares'!$A$65:$C$102,2,FALSE),"")</f>
        <v/>
      </c>
      <c r="H629" s="51" t="str">
        <f>IFERROR(VLOOKUP($B629,'Tabelas auxiliares'!$A$65:$C$102,3,FALSE),"")</f>
        <v/>
      </c>
      <c r="X629" s="51" t="str">
        <f t="shared" si="9"/>
        <v/>
      </c>
      <c r="Y629" s="51" t="str">
        <f>IF(T629="","",IF(AND(T629&lt;&gt;'Tabelas auxiliares'!$B$236,T629&lt;&gt;'Tabelas auxiliares'!$B$237),"FOLHA DE PESSOAL",IF(X629='Tabelas auxiliares'!$A$237,"CUSTEIO",IF(X629='Tabelas auxiliares'!$A$236,"INVESTIMENTO","ERRO - VERIFICAR"))))</f>
        <v/>
      </c>
      <c r="Z629" s="65"/>
    </row>
    <row r="630" spans="6:26" x14ac:dyDescent="0.25">
      <c r="F630" s="51" t="str">
        <f>IFERROR(VLOOKUP(D630,'Tabelas auxiliares'!$A$3:$B$61,2,FALSE),"")</f>
        <v/>
      </c>
      <c r="G630" s="51" t="str">
        <f>IFERROR(VLOOKUP($B630,'Tabelas auxiliares'!$A$65:$C$102,2,FALSE),"")</f>
        <v/>
      </c>
      <c r="H630" s="51" t="str">
        <f>IFERROR(VLOOKUP($B630,'Tabelas auxiliares'!$A$65:$C$102,3,FALSE),"")</f>
        <v/>
      </c>
      <c r="X630" s="51" t="str">
        <f t="shared" si="9"/>
        <v/>
      </c>
      <c r="Y630" s="51" t="str">
        <f>IF(T630="","",IF(AND(T630&lt;&gt;'Tabelas auxiliares'!$B$236,T630&lt;&gt;'Tabelas auxiliares'!$B$237),"FOLHA DE PESSOAL",IF(X630='Tabelas auxiliares'!$A$237,"CUSTEIO",IF(X630='Tabelas auxiliares'!$A$236,"INVESTIMENTO","ERRO - VERIFICAR"))))</f>
        <v/>
      </c>
      <c r="Z630" s="65"/>
    </row>
    <row r="631" spans="6:26" x14ac:dyDescent="0.25">
      <c r="F631" s="51" t="str">
        <f>IFERROR(VLOOKUP(D631,'Tabelas auxiliares'!$A$3:$B$61,2,FALSE),"")</f>
        <v/>
      </c>
      <c r="G631" s="51" t="str">
        <f>IFERROR(VLOOKUP($B631,'Tabelas auxiliares'!$A$65:$C$102,2,FALSE),"")</f>
        <v/>
      </c>
      <c r="H631" s="51" t="str">
        <f>IFERROR(VLOOKUP($B631,'Tabelas auxiliares'!$A$65:$C$102,3,FALSE),"")</f>
        <v/>
      </c>
      <c r="X631" s="51" t="str">
        <f t="shared" si="9"/>
        <v/>
      </c>
      <c r="Y631" s="51" t="str">
        <f>IF(T631="","",IF(AND(T631&lt;&gt;'Tabelas auxiliares'!$B$236,T631&lt;&gt;'Tabelas auxiliares'!$B$237),"FOLHA DE PESSOAL",IF(X631='Tabelas auxiliares'!$A$237,"CUSTEIO",IF(X631='Tabelas auxiliares'!$A$236,"INVESTIMENTO","ERRO - VERIFICAR"))))</f>
        <v/>
      </c>
      <c r="Z631" s="65"/>
    </row>
    <row r="632" spans="6:26" x14ac:dyDescent="0.25">
      <c r="F632" s="51" t="str">
        <f>IFERROR(VLOOKUP(D632,'Tabelas auxiliares'!$A$3:$B$61,2,FALSE),"")</f>
        <v/>
      </c>
      <c r="G632" s="51" t="str">
        <f>IFERROR(VLOOKUP($B632,'Tabelas auxiliares'!$A$65:$C$102,2,FALSE),"")</f>
        <v/>
      </c>
      <c r="H632" s="51" t="str">
        <f>IFERROR(VLOOKUP($B632,'Tabelas auxiliares'!$A$65:$C$102,3,FALSE),"")</f>
        <v/>
      </c>
      <c r="X632" s="51" t="str">
        <f t="shared" si="9"/>
        <v/>
      </c>
      <c r="Y632" s="51" t="str">
        <f>IF(T632="","",IF(AND(T632&lt;&gt;'Tabelas auxiliares'!$B$236,T632&lt;&gt;'Tabelas auxiliares'!$B$237),"FOLHA DE PESSOAL",IF(X632='Tabelas auxiliares'!$A$237,"CUSTEIO",IF(X632='Tabelas auxiliares'!$A$236,"INVESTIMENTO","ERRO - VERIFICAR"))))</f>
        <v/>
      </c>
      <c r="Z632" s="65"/>
    </row>
    <row r="633" spans="6:26" x14ac:dyDescent="0.25">
      <c r="F633" s="51" t="str">
        <f>IFERROR(VLOOKUP(D633,'Tabelas auxiliares'!$A$3:$B$61,2,FALSE),"")</f>
        <v/>
      </c>
      <c r="G633" s="51" t="str">
        <f>IFERROR(VLOOKUP($B633,'Tabelas auxiliares'!$A$65:$C$102,2,FALSE),"")</f>
        <v/>
      </c>
      <c r="H633" s="51" t="str">
        <f>IFERROR(VLOOKUP($B633,'Tabelas auxiliares'!$A$65:$C$102,3,FALSE),"")</f>
        <v/>
      </c>
      <c r="X633" s="51" t="str">
        <f t="shared" si="9"/>
        <v/>
      </c>
      <c r="Y633" s="51" t="str">
        <f>IF(T633="","",IF(AND(T633&lt;&gt;'Tabelas auxiliares'!$B$236,T633&lt;&gt;'Tabelas auxiliares'!$B$237),"FOLHA DE PESSOAL",IF(X633='Tabelas auxiliares'!$A$237,"CUSTEIO",IF(X633='Tabelas auxiliares'!$A$236,"INVESTIMENTO","ERRO - VERIFICAR"))))</f>
        <v/>
      </c>
      <c r="Z633" s="65"/>
    </row>
    <row r="634" spans="6:26" x14ac:dyDescent="0.25">
      <c r="F634" s="51" t="str">
        <f>IFERROR(VLOOKUP(D634,'Tabelas auxiliares'!$A$3:$B$61,2,FALSE),"")</f>
        <v/>
      </c>
      <c r="G634" s="51" t="str">
        <f>IFERROR(VLOOKUP($B634,'Tabelas auxiliares'!$A$65:$C$102,2,FALSE),"")</f>
        <v/>
      </c>
      <c r="H634" s="51" t="str">
        <f>IFERROR(VLOOKUP($B634,'Tabelas auxiliares'!$A$65:$C$102,3,FALSE),"")</f>
        <v/>
      </c>
      <c r="X634" s="51" t="str">
        <f t="shared" si="9"/>
        <v/>
      </c>
      <c r="Y634" s="51" t="str">
        <f>IF(T634="","",IF(AND(T634&lt;&gt;'Tabelas auxiliares'!$B$236,T634&lt;&gt;'Tabelas auxiliares'!$B$237),"FOLHA DE PESSOAL",IF(X634='Tabelas auxiliares'!$A$237,"CUSTEIO",IF(X634='Tabelas auxiliares'!$A$236,"INVESTIMENTO","ERRO - VERIFICAR"))))</f>
        <v/>
      </c>
      <c r="Z634" s="65"/>
    </row>
    <row r="635" spans="6:26" x14ac:dyDescent="0.25">
      <c r="F635" s="51" t="str">
        <f>IFERROR(VLOOKUP(D635,'Tabelas auxiliares'!$A$3:$B$61,2,FALSE),"")</f>
        <v/>
      </c>
      <c r="G635" s="51" t="str">
        <f>IFERROR(VLOOKUP($B635,'Tabelas auxiliares'!$A$65:$C$102,2,FALSE),"")</f>
        <v/>
      </c>
      <c r="H635" s="51" t="str">
        <f>IFERROR(VLOOKUP($B635,'Tabelas auxiliares'!$A$65:$C$102,3,FALSE),"")</f>
        <v/>
      </c>
      <c r="X635" s="51" t="str">
        <f t="shared" si="9"/>
        <v/>
      </c>
      <c r="Y635" s="51" t="str">
        <f>IF(T635="","",IF(AND(T635&lt;&gt;'Tabelas auxiliares'!$B$236,T635&lt;&gt;'Tabelas auxiliares'!$B$237),"FOLHA DE PESSOAL",IF(X635='Tabelas auxiliares'!$A$237,"CUSTEIO",IF(X635='Tabelas auxiliares'!$A$236,"INVESTIMENTO","ERRO - VERIFICAR"))))</f>
        <v/>
      </c>
      <c r="Z635" s="65"/>
    </row>
    <row r="636" spans="6:26" x14ac:dyDescent="0.25">
      <c r="F636" s="51" t="str">
        <f>IFERROR(VLOOKUP(D636,'Tabelas auxiliares'!$A$3:$B$61,2,FALSE),"")</f>
        <v/>
      </c>
      <c r="G636" s="51" t="str">
        <f>IFERROR(VLOOKUP($B636,'Tabelas auxiliares'!$A$65:$C$102,2,FALSE),"")</f>
        <v/>
      </c>
      <c r="H636" s="51" t="str">
        <f>IFERROR(VLOOKUP($B636,'Tabelas auxiliares'!$A$65:$C$102,3,FALSE),"")</f>
        <v/>
      </c>
      <c r="X636" s="51" t="str">
        <f t="shared" si="9"/>
        <v/>
      </c>
      <c r="Y636" s="51" t="str">
        <f>IF(T636="","",IF(AND(T636&lt;&gt;'Tabelas auxiliares'!$B$236,T636&lt;&gt;'Tabelas auxiliares'!$B$237),"FOLHA DE PESSOAL",IF(X636='Tabelas auxiliares'!$A$237,"CUSTEIO",IF(X636='Tabelas auxiliares'!$A$236,"INVESTIMENTO","ERRO - VERIFICAR"))))</f>
        <v/>
      </c>
      <c r="Z636" s="65"/>
    </row>
    <row r="637" spans="6:26" x14ac:dyDescent="0.25">
      <c r="F637" s="51" t="str">
        <f>IFERROR(VLOOKUP(D637,'Tabelas auxiliares'!$A$3:$B$61,2,FALSE),"")</f>
        <v/>
      </c>
      <c r="G637" s="51" t="str">
        <f>IFERROR(VLOOKUP($B637,'Tabelas auxiliares'!$A$65:$C$102,2,FALSE),"")</f>
        <v/>
      </c>
      <c r="H637" s="51" t="str">
        <f>IFERROR(VLOOKUP($B637,'Tabelas auxiliares'!$A$65:$C$102,3,FALSE),"")</f>
        <v/>
      </c>
      <c r="X637" s="51" t="str">
        <f t="shared" si="9"/>
        <v/>
      </c>
      <c r="Y637" s="51" t="str">
        <f>IF(T637="","",IF(AND(T637&lt;&gt;'Tabelas auxiliares'!$B$236,T637&lt;&gt;'Tabelas auxiliares'!$B$237),"FOLHA DE PESSOAL",IF(X637='Tabelas auxiliares'!$A$237,"CUSTEIO",IF(X637='Tabelas auxiliares'!$A$236,"INVESTIMENTO","ERRO - VERIFICAR"))))</f>
        <v/>
      </c>
      <c r="Z637" s="65"/>
    </row>
    <row r="638" spans="6:26" x14ac:dyDescent="0.25">
      <c r="F638" s="51" t="str">
        <f>IFERROR(VLOOKUP(D638,'Tabelas auxiliares'!$A$3:$B$61,2,FALSE),"")</f>
        <v/>
      </c>
      <c r="G638" s="51" t="str">
        <f>IFERROR(VLOOKUP($B638,'Tabelas auxiliares'!$A$65:$C$102,2,FALSE),"")</f>
        <v/>
      </c>
      <c r="H638" s="51" t="str">
        <f>IFERROR(VLOOKUP($B638,'Tabelas auxiliares'!$A$65:$C$102,3,FALSE),"")</f>
        <v/>
      </c>
      <c r="X638" s="51" t="str">
        <f t="shared" si="9"/>
        <v/>
      </c>
      <c r="Y638" s="51" t="str">
        <f>IF(T638="","",IF(AND(T638&lt;&gt;'Tabelas auxiliares'!$B$236,T638&lt;&gt;'Tabelas auxiliares'!$B$237),"FOLHA DE PESSOAL",IF(X638='Tabelas auxiliares'!$A$237,"CUSTEIO",IF(X638='Tabelas auxiliares'!$A$236,"INVESTIMENTO","ERRO - VERIFICAR"))))</f>
        <v/>
      </c>
      <c r="Z638" s="65"/>
    </row>
    <row r="639" spans="6:26" x14ac:dyDescent="0.25">
      <c r="F639" s="51" t="str">
        <f>IFERROR(VLOOKUP(D639,'Tabelas auxiliares'!$A$3:$B$61,2,FALSE),"")</f>
        <v/>
      </c>
      <c r="G639" s="51" t="str">
        <f>IFERROR(VLOOKUP($B639,'Tabelas auxiliares'!$A$65:$C$102,2,FALSE),"")</f>
        <v/>
      </c>
      <c r="H639" s="51" t="str">
        <f>IFERROR(VLOOKUP($B639,'Tabelas auxiliares'!$A$65:$C$102,3,FALSE),"")</f>
        <v/>
      </c>
      <c r="X639" s="51" t="str">
        <f t="shared" si="9"/>
        <v/>
      </c>
      <c r="Y639" s="51" t="str">
        <f>IF(T639="","",IF(AND(T639&lt;&gt;'Tabelas auxiliares'!$B$236,T639&lt;&gt;'Tabelas auxiliares'!$B$237),"FOLHA DE PESSOAL",IF(X639='Tabelas auxiliares'!$A$237,"CUSTEIO",IF(X639='Tabelas auxiliares'!$A$236,"INVESTIMENTO","ERRO - VERIFICAR"))))</f>
        <v/>
      </c>
      <c r="Z639" s="65"/>
    </row>
    <row r="640" spans="6:26" x14ac:dyDescent="0.25">
      <c r="F640" s="51" t="str">
        <f>IFERROR(VLOOKUP(D640,'Tabelas auxiliares'!$A$3:$B$61,2,FALSE),"")</f>
        <v/>
      </c>
      <c r="G640" s="51" t="str">
        <f>IFERROR(VLOOKUP($B640,'Tabelas auxiliares'!$A$65:$C$102,2,FALSE),"")</f>
        <v/>
      </c>
      <c r="H640" s="51" t="str">
        <f>IFERROR(VLOOKUP($B640,'Tabelas auxiliares'!$A$65:$C$102,3,FALSE),"")</f>
        <v/>
      </c>
      <c r="X640" s="51" t="str">
        <f t="shared" si="9"/>
        <v/>
      </c>
      <c r="Y640" s="51" t="str">
        <f>IF(T640="","",IF(AND(T640&lt;&gt;'Tabelas auxiliares'!$B$236,T640&lt;&gt;'Tabelas auxiliares'!$B$237),"FOLHA DE PESSOAL",IF(X640='Tabelas auxiliares'!$A$237,"CUSTEIO",IF(X640='Tabelas auxiliares'!$A$236,"INVESTIMENTO","ERRO - VERIFICAR"))))</f>
        <v/>
      </c>
      <c r="Z640" s="65"/>
    </row>
    <row r="641" spans="6:26" x14ac:dyDescent="0.25">
      <c r="F641" s="51" t="str">
        <f>IFERROR(VLOOKUP(D641,'Tabelas auxiliares'!$A$3:$B$61,2,FALSE),"")</f>
        <v/>
      </c>
      <c r="G641" s="51" t="str">
        <f>IFERROR(VLOOKUP($B641,'Tabelas auxiliares'!$A$65:$C$102,2,FALSE),"")</f>
        <v/>
      </c>
      <c r="H641" s="51" t="str">
        <f>IFERROR(VLOOKUP($B641,'Tabelas auxiliares'!$A$65:$C$102,3,FALSE),"")</f>
        <v/>
      </c>
      <c r="X641" s="51" t="str">
        <f t="shared" si="9"/>
        <v/>
      </c>
      <c r="Y641" s="51" t="str">
        <f>IF(T641="","",IF(AND(T641&lt;&gt;'Tabelas auxiliares'!$B$236,T641&lt;&gt;'Tabelas auxiliares'!$B$237),"FOLHA DE PESSOAL",IF(X641='Tabelas auxiliares'!$A$237,"CUSTEIO",IF(X641='Tabelas auxiliares'!$A$236,"INVESTIMENTO","ERRO - VERIFICAR"))))</f>
        <v/>
      </c>
      <c r="Z641" s="65"/>
    </row>
    <row r="642" spans="6:26" x14ac:dyDescent="0.25">
      <c r="F642" s="51" t="str">
        <f>IFERROR(VLOOKUP(D642,'Tabelas auxiliares'!$A$3:$B$61,2,FALSE),"")</f>
        <v/>
      </c>
      <c r="G642" s="51" t="str">
        <f>IFERROR(VLOOKUP($B642,'Tabelas auxiliares'!$A$65:$C$102,2,FALSE),"")</f>
        <v/>
      </c>
      <c r="H642" s="51" t="str">
        <f>IFERROR(VLOOKUP($B642,'Tabelas auxiliares'!$A$65:$C$102,3,FALSE),"")</f>
        <v/>
      </c>
      <c r="X642" s="51" t="str">
        <f t="shared" si="9"/>
        <v/>
      </c>
      <c r="Y642" s="51" t="str">
        <f>IF(T642="","",IF(AND(T642&lt;&gt;'Tabelas auxiliares'!$B$236,T642&lt;&gt;'Tabelas auxiliares'!$B$237),"FOLHA DE PESSOAL",IF(X642='Tabelas auxiliares'!$A$237,"CUSTEIO",IF(X642='Tabelas auxiliares'!$A$236,"INVESTIMENTO","ERRO - VERIFICAR"))))</f>
        <v/>
      </c>
      <c r="Z642" s="65"/>
    </row>
    <row r="643" spans="6:26" x14ac:dyDescent="0.25">
      <c r="F643" s="51" t="str">
        <f>IFERROR(VLOOKUP(D643,'Tabelas auxiliares'!$A$3:$B$61,2,FALSE),"")</f>
        <v/>
      </c>
      <c r="G643" s="51" t="str">
        <f>IFERROR(VLOOKUP($B643,'Tabelas auxiliares'!$A$65:$C$102,2,FALSE),"")</f>
        <v/>
      </c>
      <c r="H643" s="51" t="str">
        <f>IFERROR(VLOOKUP($B643,'Tabelas auxiliares'!$A$65:$C$102,3,FALSE),"")</f>
        <v/>
      </c>
      <c r="X643" s="51" t="str">
        <f t="shared" si="9"/>
        <v/>
      </c>
      <c r="Y643" s="51" t="str">
        <f>IF(T643="","",IF(AND(T643&lt;&gt;'Tabelas auxiliares'!$B$236,T643&lt;&gt;'Tabelas auxiliares'!$B$237),"FOLHA DE PESSOAL",IF(X643='Tabelas auxiliares'!$A$237,"CUSTEIO",IF(X643='Tabelas auxiliares'!$A$236,"INVESTIMENTO","ERRO - VERIFICAR"))))</f>
        <v/>
      </c>
      <c r="Z643" s="65"/>
    </row>
    <row r="644" spans="6:26" x14ac:dyDescent="0.25">
      <c r="F644" s="51" t="str">
        <f>IFERROR(VLOOKUP(D644,'Tabelas auxiliares'!$A$3:$B$61,2,FALSE),"")</f>
        <v/>
      </c>
      <c r="G644" s="51" t="str">
        <f>IFERROR(VLOOKUP($B644,'Tabelas auxiliares'!$A$65:$C$102,2,FALSE),"")</f>
        <v/>
      </c>
      <c r="H644" s="51" t="str">
        <f>IFERROR(VLOOKUP($B644,'Tabelas auxiliares'!$A$65:$C$102,3,FALSE),"")</f>
        <v/>
      </c>
      <c r="X644" s="51" t="str">
        <f t="shared" ref="X644:X707" si="10">LEFT(V644,1)</f>
        <v/>
      </c>
      <c r="Y644" s="51" t="str">
        <f>IF(T644="","",IF(AND(T644&lt;&gt;'Tabelas auxiliares'!$B$236,T644&lt;&gt;'Tabelas auxiliares'!$B$237),"FOLHA DE PESSOAL",IF(X644='Tabelas auxiliares'!$A$237,"CUSTEIO",IF(X644='Tabelas auxiliares'!$A$236,"INVESTIMENTO","ERRO - VERIFICAR"))))</f>
        <v/>
      </c>
      <c r="Z644" s="65"/>
    </row>
    <row r="645" spans="6:26" x14ac:dyDescent="0.25">
      <c r="F645" s="51" t="str">
        <f>IFERROR(VLOOKUP(D645,'Tabelas auxiliares'!$A$3:$B$61,2,FALSE),"")</f>
        <v/>
      </c>
      <c r="G645" s="51" t="str">
        <f>IFERROR(VLOOKUP($B645,'Tabelas auxiliares'!$A$65:$C$102,2,FALSE),"")</f>
        <v/>
      </c>
      <c r="H645" s="51" t="str">
        <f>IFERROR(VLOOKUP($B645,'Tabelas auxiliares'!$A$65:$C$102,3,FALSE),"")</f>
        <v/>
      </c>
      <c r="X645" s="51" t="str">
        <f t="shared" si="10"/>
        <v/>
      </c>
      <c r="Y645" s="51" t="str">
        <f>IF(T645="","",IF(AND(T645&lt;&gt;'Tabelas auxiliares'!$B$236,T645&lt;&gt;'Tabelas auxiliares'!$B$237),"FOLHA DE PESSOAL",IF(X645='Tabelas auxiliares'!$A$237,"CUSTEIO",IF(X645='Tabelas auxiliares'!$A$236,"INVESTIMENTO","ERRO - VERIFICAR"))))</f>
        <v/>
      </c>
      <c r="Z645" s="65"/>
    </row>
    <row r="646" spans="6:26" x14ac:dyDescent="0.25">
      <c r="F646" s="51" t="str">
        <f>IFERROR(VLOOKUP(D646,'Tabelas auxiliares'!$A$3:$B$61,2,FALSE),"")</f>
        <v/>
      </c>
      <c r="G646" s="51" t="str">
        <f>IFERROR(VLOOKUP($B646,'Tabelas auxiliares'!$A$65:$C$102,2,FALSE),"")</f>
        <v/>
      </c>
      <c r="H646" s="51" t="str">
        <f>IFERROR(VLOOKUP($B646,'Tabelas auxiliares'!$A$65:$C$102,3,FALSE),"")</f>
        <v/>
      </c>
      <c r="X646" s="51" t="str">
        <f t="shared" si="10"/>
        <v/>
      </c>
      <c r="Y646" s="51" t="str">
        <f>IF(T646="","",IF(AND(T646&lt;&gt;'Tabelas auxiliares'!$B$236,T646&lt;&gt;'Tabelas auxiliares'!$B$237),"FOLHA DE PESSOAL",IF(X646='Tabelas auxiliares'!$A$237,"CUSTEIO",IF(X646='Tabelas auxiliares'!$A$236,"INVESTIMENTO","ERRO - VERIFICAR"))))</f>
        <v/>
      </c>
      <c r="Z646" s="65"/>
    </row>
    <row r="647" spans="6:26" x14ac:dyDescent="0.25">
      <c r="F647" s="51" t="str">
        <f>IFERROR(VLOOKUP(D647,'Tabelas auxiliares'!$A$3:$B$61,2,FALSE),"")</f>
        <v/>
      </c>
      <c r="G647" s="51" t="str">
        <f>IFERROR(VLOOKUP($B647,'Tabelas auxiliares'!$A$65:$C$102,2,FALSE),"")</f>
        <v/>
      </c>
      <c r="H647" s="51" t="str">
        <f>IFERROR(VLOOKUP($B647,'Tabelas auxiliares'!$A$65:$C$102,3,FALSE),"")</f>
        <v/>
      </c>
      <c r="X647" s="51" t="str">
        <f t="shared" si="10"/>
        <v/>
      </c>
      <c r="Y647" s="51" t="str">
        <f>IF(T647="","",IF(AND(T647&lt;&gt;'Tabelas auxiliares'!$B$236,T647&lt;&gt;'Tabelas auxiliares'!$B$237),"FOLHA DE PESSOAL",IF(X647='Tabelas auxiliares'!$A$237,"CUSTEIO",IF(X647='Tabelas auxiliares'!$A$236,"INVESTIMENTO","ERRO - VERIFICAR"))))</f>
        <v/>
      </c>
      <c r="Z647" s="65"/>
    </row>
    <row r="648" spans="6:26" x14ac:dyDescent="0.25">
      <c r="F648" s="51" t="str">
        <f>IFERROR(VLOOKUP(D648,'Tabelas auxiliares'!$A$3:$B$61,2,FALSE),"")</f>
        <v/>
      </c>
      <c r="G648" s="51" t="str">
        <f>IFERROR(VLOOKUP($B648,'Tabelas auxiliares'!$A$65:$C$102,2,FALSE),"")</f>
        <v/>
      </c>
      <c r="H648" s="51" t="str">
        <f>IFERROR(VLOOKUP($B648,'Tabelas auxiliares'!$A$65:$C$102,3,FALSE),"")</f>
        <v/>
      </c>
      <c r="X648" s="51" t="str">
        <f t="shared" si="10"/>
        <v/>
      </c>
      <c r="Y648" s="51" t="str">
        <f>IF(T648="","",IF(AND(T648&lt;&gt;'Tabelas auxiliares'!$B$236,T648&lt;&gt;'Tabelas auxiliares'!$B$237),"FOLHA DE PESSOAL",IF(X648='Tabelas auxiliares'!$A$237,"CUSTEIO",IF(X648='Tabelas auxiliares'!$A$236,"INVESTIMENTO","ERRO - VERIFICAR"))))</f>
        <v/>
      </c>
      <c r="Z648" s="65"/>
    </row>
    <row r="649" spans="6:26" x14ac:dyDescent="0.25">
      <c r="F649" s="51" t="str">
        <f>IFERROR(VLOOKUP(D649,'Tabelas auxiliares'!$A$3:$B$61,2,FALSE),"")</f>
        <v/>
      </c>
      <c r="G649" s="51" t="str">
        <f>IFERROR(VLOOKUP($B649,'Tabelas auxiliares'!$A$65:$C$102,2,FALSE),"")</f>
        <v/>
      </c>
      <c r="H649" s="51" t="str">
        <f>IFERROR(VLOOKUP($B649,'Tabelas auxiliares'!$A$65:$C$102,3,FALSE),"")</f>
        <v/>
      </c>
      <c r="X649" s="51" t="str">
        <f t="shared" si="10"/>
        <v/>
      </c>
      <c r="Y649" s="51" t="str">
        <f>IF(T649="","",IF(AND(T649&lt;&gt;'Tabelas auxiliares'!$B$236,T649&lt;&gt;'Tabelas auxiliares'!$B$237),"FOLHA DE PESSOAL",IF(X649='Tabelas auxiliares'!$A$237,"CUSTEIO",IF(X649='Tabelas auxiliares'!$A$236,"INVESTIMENTO","ERRO - VERIFICAR"))))</f>
        <v/>
      </c>
      <c r="Z649" s="65"/>
    </row>
    <row r="650" spans="6:26" x14ac:dyDescent="0.25">
      <c r="F650" s="51" t="str">
        <f>IFERROR(VLOOKUP(D650,'Tabelas auxiliares'!$A$3:$B$61,2,FALSE),"")</f>
        <v/>
      </c>
      <c r="G650" s="51" t="str">
        <f>IFERROR(VLOOKUP($B650,'Tabelas auxiliares'!$A$65:$C$102,2,FALSE),"")</f>
        <v/>
      </c>
      <c r="H650" s="51" t="str">
        <f>IFERROR(VLOOKUP($B650,'Tabelas auxiliares'!$A$65:$C$102,3,FALSE),"")</f>
        <v/>
      </c>
      <c r="X650" s="51" t="str">
        <f t="shared" si="10"/>
        <v/>
      </c>
      <c r="Y650" s="51" t="str">
        <f>IF(T650="","",IF(AND(T650&lt;&gt;'Tabelas auxiliares'!$B$236,T650&lt;&gt;'Tabelas auxiliares'!$B$237),"FOLHA DE PESSOAL",IF(X650='Tabelas auxiliares'!$A$237,"CUSTEIO",IF(X650='Tabelas auxiliares'!$A$236,"INVESTIMENTO","ERRO - VERIFICAR"))))</f>
        <v/>
      </c>
      <c r="Z650" s="65"/>
    </row>
    <row r="651" spans="6:26" x14ac:dyDescent="0.25">
      <c r="F651" s="51" t="str">
        <f>IFERROR(VLOOKUP(D651,'Tabelas auxiliares'!$A$3:$B$61,2,FALSE),"")</f>
        <v/>
      </c>
      <c r="G651" s="51" t="str">
        <f>IFERROR(VLOOKUP($B651,'Tabelas auxiliares'!$A$65:$C$102,2,FALSE),"")</f>
        <v/>
      </c>
      <c r="H651" s="51" t="str">
        <f>IFERROR(VLOOKUP($B651,'Tabelas auxiliares'!$A$65:$C$102,3,FALSE),"")</f>
        <v/>
      </c>
      <c r="X651" s="51" t="str">
        <f t="shared" si="10"/>
        <v/>
      </c>
      <c r="Y651" s="51" t="str">
        <f>IF(T651="","",IF(AND(T651&lt;&gt;'Tabelas auxiliares'!$B$236,T651&lt;&gt;'Tabelas auxiliares'!$B$237),"FOLHA DE PESSOAL",IF(X651='Tabelas auxiliares'!$A$237,"CUSTEIO",IF(X651='Tabelas auxiliares'!$A$236,"INVESTIMENTO","ERRO - VERIFICAR"))))</f>
        <v/>
      </c>
      <c r="Z651" s="65"/>
    </row>
    <row r="652" spans="6:26" x14ac:dyDescent="0.25">
      <c r="F652" s="51" t="str">
        <f>IFERROR(VLOOKUP(D652,'Tabelas auxiliares'!$A$3:$B$61,2,FALSE),"")</f>
        <v/>
      </c>
      <c r="G652" s="51" t="str">
        <f>IFERROR(VLOOKUP($B652,'Tabelas auxiliares'!$A$65:$C$102,2,FALSE),"")</f>
        <v/>
      </c>
      <c r="H652" s="51" t="str">
        <f>IFERROR(VLOOKUP($B652,'Tabelas auxiliares'!$A$65:$C$102,3,FALSE),"")</f>
        <v/>
      </c>
      <c r="X652" s="51" t="str">
        <f t="shared" si="10"/>
        <v/>
      </c>
      <c r="Y652" s="51" t="str">
        <f>IF(T652="","",IF(AND(T652&lt;&gt;'Tabelas auxiliares'!$B$236,T652&lt;&gt;'Tabelas auxiliares'!$B$237),"FOLHA DE PESSOAL",IF(X652='Tabelas auxiliares'!$A$237,"CUSTEIO",IF(X652='Tabelas auxiliares'!$A$236,"INVESTIMENTO","ERRO - VERIFICAR"))))</f>
        <v/>
      </c>
      <c r="Z652" s="65"/>
    </row>
    <row r="653" spans="6:26" x14ac:dyDescent="0.25">
      <c r="F653" s="51" t="str">
        <f>IFERROR(VLOOKUP(D653,'Tabelas auxiliares'!$A$3:$B$61,2,FALSE),"")</f>
        <v/>
      </c>
      <c r="G653" s="51" t="str">
        <f>IFERROR(VLOOKUP($B653,'Tabelas auxiliares'!$A$65:$C$102,2,FALSE),"")</f>
        <v/>
      </c>
      <c r="H653" s="51" t="str">
        <f>IFERROR(VLOOKUP($B653,'Tabelas auxiliares'!$A$65:$C$102,3,FALSE),"")</f>
        <v/>
      </c>
      <c r="X653" s="51" t="str">
        <f t="shared" si="10"/>
        <v/>
      </c>
      <c r="Y653" s="51" t="str">
        <f>IF(T653="","",IF(AND(T653&lt;&gt;'Tabelas auxiliares'!$B$236,T653&lt;&gt;'Tabelas auxiliares'!$B$237),"FOLHA DE PESSOAL",IF(X653='Tabelas auxiliares'!$A$237,"CUSTEIO",IF(X653='Tabelas auxiliares'!$A$236,"INVESTIMENTO","ERRO - VERIFICAR"))))</f>
        <v/>
      </c>
      <c r="Z653" s="65"/>
    </row>
    <row r="654" spans="6:26" x14ac:dyDescent="0.25">
      <c r="F654" s="51" t="str">
        <f>IFERROR(VLOOKUP(D654,'Tabelas auxiliares'!$A$3:$B$61,2,FALSE),"")</f>
        <v/>
      </c>
      <c r="G654" s="51" t="str">
        <f>IFERROR(VLOOKUP($B654,'Tabelas auxiliares'!$A$65:$C$102,2,FALSE),"")</f>
        <v/>
      </c>
      <c r="H654" s="51" t="str">
        <f>IFERROR(VLOOKUP($B654,'Tabelas auxiliares'!$A$65:$C$102,3,FALSE),"")</f>
        <v/>
      </c>
      <c r="X654" s="51" t="str">
        <f t="shared" si="10"/>
        <v/>
      </c>
      <c r="Y654" s="51" t="str">
        <f>IF(T654="","",IF(AND(T654&lt;&gt;'Tabelas auxiliares'!$B$236,T654&lt;&gt;'Tabelas auxiliares'!$B$237),"FOLHA DE PESSOAL",IF(X654='Tabelas auxiliares'!$A$237,"CUSTEIO",IF(X654='Tabelas auxiliares'!$A$236,"INVESTIMENTO","ERRO - VERIFICAR"))))</f>
        <v/>
      </c>
      <c r="Z654" s="65"/>
    </row>
    <row r="655" spans="6:26" x14ac:dyDescent="0.25">
      <c r="F655" s="51" t="str">
        <f>IFERROR(VLOOKUP(D655,'Tabelas auxiliares'!$A$3:$B$61,2,FALSE),"")</f>
        <v/>
      </c>
      <c r="G655" s="51" t="str">
        <f>IFERROR(VLOOKUP($B655,'Tabelas auxiliares'!$A$65:$C$102,2,FALSE),"")</f>
        <v/>
      </c>
      <c r="H655" s="51" t="str">
        <f>IFERROR(VLOOKUP($B655,'Tabelas auxiliares'!$A$65:$C$102,3,FALSE),"")</f>
        <v/>
      </c>
      <c r="X655" s="51" t="str">
        <f t="shared" si="10"/>
        <v/>
      </c>
      <c r="Y655" s="51" t="str">
        <f>IF(T655="","",IF(AND(T655&lt;&gt;'Tabelas auxiliares'!$B$236,T655&lt;&gt;'Tabelas auxiliares'!$B$237),"FOLHA DE PESSOAL",IF(X655='Tabelas auxiliares'!$A$237,"CUSTEIO",IF(X655='Tabelas auxiliares'!$A$236,"INVESTIMENTO","ERRO - VERIFICAR"))))</f>
        <v/>
      </c>
      <c r="Z655" s="65"/>
    </row>
    <row r="656" spans="6:26" x14ac:dyDescent="0.25">
      <c r="F656" s="51" t="str">
        <f>IFERROR(VLOOKUP(D656,'Tabelas auxiliares'!$A$3:$B$61,2,FALSE),"")</f>
        <v/>
      </c>
      <c r="G656" s="51" t="str">
        <f>IFERROR(VLOOKUP($B656,'Tabelas auxiliares'!$A$65:$C$102,2,FALSE),"")</f>
        <v/>
      </c>
      <c r="H656" s="51" t="str">
        <f>IFERROR(VLOOKUP($B656,'Tabelas auxiliares'!$A$65:$C$102,3,FALSE),"")</f>
        <v/>
      </c>
      <c r="X656" s="51" t="str">
        <f t="shared" si="10"/>
        <v/>
      </c>
      <c r="Y656" s="51" t="str">
        <f>IF(T656="","",IF(AND(T656&lt;&gt;'Tabelas auxiliares'!$B$236,T656&lt;&gt;'Tabelas auxiliares'!$B$237),"FOLHA DE PESSOAL",IF(X656='Tabelas auxiliares'!$A$237,"CUSTEIO",IF(X656='Tabelas auxiliares'!$A$236,"INVESTIMENTO","ERRO - VERIFICAR"))))</f>
        <v/>
      </c>
      <c r="Z656" s="65"/>
    </row>
    <row r="657" spans="6:26" x14ac:dyDescent="0.25">
      <c r="F657" s="51" t="str">
        <f>IFERROR(VLOOKUP(D657,'Tabelas auxiliares'!$A$3:$B$61,2,FALSE),"")</f>
        <v/>
      </c>
      <c r="G657" s="51" t="str">
        <f>IFERROR(VLOOKUP($B657,'Tabelas auxiliares'!$A$65:$C$102,2,FALSE),"")</f>
        <v/>
      </c>
      <c r="H657" s="51" t="str">
        <f>IFERROR(VLOOKUP($B657,'Tabelas auxiliares'!$A$65:$C$102,3,FALSE),"")</f>
        <v/>
      </c>
      <c r="X657" s="51" t="str">
        <f t="shared" si="10"/>
        <v/>
      </c>
      <c r="Y657" s="51" t="str">
        <f>IF(T657="","",IF(AND(T657&lt;&gt;'Tabelas auxiliares'!$B$236,T657&lt;&gt;'Tabelas auxiliares'!$B$237),"FOLHA DE PESSOAL",IF(X657='Tabelas auxiliares'!$A$237,"CUSTEIO",IF(X657='Tabelas auxiliares'!$A$236,"INVESTIMENTO","ERRO - VERIFICAR"))))</f>
        <v/>
      </c>
      <c r="Z657" s="65"/>
    </row>
    <row r="658" spans="6:26" x14ac:dyDescent="0.25">
      <c r="F658" s="51" t="str">
        <f>IFERROR(VLOOKUP(D658,'Tabelas auxiliares'!$A$3:$B$61,2,FALSE),"")</f>
        <v/>
      </c>
      <c r="G658" s="51" t="str">
        <f>IFERROR(VLOOKUP($B658,'Tabelas auxiliares'!$A$65:$C$102,2,FALSE),"")</f>
        <v/>
      </c>
      <c r="H658" s="51" t="str">
        <f>IFERROR(VLOOKUP($B658,'Tabelas auxiliares'!$A$65:$C$102,3,FALSE),"")</f>
        <v/>
      </c>
      <c r="X658" s="51" t="str">
        <f t="shared" si="10"/>
        <v/>
      </c>
      <c r="Y658" s="51" t="str">
        <f>IF(T658="","",IF(AND(T658&lt;&gt;'Tabelas auxiliares'!$B$236,T658&lt;&gt;'Tabelas auxiliares'!$B$237),"FOLHA DE PESSOAL",IF(X658='Tabelas auxiliares'!$A$237,"CUSTEIO",IF(X658='Tabelas auxiliares'!$A$236,"INVESTIMENTO","ERRO - VERIFICAR"))))</f>
        <v/>
      </c>
      <c r="Z658" s="65"/>
    </row>
    <row r="659" spans="6:26" x14ac:dyDescent="0.25">
      <c r="F659" s="51" t="str">
        <f>IFERROR(VLOOKUP(D659,'Tabelas auxiliares'!$A$3:$B$61,2,FALSE),"")</f>
        <v/>
      </c>
      <c r="G659" s="51" t="str">
        <f>IFERROR(VLOOKUP($B659,'Tabelas auxiliares'!$A$65:$C$102,2,FALSE),"")</f>
        <v/>
      </c>
      <c r="H659" s="51" t="str">
        <f>IFERROR(VLOOKUP($B659,'Tabelas auxiliares'!$A$65:$C$102,3,FALSE),"")</f>
        <v/>
      </c>
      <c r="X659" s="51" t="str">
        <f t="shared" si="10"/>
        <v/>
      </c>
      <c r="Y659" s="51" t="str">
        <f>IF(T659="","",IF(AND(T659&lt;&gt;'Tabelas auxiliares'!$B$236,T659&lt;&gt;'Tabelas auxiliares'!$B$237),"FOLHA DE PESSOAL",IF(X659='Tabelas auxiliares'!$A$237,"CUSTEIO",IF(X659='Tabelas auxiliares'!$A$236,"INVESTIMENTO","ERRO - VERIFICAR"))))</f>
        <v/>
      </c>
      <c r="Z659" s="65"/>
    </row>
    <row r="660" spans="6:26" x14ac:dyDescent="0.25">
      <c r="F660" s="51" t="str">
        <f>IFERROR(VLOOKUP(D660,'Tabelas auxiliares'!$A$3:$B$61,2,FALSE),"")</f>
        <v/>
      </c>
      <c r="G660" s="51" t="str">
        <f>IFERROR(VLOOKUP($B660,'Tabelas auxiliares'!$A$65:$C$102,2,FALSE),"")</f>
        <v/>
      </c>
      <c r="H660" s="51" t="str">
        <f>IFERROR(VLOOKUP($B660,'Tabelas auxiliares'!$A$65:$C$102,3,FALSE),"")</f>
        <v/>
      </c>
      <c r="X660" s="51" t="str">
        <f t="shared" si="10"/>
        <v/>
      </c>
      <c r="Y660" s="51" t="str">
        <f>IF(T660="","",IF(AND(T660&lt;&gt;'Tabelas auxiliares'!$B$236,T660&lt;&gt;'Tabelas auxiliares'!$B$237),"FOLHA DE PESSOAL",IF(X660='Tabelas auxiliares'!$A$237,"CUSTEIO",IF(X660='Tabelas auxiliares'!$A$236,"INVESTIMENTO","ERRO - VERIFICAR"))))</f>
        <v/>
      </c>
      <c r="Z660" s="65"/>
    </row>
    <row r="661" spans="6:26" x14ac:dyDescent="0.25">
      <c r="F661" s="51" t="str">
        <f>IFERROR(VLOOKUP(D661,'Tabelas auxiliares'!$A$3:$B$61,2,FALSE),"")</f>
        <v/>
      </c>
      <c r="G661" s="51" t="str">
        <f>IFERROR(VLOOKUP($B661,'Tabelas auxiliares'!$A$65:$C$102,2,FALSE),"")</f>
        <v/>
      </c>
      <c r="H661" s="51" t="str">
        <f>IFERROR(VLOOKUP($B661,'Tabelas auxiliares'!$A$65:$C$102,3,FALSE),"")</f>
        <v/>
      </c>
      <c r="X661" s="51" t="str">
        <f t="shared" si="10"/>
        <v/>
      </c>
      <c r="Y661" s="51" t="str">
        <f>IF(T661="","",IF(AND(T661&lt;&gt;'Tabelas auxiliares'!$B$236,T661&lt;&gt;'Tabelas auxiliares'!$B$237),"FOLHA DE PESSOAL",IF(X661='Tabelas auxiliares'!$A$237,"CUSTEIO",IF(X661='Tabelas auxiliares'!$A$236,"INVESTIMENTO","ERRO - VERIFICAR"))))</f>
        <v/>
      </c>
      <c r="Z661" s="65"/>
    </row>
    <row r="662" spans="6:26" x14ac:dyDescent="0.25">
      <c r="F662" s="51" t="str">
        <f>IFERROR(VLOOKUP(D662,'Tabelas auxiliares'!$A$3:$B$61,2,FALSE),"")</f>
        <v/>
      </c>
      <c r="G662" s="51" t="str">
        <f>IFERROR(VLOOKUP($B662,'Tabelas auxiliares'!$A$65:$C$102,2,FALSE),"")</f>
        <v/>
      </c>
      <c r="H662" s="51" t="str">
        <f>IFERROR(VLOOKUP($B662,'Tabelas auxiliares'!$A$65:$C$102,3,FALSE),"")</f>
        <v/>
      </c>
      <c r="X662" s="51" t="str">
        <f t="shared" si="10"/>
        <v/>
      </c>
      <c r="Y662" s="51" t="str">
        <f>IF(T662="","",IF(AND(T662&lt;&gt;'Tabelas auxiliares'!$B$236,T662&lt;&gt;'Tabelas auxiliares'!$B$237),"FOLHA DE PESSOAL",IF(X662='Tabelas auxiliares'!$A$237,"CUSTEIO",IF(X662='Tabelas auxiliares'!$A$236,"INVESTIMENTO","ERRO - VERIFICAR"))))</f>
        <v/>
      </c>
      <c r="Z662" s="65"/>
    </row>
    <row r="663" spans="6:26" x14ac:dyDescent="0.25">
      <c r="F663" s="51" t="str">
        <f>IFERROR(VLOOKUP(D663,'Tabelas auxiliares'!$A$3:$B$61,2,FALSE),"")</f>
        <v/>
      </c>
      <c r="G663" s="51" t="str">
        <f>IFERROR(VLOOKUP($B663,'Tabelas auxiliares'!$A$65:$C$102,2,FALSE),"")</f>
        <v/>
      </c>
      <c r="H663" s="51" t="str">
        <f>IFERROR(VLOOKUP($B663,'Tabelas auxiliares'!$A$65:$C$102,3,FALSE),"")</f>
        <v/>
      </c>
      <c r="X663" s="51" t="str">
        <f t="shared" si="10"/>
        <v/>
      </c>
      <c r="Y663" s="51" t="str">
        <f>IF(T663="","",IF(AND(T663&lt;&gt;'Tabelas auxiliares'!$B$236,T663&lt;&gt;'Tabelas auxiliares'!$B$237),"FOLHA DE PESSOAL",IF(X663='Tabelas auxiliares'!$A$237,"CUSTEIO",IF(X663='Tabelas auxiliares'!$A$236,"INVESTIMENTO","ERRO - VERIFICAR"))))</f>
        <v/>
      </c>
      <c r="Z663" s="65"/>
    </row>
    <row r="664" spans="6:26" x14ac:dyDescent="0.25">
      <c r="F664" s="51" t="str">
        <f>IFERROR(VLOOKUP(D664,'Tabelas auxiliares'!$A$3:$B$61,2,FALSE),"")</f>
        <v/>
      </c>
      <c r="G664" s="51" t="str">
        <f>IFERROR(VLOOKUP($B664,'Tabelas auxiliares'!$A$65:$C$102,2,FALSE),"")</f>
        <v/>
      </c>
      <c r="H664" s="51" t="str">
        <f>IFERROR(VLOOKUP($B664,'Tabelas auxiliares'!$A$65:$C$102,3,FALSE),"")</f>
        <v/>
      </c>
      <c r="X664" s="51" t="str">
        <f t="shared" si="10"/>
        <v/>
      </c>
      <c r="Y664" s="51" t="str">
        <f>IF(T664="","",IF(AND(T664&lt;&gt;'Tabelas auxiliares'!$B$236,T664&lt;&gt;'Tabelas auxiliares'!$B$237),"FOLHA DE PESSOAL",IF(X664='Tabelas auxiliares'!$A$237,"CUSTEIO",IF(X664='Tabelas auxiliares'!$A$236,"INVESTIMENTO","ERRO - VERIFICAR"))))</f>
        <v/>
      </c>
      <c r="Z664" s="65"/>
    </row>
    <row r="665" spans="6:26" x14ac:dyDescent="0.25">
      <c r="F665" s="51" t="str">
        <f>IFERROR(VLOOKUP(D665,'Tabelas auxiliares'!$A$3:$B$61,2,FALSE),"")</f>
        <v/>
      </c>
      <c r="G665" s="51" t="str">
        <f>IFERROR(VLOOKUP($B665,'Tabelas auxiliares'!$A$65:$C$102,2,FALSE),"")</f>
        <v/>
      </c>
      <c r="H665" s="51" t="str">
        <f>IFERROR(VLOOKUP($B665,'Tabelas auxiliares'!$A$65:$C$102,3,FALSE),"")</f>
        <v/>
      </c>
      <c r="X665" s="51" t="str">
        <f t="shared" si="10"/>
        <v/>
      </c>
      <c r="Y665" s="51" t="str">
        <f>IF(T665="","",IF(AND(T665&lt;&gt;'Tabelas auxiliares'!$B$236,T665&lt;&gt;'Tabelas auxiliares'!$B$237),"FOLHA DE PESSOAL",IF(X665='Tabelas auxiliares'!$A$237,"CUSTEIO",IF(X665='Tabelas auxiliares'!$A$236,"INVESTIMENTO","ERRO - VERIFICAR"))))</f>
        <v/>
      </c>
      <c r="Z665" s="65"/>
    </row>
    <row r="666" spans="6:26" x14ac:dyDescent="0.25">
      <c r="F666" s="51" t="str">
        <f>IFERROR(VLOOKUP(D666,'Tabelas auxiliares'!$A$3:$B$61,2,FALSE),"")</f>
        <v/>
      </c>
      <c r="G666" s="51" t="str">
        <f>IFERROR(VLOOKUP($B666,'Tabelas auxiliares'!$A$65:$C$102,2,FALSE),"")</f>
        <v/>
      </c>
      <c r="H666" s="51" t="str">
        <f>IFERROR(VLOOKUP($B666,'Tabelas auxiliares'!$A$65:$C$102,3,FALSE),"")</f>
        <v/>
      </c>
      <c r="X666" s="51" t="str">
        <f t="shared" si="10"/>
        <v/>
      </c>
      <c r="Y666" s="51" t="str">
        <f>IF(T666="","",IF(AND(T666&lt;&gt;'Tabelas auxiliares'!$B$236,T666&lt;&gt;'Tabelas auxiliares'!$B$237),"FOLHA DE PESSOAL",IF(X666='Tabelas auxiliares'!$A$237,"CUSTEIO",IF(X666='Tabelas auxiliares'!$A$236,"INVESTIMENTO","ERRO - VERIFICAR"))))</f>
        <v/>
      </c>
      <c r="Z666" s="65"/>
    </row>
    <row r="667" spans="6:26" x14ac:dyDescent="0.25">
      <c r="F667" s="51" t="str">
        <f>IFERROR(VLOOKUP(D667,'Tabelas auxiliares'!$A$3:$B$61,2,FALSE),"")</f>
        <v/>
      </c>
      <c r="G667" s="51" t="str">
        <f>IFERROR(VLOOKUP($B667,'Tabelas auxiliares'!$A$65:$C$102,2,FALSE),"")</f>
        <v/>
      </c>
      <c r="H667" s="51" t="str">
        <f>IFERROR(VLOOKUP($B667,'Tabelas auxiliares'!$A$65:$C$102,3,FALSE),"")</f>
        <v/>
      </c>
      <c r="X667" s="51" t="str">
        <f t="shared" si="10"/>
        <v/>
      </c>
      <c r="Y667" s="51" t="str">
        <f>IF(T667="","",IF(AND(T667&lt;&gt;'Tabelas auxiliares'!$B$236,T667&lt;&gt;'Tabelas auxiliares'!$B$237),"FOLHA DE PESSOAL",IF(X667='Tabelas auxiliares'!$A$237,"CUSTEIO",IF(X667='Tabelas auxiliares'!$A$236,"INVESTIMENTO","ERRO - VERIFICAR"))))</f>
        <v/>
      </c>
      <c r="Z667" s="65"/>
    </row>
    <row r="668" spans="6:26" x14ac:dyDescent="0.25">
      <c r="F668" s="51" t="str">
        <f>IFERROR(VLOOKUP(D668,'Tabelas auxiliares'!$A$3:$B$61,2,FALSE),"")</f>
        <v/>
      </c>
      <c r="G668" s="51" t="str">
        <f>IFERROR(VLOOKUP($B668,'Tabelas auxiliares'!$A$65:$C$102,2,FALSE),"")</f>
        <v/>
      </c>
      <c r="H668" s="51" t="str">
        <f>IFERROR(VLOOKUP($B668,'Tabelas auxiliares'!$A$65:$C$102,3,FALSE),"")</f>
        <v/>
      </c>
      <c r="X668" s="51" t="str">
        <f t="shared" si="10"/>
        <v/>
      </c>
      <c r="Y668" s="51" t="str">
        <f>IF(T668="","",IF(AND(T668&lt;&gt;'Tabelas auxiliares'!$B$236,T668&lt;&gt;'Tabelas auxiliares'!$B$237),"FOLHA DE PESSOAL",IF(X668='Tabelas auxiliares'!$A$237,"CUSTEIO",IF(X668='Tabelas auxiliares'!$A$236,"INVESTIMENTO","ERRO - VERIFICAR"))))</f>
        <v/>
      </c>
      <c r="Z668" s="65"/>
    </row>
    <row r="669" spans="6:26" x14ac:dyDescent="0.25">
      <c r="F669" s="51" t="str">
        <f>IFERROR(VLOOKUP(D669,'Tabelas auxiliares'!$A$3:$B$61,2,FALSE),"")</f>
        <v/>
      </c>
      <c r="G669" s="51" t="str">
        <f>IFERROR(VLOOKUP($B669,'Tabelas auxiliares'!$A$65:$C$102,2,FALSE),"")</f>
        <v/>
      </c>
      <c r="H669" s="51" t="str">
        <f>IFERROR(VLOOKUP($B669,'Tabelas auxiliares'!$A$65:$C$102,3,FALSE),"")</f>
        <v/>
      </c>
      <c r="X669" s="51" t="str">
        <f t="shared" si="10"/>
        <v/>
      </c>
      <c r="Y669" s="51" t="str">
        <f>IF(T669="","",IF(AND(T669&lt;&gt;'Tabelas auxiliares'!$B$236,T669&lt;&gt;'Tabelas auxiliares'!$B$237),"FOLHA DE PESSOAL",IF(X669='Tabelas auxiliares'!$A$237,"CUSTEIO",IF(X669='Tabelas auxiliares'!$A$236,"INVESTIMENTO","ERRO - VERIFICAR"))))</f>
        <v/>
      </c>
      <c r="Z669" s="65"/>
    </row>
    <row r="670" spans="6:26" x14ac:dyDescent="0.25">
      <c r="F670" s="51" t="str">
        <f>IFERROR(VLOOKUP(D670,'Tabelas auxiliares'!$A$3:$B$61,2,FALSE),"")</f>
        <v/>
      </c>
      <c r="G670" s="51" t="str">
        <f>IFERROR(VLOOKUP($B670,'Tabelas auxiliares'!$A$65:$C$102,2,FALSE),"")</f>
        <v/>
      </c>
      <c r="H670" s="51" t="str">
        <f>IFERROR(VLOOKUP($B670,'Tabelas auxiliares'!$A$65:$C$102,3,FALSE),"")</f>
        <v/>
      </c>
      <c r="X670" s="51" t="str">
        <f t="shared" si="10"/>
        <v/>
      </c>
      <c r="Y670" s="51" t="str">
        <f>IF(T670="","",IF(AND(T670&lt;&gt;'Tabelas auxiliares'!$B$236,T670&lt;&gt;'Tabelas auxiliares'!$B$237),"FOLHA DE PESSOAL",IF(X670='Tabelas auxiliares'!$A$237,"CUSTEIO",IF(X670='Tabelas auxiliares'!$A$236,"INVESTIMENTO","ERRO - VERIFICAR"))))</f>
        <v/>
      </c>
      <c r="Z670" s="65"/>
    </row>
    <row r="671" spans="6:26" x14ac:dyDescent="0.25">
      <c r="F671" s="51" t="str">
        <f>IFERROR(VLOOKUP(D671,'Tabelas auxiliares'!$A$3:$B$61,2,FALSE),"")</f>
        <v/>
      </c>
      <c r="G671" s="51" t="str">
        <f>IFERROR(VLOOKUP($B671,'Tabelas auxiliares'!$A$65:$C$102,2,FALSE),"")</f>
        <v/>
      </c>
      <c r="H671" s="51" t="str">
        <f>IFERROR(VLOOKUP($B671,'Tabelas auxiliares'!$A$65:$C$102,3,FALSE),"")</f>
        <v/>
      </c>
      <c r="X671" s="51" t="str">
        <f t="shared" si="10"/>
        <v/>
      </c>
      <c r="Y671" s="51" t="str">
        <f>IF(T671="","",IF(AND(T671&lt;&gt;'Tabelas auxiliares'!$B$236,T671&lt;&gt;'Tabelas auxiliares'!$B$237),"FOLHA DE PESSOAL",IF(X671='Tabelas auxiliares'!$A$237,"CUSTEIO",IF(X671='Tabelas auxiliares'!$A$236,"INVESTIMENTO","ERRO - VERIFICAR"))))</f>
        <v/>
      </c>
      <c r="Z671" s="65"/>
    </row>
    <row r="672" spans="6:26" x14ac:dyDescent="0.25">
      <c r="F672" s="51" t="str">
        <f>IFERROR(VLOOKUP(D672,'Tabelas auxiliares'!$A$3:$B$61,2,FALSE),"")</f>
        <v/>
      </c>
      <c r="G672" s="51" t="str">
        <f>IFERROR(VLOOKUP($B672,'Tabelas auxiliares'!$A$65:$C$102,2,FALSE),"")</f>
        <v/>
      </c>
      <c r="H672" s="51" t="str">
        <f>IFERROR(VLOOKUP($B672,'Tabelas auxiliares'!$A$65:$C$102,3,FALSE),"")</f>
        <v/>
      </c>
      <c r="X672" s="51" t="str">
        <f t="shared" si="10"/>
        <v/>
      </c>
      <c r="Y672" s="51" t="str">
        <f>IF(T672="","",IF(AND(T672&lt;&gt;'Tabelas auxiliares'!$B$236,T672&lt;&gt;'Tabelas auxiliares'!$B$237),"FOLHA DE PESSOAL",IF(X672='Tabelas auxiliares'!$A$237,"CUSTEIO",IF(X672='Tabelas auxiliares'!$A$236,"INVESTIMENTO","ERRO - VERIFICAR"))))</f>
        <v/>
      </c>
      <c r="Z672" s="65"/>
    </row>
    <row r="673" spans="6:26" x14ac:dyDescent="0.25">
      <c r="F673" s="51" t="str">
        <f>IFERROR(VLOOKUP(D673,'Tabelas auxiliares'!$A$3:$B$61,2,FALSE),"")</f>
        <v/>
      </c>
      <c r="G673" s="51" t="str">
        <f>IFERROR(VLOOKUP($B673,'Tabelas auxiliares'!$A$65:$C$102,2,FALSE),"")</f>
        <v/>
      </c>
      <c r="H673" s="51" t="str">
        <f>IFERROR(VLOOKUP($B673,'Tabelas auxiliares'!$A$65:$C$102,3,FALSE),"")</f>
        <v/>
      </c>
      <c r="X673" s="51" t="str">
        <f t="shared" si="10"/>
        <v/>
      </c>
      <c r="Y673" s="51" t="str">
        <f>IF(T673="","",IF(AND(T673&lt;&gt;'Tabelas auxiliares'!$B$236,T673&lt;&gt;'Tabelas auxiliares'!$B$237),"FOLHA DE PESSOAL",IF(X673='Tabelas auxiliares'!$A$237,"CUSTEIO",IF(X673='Tabelas auxiliares'!$A$236,"INVESTIMENTO","ERRO - VERIFICAR"))))</f>
        <v/>
      </c>
      <c r="Z673" s="65"/>
    </row>
    <row r="674" spans="6:26" x14ac:dyDescent="0.25">
      <c r="F674" s="51" t="str">
        <f>IFERROR(VLOOKUP(D674,'Tabelas auxiliares'!$A$3:$B$61,2,FALSE),"")</f>
        <v/>
      </c>
      <c r="G674" s="51" t="str">
        <f>IFERROR(VLOOKUP($B674,'Tabelas auxiliares'!$A$65:$C$102,2,FALSE),"")</f>
        <v/>
      </c>
      <c r="H674" s="51" t="str">
        <f>IFERROR(VLOOKUP($B674,'Tabelas auxiliares'!$A$65:$C$102,3,FALSE),"")</f>
        <v/>
      </c>
      <c r="X674" s="51" t="str">
        <f t="shared" si="10"/>
        <v/>
      </c>
      <c r="Y674" s="51" t="str">
        <f>IF(T674="","",IF(AND(T674&lt;&gt;'Tabelas auxiliares'!$B$236,T674&lt;&gt;'Tabelas auxiliares'!$B$237),"FOLHA DE PESSOAL",IF(X674='Tabelas auxiliares'!$A$237,"CUSTEIO",IF(X674='Tabelas auxiliares'!$A$236,"INVESTIMENTO","ERRO - VERIFICAR"))))</f>
        <v/>
      </c>
      <c r="Z674" s="65"/>
    </row>
    <row r="675" spans="6:26" x14ac:dyDescent="0.25">
      <c r="F675" s="51" t="str">
        <f>IFERROR(VLOOKUP(D675,'Tabelas auxiliares'!$A$3:$B$61,2,FALSE),"")</f>
        <v/>
      </c>
      <c r="G675" s="51" t="str">
        <f>IFERROR(VLOOKUP($B675,'Tabelas auxiliares'!$A$65:$C$102,2,FALSE),"")</f>
        <v/>
      </c>
      <c r="H675" s="51" t="str">
        <f>IFERROR(VLOOKUP($B675,'Tabelas auxiliares'!$A$65:$C$102,3,FALSE),"")</f>
        <v/>
      </c>
      <c r="X675" s="51" t="str">
        <f t="shared" si="10"/>
        <v/>
      </c>
      <c r="Y675" s="51" t="str">
        <f>IF(T675="","",IF(AND(T675&lt;&gt;'Tabelas auxiliares'!$B$236,T675&lt;&gt;'Tabelas auxiliares'!$B$237),"FOLHA DE PESSOAL",IF(X675='Tabelas auxiliares'!$A$237,"CUSTEIO",IF(X675='Tabelas auxiliares'!$A$236,"INVESTIMENTO","ERRO - VERIFICAR"))))</f>
        <v/>
      </c>
      <c r="Z675" s="65"/>
    </row>
    <row r="676" spans="6:26" x14ac:dyDescent="0.25">
      <c r="F676" s="51" t="str">
        <f>IFERROR(VLOOKUP(D676,'Tabelas auxiliares'!$A$3:$B$61,2,FALSE),"")</f>
        <v/>
      </c>
      <c r="G676" s="51" t="str">
        <f>IFERROR(VLOOKUP($B676,'Tabelas auxiliares'!$A$65:$C$102,2,FALSE),"")</f>
        <v/>
      </c>
      <c r="H676" s="51" t="str">
        <f>IFERROR(VLOOKUP($B676,'Tabelas auxiliares'!$A$65:$C$102,3,FALSE),"")</f>
        <v/>
      </c>
      <c r="X676" s="51" t="str">
        <f t="shared" si="10"/>
        <v/>
      </c>
      <c r="Y676" s="51" t="str">
        <f>IF(T676="","",IF(AND(T676&lt;&gt;'Tabelas auxiliares'!$B$236,T676&lt;&gt;'Tabelas auxiliares'!$B$237),"FOLHA DE PESSOAL",IF(X676='Tabelas auxiliares'!$A$237,"CUSTEIO",IF(X676='Tabelas auxiliares'!$A$236,"INVESTIMENTO","ERRO - VERIFICAR"))))</f>
        <v/>
      </c>
      <c r="Z676" s="65"/>
    </row>
    <row r="677" spans="6:26" x14ac:dyDescent="0.25">
      <c r="F677" s="51" t="str">
        <f>IFERROR(VLOOKUP(D677,'Tabelas auxiliares'!$A$3:$B$61,2,FALSE),"")</f>
        <v/>
      </c>
      <c r="G677" s="51" t="str">
        <f>IFERROR(VLOOKUP($B677,'Tabelas auxiliares'!$A$65:$C$102,2,FALSE),"")</f>
        <v/>
      </c>
      <c r="H677" s="51" t="str">
        <f>IFERROR(VLOOKUP($B677,'Tabelas auxiliares'!$A$65:$C$102,3,FALSE),"")</f>
        <v/>
      </c>
      <c r="X677" s="51" t="str">
        <f t="shared" si="10"/>
        <v/>
      </c>
      <c r="Y677" s="51" t="str">
        <f>IF(T677="","",IF(AND(T677&lt;&gt;'Tabelas auxiliares'!$B$236,T677&lt;&gt;'Tabelas auxiliares'!$B$237),"FOLHA DE PESSOAL",IF(X677='Tabelas auxiliares'!$A$237,"CUSTEIO",IF(X677='Tabelas auxiliares'!$A$236,"INVESTIMENTO","ERRO - VERIFICAR"))))</f>
        <v/>
      </c>
      <c r="Z677" s="65"/>
    </row>
    <row r="678" spans="6:26" x14ac:dyDescent="0.25">
      <c r="F678" s="51" t="str">
        <f>IFERROR(VLOOKUP(D678,'Tabelas auxiliares'!$A$3:$B$61,2,FALSE),"")</f>
        <v/>
      </c>
      <c r="G678" s="51" t="str">
        <f>IFERROR(VLOOKUP($B678,'Tabelas auxiliares'!$A$65:$C$102,2,FALSE),"")</f>
        <v/>
      </c>
      <c r="H678" s="51" t="str">
        <f>IFERROR(VLOOKUP($B678,'Tabelas auxiliares'!$A$65:$C$102,3,FALSE),"")</f>
        <v/>
      </c>
      <c r="X678" s="51" t="str">
        <f t="shared" si="10"/>
        <v/>
      </c>
      <c r="Y678" s="51" t="str">
        <f>IF(T678="","",IF(AND(T678&lt;&gt;'Tabelas auxiliares'!$B$236,T678&lt;&gt;'Tabelas auxiliares'!$B$237),"FOLHA DE PESSOAL",IF(X678='Tabelas auxiliares'!$A$237,"CUSTEIO",IF(X678='Tabelas auxiliares'!$A$236,"INVESTIMENTO","ERRO - VERIFICAR"))))</f>
        <v/>
      </c>
      <c r="Z678" s="65"/>
    </row>
    <row r="679" spans="6:26" x14ac:dyDescent="0.25">
      <c r="F679" s="51" t="str">
        <f>IFERROR(VLOOKUP(D679,'Tabelas auxiliares'!$A$3:$B$61,2,FALSE),"")</f>
        <v/>
      </c>
      <c r="G679" s="51" t="str">
        <f>IFERROR(VLOOKUP($B679,'Tabelas auxiliares'!$A$65:$C$102,2,FALSE),"")</f>
        <v/>
      </c>
      <c r="H679" s="51" t="str">
        <f>IFERROR(VLOOKUP($B679,'Tabelas auxiliares'!$A$65:$C$102,3,FALSE),"")</f>
        <v/>
      </c>
      <c r="X679" s="51" t="str">
        <f t="shared" si="10"/>
        <v/>
      </c>
      <c r="Y679" s="51" t="str">
        <f>IF(T679="","",IF(AND(T679&lt;&gt;'Tabelas auxiliares'!$B$236,T679&lt;&gt;'Tabelas auxiliares'!$B$237),"FOLHA DE PESSOAL",IF(X679='Tabelas auxiliares'!$A$237,"CUSTEIO",IF(X679='Tabelas auxiliares'!$A$236,"INVESTIMENTO","ERRO - VERIFICAR"))))</f>
        <v/>
      </c>
      <c r="Z679" s="65"/>
    </row>
    <row r="680" spans="6:26" x14ac:dyDescent="0.25">
      <c r="F680" s="51" t="str">
        <f>IFERROR(VLOOKUP(D680,'Tabelas auxiliares'!$A$3:$B$61,2,FALSE),"")</f>
        <v/>
      </c>
      <c r="G680" s="51" t="str">
        <f>IFERROR(VLOOKUP($B680,'Tabelas auxiliares'!$A$65:$C$102,2,FALSE),"")</f>
        <v/>
      </c>
      <c r="H680" s="51" t="str">
        <f>IFERROR(VLOOKUP($B680,'Tabelas auxiliares'!$A$65:$C$102,3,FALSE),"")</f>
        <v/>
      </c>
      <c r="X680" s="51" t="str">
        <f t="shared" si="10"/>
        <v/>
      </c>
      <c r="Y680" s="51" t="str">
        <f>IF(T680="","",IF(AND(T680&lt;&gt;'Tabelas auxiliares'!$B$236,T680&lt;&gt;'Tabelas auxiliares'!$B$237),"FOLHA DE PESSOAL",IF(X680='Tabelas auxiliares'!$A$237,"CUSTEIO",IF(X680='Tabelas auxiliares'!$A$236,"INVESTIMENTO","ERRO - VERIFICAR"))))</f>
        <v/>
      </c>
      <c r="Z680" s="65"/>
    </row>
    <row r="681" spans="6:26" x14ac:dyDescent="0.25">
      <c r="F681" s="51" t="str">
        <f>IFERROR(VLOOKUP(D681,'Tabelas auxiliares'!$A$3:$B$61,2,FALSE),"")</f>
        <v/>
      </c>
      <c r="G681" s="51" t="str">
        <f>IFERROR(VLOOKUP($B681,'Tabelas auxiliares'!$A$65:$C$102,2,FALSE),"")</f>
        <v/>
      </c>
      <c r="H681" s="51" t="str">
        <f>IFERROR(VLOOKUP($B681,'Tabelas auxiliares'!$A$65:$C$102,3,FALSE),"")</f>
        <v/>
      </c>
      <c r="X681" s="51" t="str">
        <f t="shared" si="10"/>
        <v/>
      </c>
      <c r="Y681" s="51" t="str">
        <f>IF(T681="","",IF(AND(T681&lt;&gt;'Tabelas auxiliares'!$B$236,T681&lt;&gt;'Tabelas auxiliares'!$B$237),"FOLHA DE PESSOAL",IF(X681='Tabelas auxiliares'!$A$237,"CUSTEIO",IF(X681='Tabelas auxiliares'!$A$236,"INVESTIMENTO","ERRO - VERIFICAR"))))</f>
        <v/>
      </c>
      <c r="Z681" s="65"/>
    </row>
    <row r="682" spans="6:26" x14ac:dyDescent="0.25">
      <c r="F682" s="51" t="str">
        <f>IFERROR(VLOOKUP(D682,'Tabelas auxiliares'!$A$3:$B$61,2,FALSE),"")</f>
        <v/>
      </c>
      <c r="G682" s="51" t="str">
        <f>IFERROR(VLOOKUP($B682,'Tabelas auxiliares'!$A$65:$C$102,2,FALSE),"")</f>
        <v/>
      </c>
      <c r="H682" s="51" t="str">
        <f>IFERROR(VLOOKUP($B682,'Tabelas auxiliares'!$A$65:$C$102,3,FALSE),"")</f>
        <v/>
      </c>
      <c r="X682" s="51" t="str">
        <f t="shared" si="10"/>
        <v/>
      </c>
      <c r="Y682" s="51" t="str">
        <f>IF(T682="","",IF(AND(T682&lt;&gt;'Tabelas auxiliares'!$B$236,T682&lt;&gt;'Tabelas auxiliares'!$B$237),"FOLHA DE PESSOAL",IF(X682='Tabelas auxiliares'!$A$237,"CUSTEIO",IF(X682='Tabelas auxiliares'!$A$236,"INVESTIMENTO","ERRO - VERIFICAR"))))</f>
        <v/>
      </c>
      <c r="Z682" s="65"/>
    </row>
    <row r="683" spans="6:26" x14ac:dyDescent="0.25">
      <c r="F683" s="51" t="str">
        <f>IFERROR(VLOOKUP(D683,'Tabelas auxiliares'!$A$3:$B$61,2,FALSE),"")</f>
        <v/>
      </c>
      <c r="G683" s="51" t="str">
        <f>IFERROR(VLOOKUP($B683,'Tabelas auxiliares'!$A$65:$C$102,2,FALSE),"")</f>
        <v/>
      </c>
      <c r="H683" s="51" t="str">
        <f>IFERROR(VLOOKUP($B683,'Tabelas auxiliares'!$A$65:$C$102,3,FALSE),"")</f>
        <v/>
      </c>
      <c r="X683" s="51" t="str">
        <f t="shared" si="10"/>
        <v/>
      </c>
      <c r="Y683" s="51" t="str">
        <f>IF(T683="","",IF(AND(T683&lt;&gt;'Tabelas auxiliares'!$B$236,T683&lt;&gt;'Tabelas auxiliares'!$B$237),"FOLHA DE PESSOAL",IF(X683='Tabelas auxiliares'!$A$237,"CUSTEIO",IF(X683='Tabelas auxiliares'!$A$236,"INVESTIMENTO","ERRO - VERIFICAR"))))</f>
        <v/>
      </c>
      <c r="Z683" s="65"/>
    </row>
    <row r="684" spans="6:26" x14ac:dyDescent="0.25">
      <c r="F684" s="51" t="str">
        <f>IFERROR(VLOOKUP(D684,'Tabelas auxiliares'!$A$3:$B$61,2,FALSE),"")</f>
        <v/>
      </c>
      <c r="G684" s="51" t="str">
        <f>IFERROR(VLOOKUP($B684,'Tabelas auxiliares'!$A$65:$C$102,2,FALSE),"")</f>
        <v/>
      </c>
      <c r="H684" s="51" t="str">
        <f>IFERROR(VLOOKUP($B684,'Tabelas auxiliares'!$A$65:$C$102,3,FALSE),"")</f>
        <v/>
      </c>
      <c r="X684" s="51" t="str">
        <f t="shared" si="10"/>
        <v/>
      </c>
      <c r="Y684" s="51" t="str">
        <f>IF(T684="","",IF(AND(T684&lt;&gt;'Tabelas auxiliares'!$B$236,T684&lt;&gt;'Tabelas auxiliares'!$B$237),"FOLHA DE PESSOAL",IF(X684='Tabelas auxiliares'!$A$237,"CUSTEIO",IF(X684='Tabelas auxiliares'!$A$236,"INVESTIMENTO","ERRO - VERIFICAR"))))</f>
        <v/>
      </c>
      <c r="Z684" s="65"/>
    </row>
    <row r="685" spans="6:26" x14ac:dyDescent="0.25">
      <c r="F685" s="51" t="str">
        <f>IFERROR(VLOOKUP(D685,'Tabelas auxiliares'!$A$3:$B$61,2,FALSE),"")</f>
        <v/>
      </c>
      <c r="G685" s="51" t="str">
        <f>IFERROR(VLOOKUP($B685,'Tabelas auxiliares'!$A$65:$C$102,2,FALSE),"")</f>
        <v/>
      </c>
      <c r="H685" s="51" t="str">
        <f>IFERROR(VLOOKUP($B685,'Tabelas auxiliares'!$A$65:$C$102,3,FALSE),"")</f>
        <v/>
      </c>
      <c r="X685" s="51" t="str">
        <f t="shared" si="10"/>
        <v/>
      </c>
      <c r="Y685" s="51" t="str">
        <f>IF(T685="","",IF(AND(T685&lt;&gt;'Tabelas auxiliares'!$B$236,T685&lt;&gt;'Tabelas auxiliares'!$B$237),"FOLHA DE PESSOAL",IF(X685='Tabelas auxiliares'!$A$237,"CUSTEIO",IF(X685='Tabelas auxiliares'!$A$236,"INVESTIMENTO","ERRO - VERIFICAR"))))</f>
        <v/>
      </c>
      <c r="Z685" s="65"/>
    </row>
    <row r="686" spans="6:26" x14ac:dyDescent="0.25">
      <c r="F686" s="51" t="str">
        <f>IFERROR(VLOOKUP(D686,'Tabelas auxiliares'!$A$3:$B$61,2,FALSE),"")</f>
        <v/>
      </c>
      <c r="G686" s="51" t="str">
        <f>IFERROR(VLOOKUP($B686,'Tabelas auxiliares'!$A$65:$C$102,2,FALSE),"")</f>
        <v/>
      </c>
      <c r="H686" s="51" t="str">
        <f>IFERROR(VLOOKUP($B686,'Tabelas auxiliares'!$A$65:$C$102,3,FALSE),"")</f>
        <v/>
      </c>
      <c r="X686" s="51" t="str">
        <f t="shared" si="10"/>
        <v/>
      </c>
      <c r="Y686" s="51" t="str">
        <f>IF(T686="","",IF(AND(T686&lt;&gt;'Tabelas auxiliares'!$B$236,T686&lt;&gt;'Tabelas auxiliares'!$B$237),"FOLHA DE PESSOAL",IF(X686='Tabelas auxiliares'!$A$237,"CUSTEIO",IF(X686='Tabelas auxiliares'!$A$236,"INVESTIMENTO","ERRO - VERIFICAR"))))</f>
        <v/>
      </c>
      <c r="Z686" s="65"/>
    </row>
    <row r="687" spans="6:26" x14ac:dyDescent="0.25">
      <c r="F687" s="51" t="str">
        <f>IFERROR(VLOOKUP(D687,'Tabelas auxiliares'!$A$3:$B$61,2,FALSE),"")</f>
        <v/>
      </c>
      <c r="G687" s="51" t="str">
        <f>IFERROR(VLOOKUP($B687,'Tabelas auxiliares'!$A$65:$C$102,2,FALSE),"")</f>
        <v/>
      </c>
      <c r="H687" s="51" t="str">
        <f>IFERROR(VLOOKUP($B687,'Tabelas auxiliares'!$A$65:$C$102,3,FALSE),"")</f>
        <v/>
      </c>
      <c r="X687" s="51" t="str">
        <f t="shared" si="10"/>
        <v/>
      </c>
      <c r="Y687" s="51" t="str">
        <f>IF(T687="","",IF(AND(T687&lt;&gt;'Tabelas auxiliares'!$B$236,T687&lt;&gt;'Tabelas auxiliares'!$B$237),"FOLHA DE PESSOAL",IF(X687='Tabelas auxiliares'!$A$237,"CUSTEIO",IF(X687='Tabelas auxiliares'!$A$236,"INVESTIMENTO","ERRO - VERIFICAR"))))</f>
        <v/>
      </c>
      <c r="Z687" s="65"/>
    </row>
    <row r="688" spans="6:26" x14ac:dyDescent="0.25">
      <c r="F688" s="51" t="str">
        <f>IFERROR(VLOOKUP(D688,'Tabelas auxiliares'!$A$3:$B$61,2,FALSE),"")</f>
        <v/>
      </c>
      <c r="G688" s="51" t="str">
        <f>IFERROR(VLOOKUP($B688,'Tabelas auxiliares'!$A$65:$C$102,2,FALSE),"")</f>
        <v/>
      </c>
      <c r="H688" s="51" t="str">
        <f>IFERROR(VLOOKUP($B688,'Tabelas auxiliares'!$A$65:$C$102,3,FALSE),"")</f>
        <v/>
      </c>
      <c r="X688" s="51" t="str">
        <f t="shared" si="10"/>
        <v/>
      </c>
      <c r="Y688" s="51" t="str">
        <f>IF(T688="","",IF(AND(T688&lt;&gt;'Tabelas auxiliares'!$B$236,T688&lt;&gt;'Tabelas auxiliares'!$B$237),"FOLHA DE PESSOAL",IF(X688='Tabelas auxiliares'!$A$237,"CUSTEIO",IF(X688='Tabelas auxiliares'!$A$236,"INVESTIMENTO","ERRO - VERIFICAR"))))</f>
        <v/>
      </c>
      <c r="Z688" s="65"/>
    </row>
    <row r="689" spans="6:26" x14ac:dyDescent="0.25">
      <c r="F689" s="51" t="str">
        <f>IFERROR(VLOOKUP(D689,'Tabelas auxiliares'!$A$3:$B$61,2,FALSE),"")</f>
        <v/>
      </c>
      <c r="G689" s="51" t="str">
        <f>IFERROR(VLOOKUP($B689,'Tabelas auxiliares'!$A$65:$C$102,2,FALSE),"")</f>
        <v/>
      </c>
      <c r="H689" s="51" t="str">
        <f>IFERROR(VLOOKUP($B689,'Tabelas auxiliares'!$A$65:$C$102,3,FALSE),"")</f>
        <v/>
      </c>
      <c r="X689" s="51" t="str">
        <f t="shared" si="10"/>
        <v/>
      </c>
      <c r="Y689" s="51" t="str">
        <f>IF(T689="","",IF(AND(T689&lt;&gt;'Tabelas auxiliares'!$B$236,T689&lt;&gt;'Tabelas auxiliares'!$B$237),"FOLHA DE PESSOAL",IF(X689='Tabelas auxiliares'!$A$237,"CUSTEIO",IF(X689='Tabelas auxiliares'!$A$236,"INVESTIMENTO","ERRO - VERIFICAR"))))</f>
        <v/>
      </c>
      <c r="Z689" s="65"/>
    </row>
    <row r="690" spans="6:26" x14ac:dyDescent="0.25">
      <c r="F690" s="51" t="str">
        <f>IFERROR(VLOOKUP(D690,'Tabelas auxiliares'!$A$3:$B$61,2,FALSE),"")</f>
        <v/>
      </c>
      <c r="G690" s="51" t="str">
        <f>IFERROR(VLOOKUP($B690,'Tabelas auxiliares'!$A$65:$C$102,2,FALSE),"")</f>
        <v/>
      </c>
      <c r="H690" s="51" t="str">
        <f>IFERROR(VLOOKUP($B690,'Tabelas auxiliares'!$A$65:$C$102,3,FALSE),"")</f>
        <v/>
      </c>
      <c r="X690" s="51" t="str">
        <f t="shared" si="10"/>
        <v/>
      </c>
      <c r="Y690" s="51" t="str">
        <f>IF(T690="","",IF(AND(T690&lt;&gt;'Tabelas auxiliares'!$B$236,T690&lt;&gt;'Tabelas auxiliares'!$B$237),"FOLHA DE PESSOAL",IF(X690='Tabelas auxiliares'!$A$237,"CUSTEIO",IF(X690='Tabelas auxiliares'!$A$236,"INVESTIMENTO","ERRO - VERIFICAR"))))</f>
        <v/>
      </c>
      <c r="Z690" s="65"/>
    </row>
    <row r="691" spans="6:26" x14ac:dyDescent="0.25">
      <c r="F691" s="51" t="str">
        <f>IFERROR(VLOOKUP(D691,'Tabelas auxiliares'!$A$3:$B$61,2,FALSE),"")</f>
        <v/>
      </c>
      <c r="G691" s="51" t="str">
        <f>IFERROR(VLOOKUP($B691,'Tabelas auxiliares'!$A$65:$C$102,2,FALSE),"")</f>
        <v/>
      </c>
      <c r="H691" s="51" t="str">
        <f>IFERROR(VLOOKUP($B691,'Tabelas auxiliares'!$A$65:$C$102,3,FALSE),"")</f>
        <v/>
      </c>
      <c r="X691" s="51" t="str">
        <f t="shared" si="10"/>
        <v/>
      </c>
      <c r="Y691" s="51" t="str">
        <f>IF(T691="","",IF(AND(T691&lt;&gt;'Tabelas auxiliares'!$B$236,T691&lt;&gt;'Tabelas auxiliares'!$B$237),"FOLHA DE PESSOAL",IF(X691='Tabelas auxiliares'!$A$237,"CUSTEIO",IF(X691='Tabelas auxiliares'!$A$236,"INVESTIMENTO","ERRO - VERIFICAR"))))</f>
        <v/>
      </c>
      <c r="Z691" s="65"/>
    </row>
    <row r="692" spans="6:26" x14ac:dyDescent="0.25">
      <c r="F692" s="51" t="str">
        <f>IFERROR(VLOOKUP(D692,'Tabelas auxiliares'!$A$3:$B$61,2,FALSE),"")</f>
        <v/>
      </c>
      <c r="G692" s="51" t="str">
        <f>IFERROR(VLOOKUP($B692,'Tabelas auxiliares'!$A$65:$C$102,2,FALSE),"")</f>
        <v/>
      </c>
      <c r="H692" s="51" t="str">
        <f>IFERROR(VLOOKUP($B692,'Tabelas auxiliares'!$A$65:$C$102,3,FALSE),"")</f>
        <v/>
      </c>
      <c r="X692" s="51" t="str">
        <f t="shared" si="10"/>
        <v/>
      </c>
      <c r="Y692" s="51" t="str">
        <f>IF(T692="","",IF(AND(T692&lt;&gt;'Tabelas auxiliares'!$B$236,T692&lt;&gt;'Tabelas auxiliares'!$B$237),"FOLHA DE PESSOAL",IF(X692='Tabelas auxiliares'!$A$237,"CUSTEIO",IF(X692='Tabelas auxiliares'!$A$236,"INVESTIMENTO","ERRO - VERIFICAR"))))</f>
        <v/>
      </c>
      <c r="Z692" s="65"/>
    </row>
    <row r="693" spans="6:26" x14ac:dyDescent="0.25">
      <c r="F693" s="51" t="str">
        <f>IFERROR(VLOOKUP(D693,'Tabelas auxiliares'!$A$3:$B$61,2,FALSE),"")</f>
        <v/>
      </c>
      <c r="G693" s="51" t="str">
        <f>IFERROR(VLOOKUP($B693,'Tabelas auxiliares'!$A$65:$C$102,2,FALSE),"")</f>
        <v/>
      </c>
      <c r="H693" s="51" t="str">
        <f>IFERROR(VLOOKUP($B693,'Tabelas auxiliares'!$A$65:$C$102,3,FALSE),"")</f>
        <v/>
      </c>
      <c r="X693" s="51" t="str">
        <f t="shared" si="10"/>
        <v/>
      </c>
      <c r="Y693" s="51" t="str">
        <f>IF(T693="","",IF(AND(T693&lt;&gt;'Tabelas auxiliares'!$B$236,T693&lt;&gt;'Tabelas auxiliares'!$B$237),"FOLHA DE PESSOAL",IF(X693='Tabelas auxiliares'!$A$237,"CUSTEIO",IF(X693='Tabelas auxiliares'!$A$236,"INVESTIMENTO","ERRO - VERIFICAR"))))</f>
        <v/>
      </c>
      <c r="Z693" s="65"/>
    </row>
    <row r="694" spans="6:26" x14ac:dyDescent="0.25">
      <c r="F694" s="51" t="str">
        <f>IFERROR(VLOOKUP(D694,'Tabelas auxiliares'!$A$3:$B$61,2,FALSE),"")</f>
        <v/>
      </c>
      <c r="G694" s="51" t="str">
        <f>IFERROR(VLOOKUP($B694,'Tabelas auxiliares'!$A$65:$C$102,2,FALSE),"")</f>
        <v/>
      </c>
      <c r="H694" s="51" t="str">
        <f>IFERROR(VLOOKUP($B694,'Tabelas auxiliares'!$A$65:$C$102,3,FALSE),"")</f>
        <v/>
      </c>
      <c r="X694" s="51" t="str">
        <f t="shared" si="10"/>
        <v/>
      </c>
      <c r="Y694" s="51" t="str">
        <f>IF(T694="","",IF(AND(T694&lt;&gt;'Tabelas auxiliares'!$B$236,T694&lt;&gt;'Tabelas auxiliares'!$B$237),"FOLHA DE PESSOAL",IF(X694='Tabelas auxiliares'!$A$237,"CUSTEIO",IF(X694='Tabelas auxiliares'!$A$236,"INVESTIMENTO","ERRO - VERIFICAR"))))</f>
        <v/>
      </c>
      <c r="Z694" s="65"/>
    </row>
    <row r="695" spans="6:26" x14ac:dyDescent="0.25">
      <c r="F695" s="51" t="str">
        <f>IFERROR(VLOOKUP(D695,'Tabelas auxiliares'!$A$3:$B$61,2,FALSE),"")</f>
        <v/>
      </c>
      <c r="G695" s="51" t="str">
        <f>IFERROR(VLOOKUP($B695,'Tabelas auxiliares'!$A$65:$C$102,2,FALSE),"")</f>
        <v/>
      </c>
      <c r="H695" s="51" t="str">
        <f>IFERROR(VLOOKUP($B695,'Tabelas auxiliares'!$A$65:$C$102,3,FALSE),"")</f>
        <v/>
      </c>
      <c r="X695" s="51" t="str">
        <f t="shared" si="10"/>
        <v/>
      </c>
      <c r="Y695" s="51" t="str">
        <f>IF(T695="","",IF(AND(T695&lt;&gt;'Tabelas auxiliares'!$B$236,T695&lt;&gt;'Tabelas auxiliares'!$B$237),"FOLHA DE PESSOAL",IF(X695='Tabelas auxiliares'!$A$237,"CUSTEIO",IF(X695='Tabelas auxiliares'!$A$236,"INVESTIMENTO","ERRO - VERIFICAR"))))</f>
        <v/>
      </c>
      <c r="Z695" s="65"/>
    </row>
    <row r="696" spans="6:26" x14ac:dyDescent="0.25">
      <c r="F696" s="51" t="str">
        <f>IFERROR(VLOOKUP(D696,'Tabelas auxiliares'!$A$3:$B$61,2,FALSE),"")</f>
        <v/>
      </c>
      <c r="G696" s="51" t="str">
        <f>IFERROR(VLOOKUP($B696,'Tabelas auxiliares'!$A$65:$C$102,2,FALSE),"")</f>
        <v/>
      </c>
      <c r="H696" s="51" t="str">
        <f>IFERROR(VLOOKUP($B696,'Tabelas auxiliares'!$A$65:$C$102,3,FALSE),"")</f>
        <v/>
      </c>
      <c r="X696" s="51" t="str">
        <f t="shared" si="10"/>
        <v/>
      </c>
      <c r="Y696" s="51" t="str">
        <f>IF(T696="","",IF(AND(T696&lt;&gt;'Tabelas auxiliares'!$B$236,T696&lt;&gt;'Tabelas auxiliares'!$B$237),"FOLHA DE PESSOAL",IF(X696='Tabelas auxiliares'!$A$237,"CUSTEIO",IF(X696='Tabelas auxiliares'!$A$236,"INVESTIMENTO","ERRO - VERIFICAR"))))</f>
        <v/>
      </c>
      <c r="Z696" s="65"/>
    </row>
    <row r="697" spans="6:26" x14ac:dyDescent="0.25">
      <c r="F697" s="51" t="str">
        <f>IFERROR(VLOOKUP(D697,'Tabelas auxiliares'!$A$3:$B$61,2,FALSE),"")</f>
        <v/>
      </c>
      <c r="G697" s="51" t="str">
        <f>IFERROR(VLOOKUP($B697,'Tabelas auxiliares'!$A$65:$C$102,2,FALSE),"")</f>
        <v/>
      </c>
      <c r="H697" s="51" t="str">
        <f>IFERROR(VLOOKUP($B697,'Tabelas auxiliares'!$A$65:$C$102,3,FALSE),"")</f>
        <v/>
      </c>
      <c r="X697" s="51" t="str">
        <f t="shared" si="10"/>
        <v/>
      </c>
      <c r="Y697" s="51" t="str">
        <f>IF(T697="","",IF(AND(T697&lt;&gt;'Tabelas auxiliares'!$B$236,T697&lt;&gt;'Tabelas auxiliares'!$B$237),"FOLHA DE PESSOAL",IF(X697='Tabelas auxiliares'!$A$237,"CUSTEIO",IF(X697='Tabelas auxiliares'!$A$236,"INVESTIMENTO","ERRO - VERIFICAR"))))</f>
        <v/>
      </c>
      <c r="Z697" s="65"/>
    </row>
    <row r="698" spans="6:26" x14ac:dyDescent="0.25">
      <c r="F698" s="51" t="str">
        <f>IFERROR(VLOOKUP(D698,'Tabelas auxiliares'!$A$3:$B$61,2,FALSE),"")</f>
        <v/>
      </c>
      <c r="G698" s="51" t="str">
        <f>IFERROR(VLOOKUP($B698,'Tabelas auxiliares'!$A$65:$C$102,2,FALSE),"")</f>
        <v/>
      </c>
      <c r="H698" s="51" t="str">
        <f>IFERROR(VLOOKUP($B698,'Tabelas auxiliares'!$A$65:$C$102,3,FALSE),"")</f>
        <v/>
      </c>
      <c r="X698" s="51" t="str">
        <f t="shared" si="10"/>
        <v/>
      </c>
      <c r="Y698" s="51" t="str">
        <f>IF(T698="","",IF(AND(T698&lt;&gt;'Tabelas auxiliares'!$B$236,T698&lt;&gt;'Tabelas auxiliares'!$B$237),"FOLHA DE PESSOAL",IF(X698='Tabelas auxiliares'!$A$237,"CUSTEIO",IF(X698='Tabelas auxiliares'!$A$236,"INVESTIMENTO","ERRO - VERIFICAR"))))</f>
        <v/>
      </c>
      <c r="Z698" s="65"/>
    </row>
    <row r="699" spans="6:26" x14ac:dyDescent="0.25">
      <c r="F699" s="51" t="str">
        <f>IFERROR(VLOOKUP(D699,'Tabelas auxiliares'!$A$3:$B$61,2,FALSE),"")</f>
        <v/>
      </c>
      <c r="G699" s="51" t="str">
        <f>IFERROR(VLOOKUP($B699,'Tabelas auxiliares'!$A$65:$C$102,2,FALSE),"")</f>
        <v/>
      </c>
      <c r="H699" s="51" t="str">
        <f>IFERROR(VLOOKUP($B699,'Tabelas auxiliares'!$A$65:$C$102,3,FALSE),"")</f>
        <v/>
      </c>
      <c r="X699" s="51" t="str">
        <f t="shared" si="10"/>
        <v/>
      </c>
      <c r="Y699" s="51" t="str">
        <f>IF(T699="","",IF(AND(T699&lt;&gt;'Tabelas auxiliares'!$B$236,T699&lt;&gt;'Tabelas auxiliares'!$B$237),"FOLHA DE PESSOAL",IF(X699='Tabelas auxiliares'!$A$237,"CUSTEIO",IF(X699='Tabelas auxiliares'!$A$236,"INVESTIMENTO","ERRO - VERIFICAR"))))</f>
        <v/>
      </c>
      <c r="Z699" s="65"/>
    </row>
    <row r="700" spans="6:26" x14ac:dyDescent="0.25">
      <c r="F700" s="51" t="str">
        <f>IFERROR(VLOOKUP(D700,'Tabelas auxiliares'!$A$3:$B$61,2,FALSE),"")</f>
        <v/>
      </c>
      <c r="G700" s="51" t="str">
        <f>IFERROR(VLOOKUP($B700,'Tabelas auxiliares'!$A$65:$C$102,2,FALSE),"")</f>
        <v/>
      </c>
      <c r="H700" s="51" t="str">
        <f>IFERROR(VLOOKUP($B700,'Tabelas auxiliares'!$A$65:$C$102,3,FALSE),"")</f>
        <v/>
      </c>
      <c r="X700" s="51" t="str">
        <f t="shared" si="10"/>
        <v/>
      </c>
      <c r="Y700" s="51" t="str">
        <f>IF(T700="","",IF(AND(T700&lt;&gt;'Tabelas auxiliares'!$B$236,T700&lt;&gt;'Tabelas auxiliares'!$B$237),"FOLHA DE PESSOAL",IF(X700='Tabelas auxiliares'!$A$237,"CUSTEIO",IF(X700='Tabelas auxiliares'!$A$236,"INVESTIMENTO","ERRO - VERIFICAR"))))</f>
        <v/>
      </c>
      <c r="Z700" s="65"/>
    </row>
    <row r="701" spans="6:26" x14ac:dyDescent="0.25">
      <c r="F701" s="51" t="str">
        <f>IFERROR(VLOOKUP(D701,'Tabelas auxiliares'!$A$3:$B$61,2,FALSE),"")</f>
        <v/>
      </c>
      <c r="G701" s="51" t="str">
        <f>IFERROR(VLOOKUP($B701,'Tabelas auxiliares'!$A$65:$C$102,2,FALSE),"")</f>
        <v/>
      </c>
      <c r="H701" s="51" t="str">
        <f>IFERROR(VLOOKUP($B701,'Tabelas auxiliares'!$A$65:$C$102,3,FALSE),"")</f>
        <v/>
      </c>
      <c r="X701" s="51" t="str">
        <f t="shared" si="10"/>
        <v/>
      </c>
      <c r="Y701" s="51" t="str">
        <f>IF(T701="","",IF(AND(T701&lt;&gt;'Tabelas auxiliares'!$B$236,T701&lt;&gt;'Tabelas auxiliares'!$B$237),"FOLHA DE PESSOAL",IF(X701='Tabelas auxiliares'!$A$237,"CUSTEIO",IF(X701='Tabelas auxiliares'!$A$236,"INVESTIMENTO","ERRO - VERIFICAR"))))</f>
        <v/>
      </c>
      <c r="Z701" s="65"/>
    </row>
    <row r="702" spans="6:26" x14ac:dyDescent="0.25">
      <c r="F702" s="51" t="str">
        <f>IFERROR(VLOOKUP(D702,'Tabelas auxiliares'!$A$3:$B$61,2,FALSE),"")</f>
        <v/>
      </c>
      <c r="G702" s="51" t="str">
        <f>IFERROR(VLOOKUP($B702,'Tabelas auxiliares'!$A$65:$C$102,2,FALSE),"")</f>
        <v/>
      </c>
      <c r="H702" s="51" t="str">
        <f>IFERROR(VLOOKUP($B702,'Tabelas auxiliares'!$A$65:$C$102,3,FALSE),"")</f>
        <v/>
      </c>
      <c r="X702" s="51" t="str">
        <f t="shared" si="10"/>
        <v/>
      </c>
      <c r="Y702" s="51" t="str">
        <f>IF(T702="","",IF(AND(T702&lt;&gt;'Tabelas auxiliares'!$B$236,T702&lt;&gt;'Tabelas auxiliares'!$B$237),"FOLHA DE PESSOAL",IF(X702='Tabelas auxiliares'!$A$237,"CUSTEIO",IF(X702='Tabelas auxiliares'!$A$236,"INVESTIMENTO","ERRO - VERIFICAR"))))</f>
        <v/>
      </c>
      <c r="Z702" s="65"/>
    </row>
    <row r="703" spans="6:26" x14ac:dyDescent="0.25">
      <c r="F703" s="51" t="str">
        <f>IFERROR(VLOOKUP(D703,'Tabelas auxiliares'!$A$3:$B$61,2,FALSE),"")</f>
        <v/>
      </c>
      <c r="G703" s="51" t="str">
        <f>IFERROR(VLOOKUP($B703,'Tabelas auxiliares'!$A$65:$C$102,2,FALSE),"")</f>
        <v/>
      </c>
      <c r="H703" s="51" t="str">
        <f>IFERROR(VLOOKUP($B703,'Tabelas auxiliares'!$A$65:$C$102,3,FALSE),"")</f>
        <v/>
      </c>
      <c r="X703" s="51" t="str">
        <f t="shared" si="10"/>
        <v/>
      </c>
      <c r="Y703" s="51" t="str">
        <f>IF(T703="","",IF(AND(T703&lt;&gt;'Tabelas auxiliares'!$B$236,T703&lt;&gt;'Tabelas auxiliares'!$B$237),"FOLHA DE PESSOAL",IF(X703='Tabelas auxiliares'!$A$237,"CUSTEIO",IF(X703='Tabelas auxiliares'!$A$236,"INVESTIMENTO","ERRO - VERIFICAR"))))</f>
        <v/>
      </c>
      <c r="Z703" s="65"/>
    </row>
    <row r="704" spans="6:26" x14ac:dyDescent="0.25">
      <c r="F704" s="51" t="str">
        <f>IFERROR(VLOOKUP(D704,'Tabelas auxiliares'!$A$3:$B$61,2,FALSE),"")</f>
        <v/>
      </c>
      <c r="G704" s="51" t="str">
        <f>IFERROR(VLOOKUP($B704,'Tabelas auxiliares'!$A$65:$C$102,2,FALSE),"")</f>
        <v/>
      </c>
      <c r="H704" s="51" t="str">
        <f>IFERROR(VLOOKUP($B704,'Tabelas auxiliares'!$A$65:$C$102,3,FALSE),"")</f>
        <v/>
      </c>
      <c r="X704" s="51" t="str">
        <f t="shared" si="10"/>
        <v/>
      </c>
      <c r="Y704" s="51" t="str">
        <f>IF(T704="","",IF(AND(T704&lt;&gt;'Tabelas auxiliares'!$B$236,T704&lt;&gt;'Tabelas auxiliares'!$B$237),"FOLHA DE PESSOAL",IF(X704='Tabelas auxiliares'!$A$237,"CUSTEIO",IF(X704='Tabelas auxiliares'!$A$236,"INVESTIMENTO","ERRO - VERIFICAR"))))</f>
        <v/>
      </c>
      <c r="Z704" s="65"/>
    </row>
    <row r="705" spans="6:26" x14ac:dyDescent="0.25">
      <c r="F705" s="51" t="str">
        <f>IFERROR(VLOOKUP(D705,'Tabelas auxiliares'!$A$3:$B$61,2,FALSE),"")</f>
        <v/>
      </c>
      <c r="G705" s="51" t="str">
        <f>IFERROR(VLOOKUP($B705,'Tabelas auxiliares'!$A$65:$C$102,2,FALSE),"")</f>
        <v/>
      </c>
      <c r="H705" s="51" t="str">
        <f>IFERROR(VLOOKUP($B705,'Tabelas auxiliares'!$A$65:$C$102,3,FALSE),"")</f>
        <v/>
      </c>
      <c r="X705" s="51" t="str">
        <f t="shared" si="10"/>
        <v/>
      </c>
      <c r="Y705" s="51" t="str">
        <f>IF(T705="","",IF(AND(T705&lt;&gt;'Tabelas auxiliares'!$B$236,T705&lt;&gt;'Tabelas auxiliares'!$B$237),"FOLHA DE PESSOAL",IF(X705='Tabelas auxiliares'!$A$237,"CUSTEIO",IF(X705='Tabelas auxiliares'!$A$236,"INVESTIMENTO","ERRO - VERIFICAR"))))</f>
        <v/>
      </c>
      <c r="Z705" s="65"/>
    </row>
    <row r="706" spans="6:26" x14ac:dyDescent="0.25">
      <c r="F706" s="51" t="str">
        <f>IFERROR(VLOOKUP(D706,'Tabelas auxiliares'!$A$3:$B$61,2,FALSE),"")</f>
        <v/>
      </c>
      <c r="G706" s="51" t="str">
        <f>IFERROR(VLOOKUP($B706,'Tabelas auxiliares'!$A$65:$C$102,2,FALSE),"")</f>
        <v/>
      </c>
      <c r="H706" s="51" t="str">
        <f>IFERROR(VLOOKUP($B706,'Tabelas auxiliares'!$A$65:$C$102,3,FALSE),"")</f>
        <v/>
      </c>
      <c r="X706" s="51" t="str">
        <f t="shared" si="10"/>
        <v/>
      </c>
      <c r="Y706" s="51" t="str">
        <f>IF(T706="","",IF(AND(T706&lt;&gt;'Tabelas auxiliares'!$B$236,T706&lt;&gt;'Tabelas auxiliares'!$B$237),"FOLHA DE PESSOAL",IF(X706='Tabelas auxiliares'!$A$237,"CUSTEIO",IF(X706='Tabelas auxiliares'!$A$236,"INVESTIMENTO","ERRO - VERIFICAR"))))</f>
        <v/>
      </c>
      <c r="Z706" s="65"/>
    </row>
    <row r="707" spans="6:26" x14ac:dyDescent="0.25">
      <c r="F707" s="51" t="str">
        <f>IFERROR(VLOOKUP(D707,'Tabelas auxiliares'!$A$3:$B$61,2,FALSE),"")</f>
        <v/>
      </c>
      <c r="G707" s="51" t="str">
        <f>IFERROR(VLOOKUP($B707,'Tabelas auxiliares'!$A$65:$C$102,2,FALSE),"")</f>
        <v/>
      </c>
      <c r="H707" s="51" t="str">
        <f>IFERROR(VLOOKUP($B707,'Tabelas auxiliares'!$A$65:$C$102,3,FALSE),"")</f>
        <v/>
      </c>
      <c r="X707" s="51" t="str">
        <f t="shared" si="10"/>
        <v/>
      </c>
      <c r="Y707" s="51" t="str">
        <f>IF(T707="","",IF(AND(T707&lt;&gt;'Tabelas auxiliares'!$B$236,T707&lt;&gt;'Tabelas auxiliares'!$B$237),"FOLHA DE PESSOAL",IF(X707='Tabelas auxiliares'!$A$237,"CUSTEIO",IF(X707='Tabelas auxiliares'!$A$236,"INVESTIMENTO","ERRO - VERIFICAR"))))</f>
        <v/>
      </c>
      <c r="Z707" s="65"/>
    </row>
    <row r="708" spans="6:26" x14ac:dyDescent="0.25">
      <c r="F708" s="51" t="str">
        <f>IFERROR(VLOOKUP(D708,'Tabelas auxiliares'!$A$3:$B$61,2,FALSE),"")</f>
        <v/>
      </c>
      <c r="G708" s="51" t="str">
        <f>IFERROR(VLOOKUP($B708,'Tabelas auxiliares'!$A$65:$C$102,2,FALSE),"")</f>
        <v/>
      </c>
      <c r="H708" s="51" t="str">
        <f>IFERROR(VLOOKUP($B708,'Tabelas auxiliares'!$A$65:$C$102,3,FALSE),"")</f>
        <v/>
      </c>
      <c r="X708" s="51" t="str">
        <f t="shared" ref="X708:X771" si="11">LEFT(V708,1)</f>
        <v/>
      </c>
      <c r="Y708" s="51" t="str">
        <f>IF(T708="","",IF(AND(T708&lt;&gt;'Tabelas auxiliares'!$B$236,T708&lt;&gt;'Tabelas auxiliares'!$B$237),"FOLHA DE PESSOAL",IF(X708='Tabelas auxiliares'!$A$237,"CUSTEIO",IF(X708='Tabelas auxiliares'!$A$236,"INVESTIMENTO","ERRO - VERIFICAR"))))</f>
        <v/>
      </c>
      <c r="Z708" s="65"/>
    </row>
    <row r="709" spans="6:26" x14ac:dyDescent="0.25">
      <c r="F709" s="51" t="str">
        <f>IFERROR(VLOOKUP(D709,'Tabelas auxiliares'!$A$3:$B$61,2,FALSE),"")</f>
        <v/>
      </c>
      <c r="G709" s="51" t="str">
        <f>IFERROR(VLOOKUP($B709,'Tabelas auxiliares'!$A$65:$C$102,2,FALSE),"")</f>
        <v/>
      </c>
      <c r="H709" s="51" t="str">
        <f>IFERROR(VLOOKUP($B709,'Tabelas auxiliares'!$A$65:$C$102,3,FALSE),"")</f>
        <v/>
      </c>
      <c r="X709" s="51" t="str">
        <f t="shared" si="11"/>
        <v/>
      </c>
      <c r="Y709" s="51" t="str">
        <f>IF(T709="","",IF(AND(T709&lt;&gt;'Tabelas auxiliares'!$B$236,T709&lt;&gt;'Tabelas auxiliares'!$B$237),"FOLHA DE PESSOAL",IF(X709='Tabelas auxiliares'!$A$237,"CUSTEIO",IF(X709='Tabelas auxiliares'!$A$236,"INVESTIMENTO","ERRO - VERIFICAR"))))</f>
        <v/>
      </c>
      <c r="Z709" s="65"/>
    </row>
    <row r="710" spans="6:26" x14ac:dyDescent="0.25">
      <c r="F710" s="51" t="str">
        <f>IFERROR(VLOOKUP(D710,'Tabelas auxiliares'!$A$3:$B$61,2,FALSE),"")</f>
        <v/>
      </c>
      <c r="G710" s="51" t="str">
        <f>IFERROR(VLOOKUP($B710,'Tabelas auxiliares'!$A$65:$C$102,2,FALSE),"")</f>
        <v/>
      </c>
      <c r="H710" s="51" t="str">
        <f>IFERROR(VLOOKUP($B710,'Tabelas auxiliares'!$A$65:$C$102,3,FALSE),"")</f>
        <v/>
      </c>
      <c r="X710" s="51" t="str">
        <f t="shared" si="11"/>
        <v/>
      </c>
      <c r="Y710" s="51" t="str">
        <f>IF(T710="","",IF(AND(T710&lt;&gt;'Tabelas auxiliares'!$B$236,T710&lt;&gt;'Tabelas auxiliares'!$B$237),"FOLHA DE PESSOAL",IF(X710='Tabelas auxiliares'!$A$237,"CUSTEIO",IF(X710='Tabelas auxiliares'!$A$236,"INVESTIMENTO","ERRO - VERIFICAR"))))</f>
        <v/>
      </c>
      <c r="Z710" s="65"/>
    </row>
    <row r="711" spans="6:26" x14ac:dyDescent="0.25">
      <c r="F711" s="51" t="str">
        <f>IFERROR(VLOOKUP(D711,'Tabelas auxiliares'!$A$3:$B$61,2,FALSE),"")</f>
        <v/>
      </c>
      <c r="G711" s="51" t="str">
        <f>IFERROR(VLOOKUP($B711,'Tabelas auxiliares'!$A$65:$C$102,2,FALSE),"")</f>
        <v/>
      </c>
      <c r="H711" s="51" t="str">
        <f>IFERROR(VLOOKUP($B711,'Tabelas auxiliares'!$A$65:$C$102,3,FALSE),"")</f>
        <v/>
      </c>
      <c r="X711" s="51" t="str">
        <f t="shared" si="11"/>
        <v/>
      </c>
      <c r="Y711" s="51" t="str">
        <f>IF(T711="","",IF(AND(T711&lt;&gt;'Tabelas auxiliares'!$B$236,T711&lt;&gt;'Tabelas auxiliares'!$B$237),"FOLHA DE PESSOAL",IF(X711='Tabelas auxiliares'!$A$237,"CUSTEIO",IF(X711='Tabelas auxiliares'!$A$236,"INVESTIMENTO","ERRO - VERIFICAR"))))</f>
        <v/>
      </c>
      <c r="Z711" s="65"/>
    </row>
    <row r="712" spans="6:26" x14ac:dyDescent="0.25">
      <c r="F712" s="51" t="str">
        <f>IFERROR(VLOOKUP(D712,'Tabelas auxiliares'!$A$3:$B$61,2,FALSE),"")</f>
        <v/>
      </c>
      <c r="G712" s="51" t="str">
        <f>IFERROR(VLOOKUP($B712,'Tabelas auxiliares'!$A$65:$C$102,2,FALSE),"")</f>
        <v/>
      </c>
      <c r="H712" s="51" t="str">
        <f>IFERROR(VLOOKUP($B712,'Tabelas auxiliares'!$A$65:$C$102,3,FALSE),"")</f>
        <v/>
      </c>
      <c r="X712" s="51" t="str">
        <f t="shared" si="11"/>
        <v/>
      </c>
      <c r="Y712" s="51" t="str">
        <f>IF(T712="","",IF(AND(T712&lt;&gt;'Tabelas auxiliares'!$B$236,T712&lt;&gt;'Tabelas auxiliares'!$B$237),"FOLHA DE PESSOAL",IF(X712='Tabelas auxiliares'!$A$237,"CUSTEIO",IF(X712='Tabelas auxiliares'!$A$236,"INVESTIMENTO","ERRO - VERIFICAR"))))</f>
        <v/>
      </c>
      <c r="Z712" s="65"/>
    </row>
    <row r="713" spans="6:26" x14ac:dyDescent="0.25">
      <c r="F713" s="51" t="str">
        <f>IFERROR(VLOOKUP(D713,'Tabelas auxiliares'!$A$3:$B$61,2,FALSE),"")</f>
        <v/>
      </c>
      <c r="G713" s="51" t="str">
        <f>IFERROR(VLOOKUP($B713,'Tabelas auxiliares'!$A$65:$C$102,2,FALSE),"")</f>
        <v/>
      </c>
      <c r="H713" s="51" t="str">
        <f>IFERROR(VLOOKUP($B713,'Tabelas auxiliares'!$A$65:$C$102,3,FALSE),"")</f>
        <v/>
      </c>
      <c r="X713" s="51" t="str">
        <f t="shared" si="11"/>
        <v/>
      </c>
      <c r="Y713" s="51" t="str">
        <f>IF(T713="","",IF(AND(T713&lt;&gt;'Tabelas auxiliares'!$B$236,T713&lt;&gt;'Tabelas auxiliares'!$B$237),"FOLHA DE PESSOAL",IF(X713='Tabelas auxiliares'!$A$237,"CUSTEIO",IF(X713='Tabelas auxiliares'!$A$236,"INVESTIMENTO","ERRO - VERIFICAR"))))</f>
        <v/>
      </c>
      <c r="Z713" s="65"/>
    </row>
    <row r="714" spans="6:26" x14ac:dyDescent="0.25">
      <c r="F714" s="51" t="str">
        <f>IFERROR(VLOOKUP(D714,'Tabelas auxiliares'!$A$3:$B$61,2,FALSE),"")</f>
        <v/>
      </c>
      <c r="G714" s="51" t="str">
        <f>IFERROR(VLOOKUP($B714,'Tabelas auxiliares'!$A$65:$C$102,2,FALSE),"")</f>
        <v/>
      </c>
      <c r="H714" s="51" t="str">
        <f>IFERROR(VLOOKUP($B714,'Tabelas auxiliares'!$A$65:$C$102,3,FALSE),"")</f>
        <v/>
      </c>
      <c r="X714" s="51" t="str">
        <f t="shared" si="11"/>
        <v/>
      </c>
      <c r="Y714" s="51" t="str">
        <f>IF(T714="","",IF(AND(T714&lt;&gt;'Tabelas auxiliares'!$B$236,T714&lt;&gt;'Tabelas auxiliares'!$B$237),"FOLHA DE PESSOAL",IF(X714='Tabelas auxiliares'!$A$237,"CUSTEIO",IF(X714='Tabelas auxiliares'!$A$236,"INVESTIMENTO","ERRO - VERIFICAR"))))</f>
        <v/>
      </c>
      <c r="Z714" s="65"/>
    </row>
    <row r="715" spans="6:26" x14ac:dyDescent="0.25">
      <c r="F715" s="51" t="str">
        <f>IFERROR(VLOOKUP(D715,'Tabelas auxiliares'!$A$3:$B$61,2,FALSE),"")</f>
        <v/>
      </c>
      <c r="G715" s="51" t="str">
        <f>IFERROR(VLOOKUP($B715,'Tabelas auxiliares'!$A$65:$C$102,2,FALSE),"")</f>
        <v/>
      </c>
      <c r="H715" s="51" t="str">
        <f>IFERROR(VLOOKUP($B715,'Tabelas auxiliares'!$A$65:$C$102,3,FALSE),"")</f>
        <v/>
      </c>
      <c r="X715" s="51" t="str">
        <f t="shared" si="11"/>
        <v/>
      </c>
      <c r="Y715" s="51" t="str">
        <f>IF(T715="","",IF(AND(T715&lt;&gt;'Tabelas auxiliares'!$B$236,T715&lt;&gt;'Tabelas auxiliares'!$B$237),"FOLHA DE PESSOAL",IF(X715='Tabelas auxiliares'!$A$237,"CUSTEIO",IF(X715='Tabelas auxiliares'!$A$236,"INVESTIMENTO","ERRO - VERIFICAR"))))</f>
        <v/>
      </c>
      <c r="Z715" s="65"/>
    </row>
    <row r="716" spans="6:26" x14ac:dyDescent="0.25">
      <c r="F716" s="51" t="str">
        <f>IFERROR(VLOOKUP(D716,'Tabelas auxiliares'!$A$3:$B$61,2,FALSE),"")</f>
        <v/>
      </c>
      <c r="G716" s="51" t="str">
        <f>IFERROR(VLOOKUP($B716,'Tabelas auxiliares'!$A$65:$C$102,2,FALSE),"")</f>
        <v/>
      </c>
      <c r="H716" s="51" t="str">
        <f>IFERROR(VLOOKUP($B716,'Tabelas auxiliares'!$A$65:$C$102,3,FALSE),"")</f>
        <v/>
      </c>
      <c r="X716" s="51" t="str">
        <f t="shared" si="11"/>
        <v/>
      </c>
      <c r="Y716" s="51" t="str">
        <f>IF(T716="","",IF(AND(T716&lt;&gt;'Tabelas auxiliares'!$B$236,T716&lt;&gt;'Tabelas auxiliares'!$B$237),"FOLHA DE PESSOAL",IF(X716='Tabelas auxiliares'!$A$237,"CUSTEIO",IF(X716='Tabelas auxiliares'!$A$236,"INVESTIMENTO","ERRO - VERIFICAR"))))</f>
        <v/>
      </c>
      <c r="Z716" s="65"/>
    </row>
    <row r="717" spans="6:26" x14ac:dyDescent="0.25">
      <c r="F717" s="51" t="str">
        <f>IFERROR(VLOOKUP(D717,'Tabelas auxiliares'!$A$3:$B$61,2,FALSE),"")</f>
        <v/>
      </c>
      <c r="G717" s="51" t="str">
        <f>IFERROR(VLOOKUP($B717,'Tabelas auxiliares'!$A$65:$C$102,2,FALSE),"")</f>
        <v/>
      </c>
      <c r="H717" s="51" t="str">
        <f>IFERROR(VLOOKUP($B717,'Tabelas auxiliares'!$A$65:$C$102,3,FALSE),"")</f>
        <v/>
      </c>
      <c r="X717" s="51" t="str">
        <f t="shared" si="11"/>
        <v/>
      </c>
      <c r="Y717" s="51" t="str">
        <f>IF(T717="","",IF(AND(T717&lt;&gt;'Tabelas auxiliares'!$B$236,T717&lt;&gt;'Tabelas auxiliares'!$B$237),"FOLHA DE PESSOAL",IF(X717='Tabelas auxiliares'!$A$237,"CUSTEIO",IF(X717='Tabelas auxiliares'!$A$236,"INVESTIMENTO","ERRO - VERIFICAR"))))</f>
        <v/>
      </c>
      <c r="Z717" s="65"/>
    </row>
    <row r="718" spans="6:26" x14ac:dyDescent="0.25">
      <c r="F718" s="51" t="str">
        <f>IFERROR(VLOOKUP(D718,'Tabelas auxiliares'!$A$3:$B$61,2,FALSE),"")</f>
        <v/>
      </c>
      <c r="G718" s="51" t="str">
        <f>IFERROR(VLOOKUP($B718,'Tabelas auxiliares'!$A$65:$C$102,2,FALSE),"")</f>
        <v/>
      </c>
      <c r="H718" s="51" t="str">
        <f>IFERROR(VLOOKUP($B718,'Tabelas auxiliares'!$A$65:$C$102,3,FALSE),"")</f>
        <v/>
      </c>
      <c r="X718" s="51" t="str">
        <f t="shared" si="11"/>
        <v/>
      </c>
      <c r="Y718" s="51" t="str">
        <f>IF(T718="","",IF(AND(T718&lt;&gt;'Tabelas auxiliares'!$B$236,T718&lt;&gt;'Tabelas auxiliares'!$B$237),"FOLHA DE PESSOAL",IF(X718='Tabelas auxiliares'!$A$237,"CUSTEIO",IF(X718='Tabelas auxiliares'!$A$236,"INVESTIMENTO","ERRO - VERIFICAR"))))</f>
        <v/>
      </c>
      <c r="Z718" s="65"/>
    </row>
    <row r="719" spans="6:26" x14ac:dyDescent="0.25">
      <c r="F719" s="51" t="str">
        <f>IFERROR(VLOOKUP(D719,'Tabelas auxiliares'!$A$3:$B$61,2,FALSE),"")</f>
        <v/>
      </c>
      <c r="G719" s="51" t="str">
        <f>IFERROR(VLOOKUP($B719,'Tabelas auxiliares'!$A$65:$C$102,2,FALSE),"")</f>
        <v/>
      </c>
      <c r="H719" s="51" t="str">
        <f>IFERROR(VLOOKUP($B719,'Tabelas auxiliares'!$A$65:$C$102,3,FALSE),"")</f>
        <v/>
      </c>
      <c r="X719" s="51" t="str">
        <f t="shared" si="11"/>
        <v/>
      </c>
      <c r="Y719" s="51" t="str">
        <f>IF(T719="","",IF(AND(T719&lt;&gt;'Tabelas auxiliares'!$B$236,T719&lt;&gt;'Tabelas auxiliares'!$B$237),"FOLHA DE PESSOAL",IF(X719='Tabelas auxiliares'!$A$237,"CUSTEIO",IF(X719='Tabelas auxiliares'!$A$236,"INVESTIMENTO","ERRO - VERIFICAR"))))</f>
        <v/>
      </c>
      <c r="Z719" s="65"/>
    </row>
    <row r="720" spans="6:26" x14ac:dyDescent="0.25">
      <c r="F720" s="51" t="str">
        <f>IFERROR(VLOOKUP(D720,'Tabelas auxiliares'!$A$3:$B$61,2,FALSE),"")</f>
        <v/>
      </c>
      <c r="G720" s="51" t="str">
        <f>IFERROR(VLOOKUP($B720,'Tabelas auxiliares'!$A$65:$C$102,2,FALSE),"")</f>
        <v/>
      </c>
      <c r="H720" s="51" t="str">
        <f>IFERROR(VLOOKUP($B720,'Tabelas auxiliares'!$A$65:$C$102,3,FALSE),"")</f>
        <v/>
      </c>
      <c r="X720" s="51" t="str">
        <f t="shared" si="11"/>
        <v/>
      </c>
      <c r="Y720" s="51" t="str">
        <f>IF(T720="","",IF(AND(T720&lt;&gt;'Tabelas auxiliares'!$B$236,T720&lt;&gt;'Tabelas auxiliares'!$B$237),"FOLHA DE PESSOAL",IF(X720='Tabelas auxiliares'!$A$237,"CUSTEIO",IF(X720='Tabelas auxiliares'!$A$236,"INVESTIMENTO","ERRO - VERIFICAR"))))</f>
        <v/>
      </c>
      <c r="Z720" s="65"/>
    </row>
    <row r="721" spans="6:26" x14ac:dyDescent="0.25">
      <c r="F721" s="51" t="str">
        <f>IFERROR(VLOOKUP(D721,'Tabelas auxiliares'!$A$3:$B$61,2,FALSE),"")</f>
        <v/>
      </c>
      <c r="G721" s="51" t="str">
        <f>IFERROR(VLOOKUP($B721,'Tabelas auxiliares'!$A$65:$C$102,2,FALSE),"")</f>
        <v/>
      </c>
      <c r="H721" s="51" t="str">
        <f>IFERROR(VLOOKUP($B721,'Tabelas auxiliares'!$A$65:$C$102,3,FALSE),"")</f>
        <v/>
      </c>
      <c r="X721" s="51" t="str">
        <f t="shared" si="11"/>
        <v/>
      </c>
      <c r="Y721" s="51" t="str">
        <f>IF(T721="","",IF(AND(T721&lt;&gt;'Tabelas auxiliares'!$B$236,T721&lt;&gt;'Tabelas auxiliares'!$B$237),"FOLHA DE PESSOAL",IF(X721='Tabelas auxiliares'!$A$237,"CUSTEIO",IF(X721='Tabelas auxiliares'!$A$236,"INVESTIMENTO","ERRO - VERIFICAR"))))</f>
        <v/>
      </c>
      <c r="Z721" s="65"/>
    </row>
    <row r="722" spans="6:26" x14ac:dyDescent="0.25">
      <c r="F722" s="51" t="str">
        <f>IFERROR(VLOOKUP(D722,'Tabelas auxiliares'!$A$3:$B$61,2,FALSE),"")</f>
        <v/>
      </c>
      <c r="G722" s="51" t="str">
        <f>IFERROR(VLOOKUP($B722,'Tabelas auxiliares'!$A$65:$C$102,2,FALSE),"")</f>
        <v/>
      </c>
      <c r="H722" s="51" t="str">
        <f>IFERROR(VLOOKUP($B722,'Tabelas auxiliares'!$A$65:$C$102,3,FALSE),"")</f>
        <v/>
      </c>
      <c r="X722" s="51" t="str">
        <f t="shared" si="11"/>
        <v/>
      </c>
      <c r="Y722" s="51" t="str">
        <f>IF(T722="","",IF(AND(T722&lt;&gt;'Tabelas auxiliares'!$B$236,T722&lt;&gt;'Tabelas auxiliares'!$B$237),"FOLHA DE PESSOAL",IF(X722='Tabelas auxiliares'!$A$237,"CUSTEIO",IF(X722='Tabelas auxiliares'!$A$236,"INVESTIMENTO","ERRO - VERIFICAR"))))</f>
        <v/>
      </c>
      <c r="Z722" s="65"/>
    </row>
    <row r="723" spans="6:26" x14ac:dyDescent="0.25">
      <c r="F723" s="51" t="str">
        <f>IFERROR(VLOOKUP(D723,'Tabelas auxiliares'!$A$3:$B$61,2,FALSE),"")</f>
        <v/>
      </c>
      <c r="G723" s="51" t="str">
        <f>IFERROR(VLOOKUP($B723,'Tabelas auxiliares'!$A$65:$C$102,2,FALSE),"")</f>
        <v/>
      </c>
      <c r="H723" s="51" t="str">
        <f>IFERROR(VLOOKUP($B723,'Tabelas auxiliares'!$A$65:$C$102,3,FALSE),"")</f>
        <v/>
      </c>
      <c r="X723" s="51" t="str">
        <f t="shared" si="11"/>
        <v/>
      </c>
      <c r="Y723" s="51" t="str">
        <f>IF(T723="","",IF(AND(T723&lt;&gt;'Tabelas auxiliares'!$B$236,T723&lt;&gt;'Tabelas auxiliares'!$B$237),"FOLHA DE PESSOAL",IF(X723='Tabelas auxiliares'!$A$237,"CUSTEIO",IF(X723='Tabelas auxiliares'!$A$236,"INVESTIMENTO","ERRO - VERIFICAR"))))</f>
        <v/>
      </c>
      <c r="Z723" s="65"/>
    </row>
    <row r="724" spans="6:26" x14ac:dyDescent="0.25">
      <c r="F724" s="51" t="str">
        <f>IFERROR(VLOOKUP(D724,'Tabelas auxiliares'!$A$3:$B$61,2,FALSE),"")</f>
        <v/>
      </c>
      <c r="G724" s="51" t="str">
        <f>IFERROR(VLOOKUP($B724,'Tabelas auxiliares'!$A$65:$C$102,2,FALSE),"")</f>
        <v/>
      </c>
      <c r="H724" s="51" t="str">
        <f>IFERROR(VLOOKUP($B724,'Tabelas auxiliares'!$A$65:$C$102,3,FALSE),"")</f>
        <v/>
      </c>
      <c r="X724" s="51" t="str">
        <f t="shared" si="11"/>
        <v/>
      </c>
      <c r="Y724" s="51" t="str">
        <f>IF(T724="","",IF(AND(T724&lt;&gt;'Tabelas auxiliares'!$B$236,T724&lt;&gt;'Tabelas auxiliares'!$B$237),"FOLHA DE PESSOAL",IF(X724='Tabelas auxiliares'!$A$237,"CUSTEIO",IF(X724='Tabelas auxiliares'!$A$236,"INVESTIMENTO","ERRO - VERIFICAR"))))</f>
        <v/>
      </c>
      <c r="Z724" s="65"/>
    </row>
    <row r="725" spans="6:26" x14ac:dyDescent="0.25">
      <c r="F725" s="51" t="str">
        <f>IFERROR(VLOOKUP(D725,'Tabelas auxiliares'!$A$3:$B$61,2,FALSE),"")</f>
        <v/>
      </c>
      <c r="G725" s="51" t="str">
        <f>IFERROR(VLOOKUP($B725,'Tabelas auxiliares'!$A$65:$C$102,2,FALSE),"")</f>
        <v/>
      </c>
      <c r="H725" s="51" t="str">
        <f>IFERROR(VLOOKUP($B725,'Tabelas auxiliares'!$A$65:$C$102,3,FALSE),"")</f>
        <v/>
      </c>
      <c r="X725" s="51" t="str">
        <f t="shared" si="11"/>
        <v/>
      </c>
      <c r="Y725" s="51" t="str">
        <f>IF(T725="","",IF(AND(T725&lt;&gt;'Tabelas auxiliares'!$B$236,T725&lt;&gt;'Tabelas auxiliares'!$B$237),"FOLHA DE PESSOAL",IF(X725='Tabelas auxiliares'!$A$237,"CUSTEIO",IF(X725='Tabelas auxiliares'!$A$236,"INVESTIMENTO","ERRO - VERIFICAR"))))</f>
        <v/>
      </c>
      <c r="Z725" s="65"/>
    </row>
    <row r="726" spans="6:26" x14ac:dyDescent="0.25">
      <c r="F726" s="51" t="str">
        <f>IFERROR(VLOOKUP(D726,'Tabelas auxiliares'!$A$3:$B$61,2,FALSE),"")</f>
        <v/>
      </c>
      <c r="G726" s="51" t="str">
        <f>IFERROR(VLOOKUP($B726,'Tabelas auxiliares'!$A$65:$C$102,2,FALSE),"")</f>
        <v/>
      </c>
      <c r="H726" s="51" t="str">
        <f>IFERROR(VLOOKUP($B726,'Tabelas auxiliares'!$A$65:$C$102,3,FALSE),"")</f>
        <v/>
      </c>
      <c r="X726" s="51" t="str">
        <f t="shared" si="11"/>
        <v/>
      </c>
      <c r="Y726" s="51" t="str">
        <f>IF(T726="","",IF(AND(T726&lt;&gt;'Tabelas auxiliares'!$B$236,T726&lt;&gt;'Tabelas auxiliares'!$B$237),"FOLHA DE PESSOAL",IF(X726='Tabelas auxiliares'!$A$237,"CUSTEIO",IF(X726='Tabelas auxiliares'!$A$236,"INVESTIMENTO","ERRO - VERIFICAR"))))</f>
        <v/>
      </c>
      <c r="Z726" s="65"/>
    </row>
    <row r="727" spans="6:26" x14ac:dyDescent="0.25">
      <c r="F727" s="51" t="str">
        <f>IFERROR(VLOOKUP(D727,'Tabelas auxiliares'!$A$3:$B$61,2,FALSE),"")</f>
        <v/>
      </c>
      <c r="G727" s="51" t="str">
        <f>IFERROR(VLOOKUP($B727,'Tabelas auxiliares'!$A$65:$C$102,2,FALSE),"")</f>
        <v/>
      </c>
      <c r="H727" s="51" t="str">
        <f>IFERROR(VLOOKUP($B727,'Tabelas auxiliares'!$A$65:$C$102,3,FALSE),"")</f>
        <v/>
      </c>
      <c r="X727" s="51" t="str">
        <f t="shared" si="11"/>
        <v/>
      </c>
      <c r="Y727" s="51" t="str">
        <f>IF(T727="","",IF(AND(T727&lt;&gt;'Tabelas auxiliares'!$B$236,T727&lt;&gt;'Tabelas auxiliares'!$B$237),"FOLHA DE PESSOAL",IF(X727='Tabelas auxiliares'!$A$237,"CUSTEIO",IF(X727='Tabelas auxiliares'!$A$236,"INVESTIMENTO","ERRO - VERIFICAR"))))</f>
        <v/>
      </c>
      <c r="Z727" s="65"/>
    </row>
    <row r="728" spans="6:26" x14ac:dyDescent="0.25">
      <c r="F728" s="51" t="str">
        <f>IFERROR(VLOOKUP(D728,'Tabelas auxiliares'!$A$3:$B$61,2,FALSE),"")</f>
        <v/>
      </c>
      <c r="G728" s="51" t="str">
        <f>IFERROR(VLOOKUP($B728,'Tabelas auxiliares'!$A$65:$C$102,2,FALSE),"")</f>
        <v/>
      </c>
      <c r="H728" s="51" t="str">
        <f>IFERROR(VLOOKUP($B728,'Tabelas auxiliares'!$A$65:$C$102,3,FALSE),"")</f>
        <v/>
      </c>
      <c r="X728" s="51" t="str">
        <f t="shared" si="11"/>
        <v/>
      </c>
      <c r="Y728" s="51" t="str">
        <f>IF(T728="","",IF(AND(T728&lt;&gt;'Tabelas auxiliares'!$B$236,T728&lt;&gt;'Tabelas auxiliares'!$B$237),"FOLHA DE PESSOAL",IF(X728='Tabelas auxiliares'!$A$237,"CUSTEIO",IF(X728='Tabelas auxiliares'!$A$236,"INVESTIMENTO","ERRO - VERIFICAR"))))</f>
        <v/>
      </c>
      <c r="Z728" s="65"/>
    </row>
    <row r="729" spans="6:26" x14ac:dyDescent="0.25">
      <c r="F729" s="51" t="str">
        <f>IFERROR(VLOOKUP(D729,'Tabelas auxiliares'!$A$3:$B$61,2,FALSE),"")</f>
        <v/>
      </c>
      <c r="G729" s="51" t="str">
        <f>IFERROR(VLOOKUP($B729,'Tabelas auxiliares'!$A$65:$C$102,2,FALSE),"")</f>
        <v/>
      </c>
      <c r="H729" s="51" t="str">
        <f>IFERROR(VLOOKUP($B729,'Tabelas auxiliares'!$A$65:$C$102,3,FALSE),"")</f>
        <v/>
      </c>
      <c r="X729" s="51" t="str">
        <f t="shared" si="11"/>
        <v/>
      </c>
      <c r="Y729" s="51" t="str">
        <f>IF(T729="","",IF(AND(T729&lt;&gt;'Tabelas auxiliares'!$B$236,T729&lt;&gt;'Tabelas auxiliares'!$B$237),"FOLHA DE PESSOAL",IF(X729='Tabelas auxiliares'!$A$237,"CUSTEIO",IF(X729='Tabelas auxiliares'!$A$236,"INVESTIMENTO","ERRO - VERIFICAR"))))</f>
        <v/>
      </c>
      <c r="Z729" s="65"/>
    </row>
    <row r="730" spans="6:26" x14ac:dyDescent="0.25">
      <c r="F730" s="51" t="str">
        <f>IFERROR(VLOOKUP(D730,'Tabelas auxiliares'!$A$3:$B$61,2,FALSE),"")</f>
        <v/>
      </c>
      <c r="G730" s="51" t="str">
        <f>IFERROR(VLOOKUP($B730,'Tabelas auxiliares'!$A$65:$C$102,2,FALSE),"")</f>
        <v/>
      </c>
      <c r="H730" s="51" t="str">
        <f>IFERROR(VLOOKUP($B730,'Tabelas auxiliares'!$A$65:$C$102,3,FALSE),"")</f>
        <v/>
      </c>
      <c r="X730" s="51" t="str">
        <f t="shared" si="11"/>
        <v/>
      </c>
      <c r="Y730" s="51" t="str">
        <f>IF(T730="","",IF(AND(T730&lt;&gt;'Tabelas auxiliares'!$B$236,T730&lt;&gt;'Tabelas auxiliares'!$B$237),"FOLHA DE PESSOAL",IF(X730='Tabelas auxiliares'!$A$237,"CUSTEIO",IF(X730='Tabelas auxiliares'!$A$236,"INVESTIMENTO","ERRO - VERIFICAR"))))</f>
        <v/>
      </c>
      <c r="Z730" s="65"/>
    </row>
    <row r="731" spans="6:26" x14ac:dyDescent="0.25">
      <c r="F731" s="51" t="str">
        <f>IFERROR(VLOOKUP(D731,'Tabelas auxiliares'!$A$3:$B$61,2,FALSE),"")</f>
        <v/>
      </c>
      <c r="G731" s="51" t="str">
        <f>IFERROR(VLOOKUP($B731,'Tabelas auxiliares'!$A$65:$C$102,2,FALSE),"")</f>
        <v/>
      </c>
      <c r="H731" s="51" t="str">
        <f>IFERROR(VLOOKUP($B731,'Tabelas auxiliares'!$A$65:$C$102,3,FALSE),"")</f>
        <v/>
      </c>
      <c r="X731" s="51" t="str">
        <f t="shared" si="11"/>
        <v/>
      </c>
      <c r="Y731" s="51" t="str">
        <f>IF(T731="","",IF(AND(T731&lt;&gt;'Tabelas auxiliares'!$B$236,T731&lt;&gt;'Tabelas auxiliares'!$B$237),"FOLHA DE PESSOAL",IF(X731='Tabelas auxiliares'!$A$237,"CUSTEIO",IF(X731='Tabelas auxiliares'!$A$236,"INVESTIMENTO","ERRO - VERIFICAR"))))</f>
        <v/>
      </c>
      <c r="Z731" s="65"/>
    </row>
    <row r="732" spans="6:26" x14ac:dyDescent="0.25">
      <c r="F732" s="51" t="str">
        <f>IFERROR(VLOOKUP(D732,'Tabelas auxiliares'!$A$3:$B$61,2,FALSE),"")</f>
        <v/>
      </c>
      <c r="G732" s="51" t="str">
        <f>IFERROR(VLOOKUP($B732,'Tabelas auxiliares'!$A$65:$C$102,2,FALSE),"")</f>
        <v/>
      </c>
      <c r="H732" s="51" t="str">
        <f>IFERROR(VLOOKUP($B732,'Tabelas auxiliares'!$A$65:$C$102,3,FALSE),"")</f>
        <v/>
      </c>
      <c r="X732" s="51" t="str">
        <f t="shared" si="11"/>
        <v/>
      </c>
      <c r="Y732" s="51" t="str">
        <f>IF(T732="","",IF(AND(T732&lt;&gt;'Tabelas auxiliares'!$B$236,T732&lt;&gt;'Tabelas auxiliares'!$B$237),"FOLHA DE PESSOAL",IF(X732='Tabelas auxiliares'!$A$237,"CUSTEIO",IF(X732='Tabelas auxiliares'!$A$236,"INVESTIMENTO","ERRO - VERIFICAR"))))</f>
        <v/>
      </c>
      <c r="Z732" s="65"/>
    </row>
    <row r="733" spans="6:26" x14ac:dyDescent="0.25">
      <c r="F733" s="51" t="str">
        <f>IFERROR(VLOOKUP(D733,'Tabelas auxiliares'!$A$3:$B$61,2,FALSE),"")</f>
        <v/>
      </c>
      <c r="G733" s="51" t="str">
        <f>IFERROR(VLOOKUP($B733,'Tabelas auxiliares'!$A$65:$C$102,2,FALSE),"")</f>
        <v/>
      </c>
      <c r="H733" s="51" t="str">
        <f>IFERROR(VLOOKUP($B733,'Tabelas auxiliares'!$A$65:$C$102,3,FALSE),"")</f>
        <v/>
      </c>
      <c r="X733" s="51" t="str">
        <f t="shared" si="11"/>
        <v/>
      </c>
      <c r="Y733" s="51" t="str">
        <f>IF(T733="","",IF(AND(T733&lt;&gt;'Tabelas auxiliares'!$B$236,T733&lt;&gt;'Tabelas auxiliares'!$B$237),"FOLHA DE PESSOAL",IF(X733='Tabelas auxiliares'!$A$237,"CUSTEIO",IF(X733='Tabelas auxiliares'!$A$236,"INVESTIMENTO","ERRO - VERIFICAR"))))</f>
        <v/>
      </c>
      <c r="Z733" s="65"/>
    </row>
    <row r="734" spans="6:26" x14ac:dyDescent="0.25">
      <c r="F734" s="51" t="str">
        <f>IFERROR(VLOOKUP(D734,'Tabelas auxiliares'!$A$3:$B$61,2,FALSE),"")</f>
        <v/>
      </c>
      <c r="G734" s="51" t="str">
        <f>IFERROR(VLOOKUP($B734,'Tabelas auxiliares'!$A$65:$C$102,2,FALSE),"")</f>
        <v/>
      </c>
      <c r="H734" s="51" t="str">
        <f>IFERROR(VLOOKUP($B734,'Tabelas auxiliares'!$A$65:$C$102,3,FALSE),"")</f>
        <v/>
      </c>
      <c r="X734" s="51" t="str">
        <f t="shared" si="11"/>
        <v/>
      </c>
      <c r="Y734" s="51" t="str">
        <f>IF(T734="","",IF(AND(T734&lt;&gt;'Tabelas auxiliares'!$B$236,T734&lt;&gt;'Tabelas auxiliares'!$B$237),"FOLHA DE PESSOAL",IF(X734='Tabelas auxiliares'!$A$237,"CUSTEIO",IF(X734='Tabelas auxiliares'!$A$236,"INVESTIMENTO","ERRO - VERIFICAR"))))</f>
        <v/>
      </c>
      <c r="Z734" s="65"/>
    </row>
    <row r="735" spans="6:26" x14ac:dyDescent="0.25">
      <c r="F735" s="51" t="str">
        <f>IFERROR(VLOOKUP(D735,'Tabelas auxiliares'!$A$3:$B$61,2,FALSE),"")</f>
        <v/>
      </c>
      <c r="G735" s="51" t="str">
        <f>IFERROR(VLOOKUP($B735,'Tabelas auxiliares'!$A$65:$C$102,2,FALSE),"")</f>
        <v/>
      </c>
      <c r="H735" s="51" t="str">
        <f>IFERROR(VLOOKUP($B735,'Tabelas auxiliares'!$A$65:$C$102,3,FALSE),"")</f>
        <v/>
      </c>
      <c r="X735" s="51" t="str">
        <f t="shared" si="11"/>
        <v/>
      </c>
      <c r="Y735" s="51" t="str">
        <f>IF(T735="","",IF(AND(T735&lt;&gt;'Tabelas auxiliares'!$B$236,T735&lt;&gt;'Tabelas auxiliares'!$B$237),"FOLHA DE PESSOAL",IF(X735='Tabelas auxiliares'!$A$237,"CUSTEIO",IF(X735='Tabelas auxiliares'!$A$236,"INVESTIMENTO","ERRO - VERIFICAR"))))</f>
        <v/>
      </c>
      <c r="Z735" s="65"/>
    </row>
    <row r="736" spans="6:26" x14ac:dyDescent="0.25">
      <c r="F736" s="51" t="str">
        <f>IFERROR(VLOOKUP(D736,'Tabelas auxiliares'!$A$3:$B$61,2,FALSE),"")</f>
        <v/>
      </c>
      <c r="G736" s="51" t="str">
        <f>IFERROR(VLOOKUP($B736,'Tabelas auxiliares'!$A$65:$C$102,2,FALSE),"")</f>
        <v/>
      </c>
      <c r="H736" s="51" t="str">
        <f>IFERROR(VLOOKUP($B736,'Tabelas auxiliares'!$A$65:$C$102,3,FALSE),"")</f>
        <v/>
      </c>
      <c r="X736" s="51" t="str">
        <f t="shared" si="11"/>
        <v/>
      </c>
      <c r="Y736" s="51" t="str">
        <f>IF(T736="","",IF(AND(T736&lt;&gt;'Tabelas auxiliares'!$B$236,T736&lt;&gt;'Tabelas auxiliares'!$B$237),"FOLHA DE PESSOAL",IF(X736='Tabelas auxiliares'!$A$237,"CUSTEIO",IF(X736='Tabelas auxiliares'!$A$236,"INVESTIMENTO","ERRO - VERIFICAR"))))</f>
        <v/>
      </c>
      <c r="Z736" s="65"/>
    </row>
    <row r="737" spans="6:26" x14ac:dyDescent="0.25">
      <c r="F737" s="51" t="str">
        <f>IFERROR(VLOOKUP(D737,'Tabelas auxiliares'!$A$3:$B$61,2,FALSE),"")</f>
        <v/>
      </c>
      <c r="G737" s="51" t="str">
        <f>IFERROR(VLOOKUP($B737,'Tabelas auxiliares'!$A$65:$C$102,2,FALSE),"")</f>
        <v/>
      </c>
      <c r="H737" s="51" t="str">
        <f>IFERROR(VLOOKUP($B737,'Tabelas auxiliares'!$A$65:$C$102,3,FALSE),"")</f>
        <v/>
      </c>
      <c r="X737" s="51" t="str">
        <f t="shared" si="11"/>
        <v/>
      </c>
      <c r="Y737" s="51" t="str">
        <f>IF(T737="","",IF(AND(T737&lt;&gt;'Tabelas auxiliares'!$B$236,T737&lt;&gt;'Tabelas auxiliares'!$B$237),"FOLHA DE PESSOAL",IF(X737='Tabelas auxiliares'!$A$237,"CUSTEIO",IF(X737='Tabelas auxiliares'!$A$236,"INVESTIMENTO","ERRO - VERIFICAR"))))</f>
        <v/>
      </c>
      <c r="Z737" s="65"/>
    </row>
    <row r="738" spans="6:26" x14ac:dyDescent="0.25">
      <c r="F738" s="51" t="str">
        <f>IFERROR(VLOOKUP(D738,'Tabelas auxiliares'!$A$3:$B$61,2,FALSE),"")</f>
        <v/>
      </c>
      <c r="G738" s="51" t="str">
        <f>IFERROR(VLOOKUP($B738,'Tabelas auxiliares'!$A$65:$C$102,2,FALSE),"")</f>
        <v/>
      </c>
      <c r="H738" s="51" t="str">
        <f>IFERROR(VLOOKUP($B738,'Tabelas auxiliares'!$A$65:$C$102,3,FALSE),"")</f>
        <v/>
      </c>
      <c r="X738" s="51" t="str">
        <f t="shared" si="11"/>
        <v/>
      </c>
      <c r="Y738" s="51" t="str">
        <f>IF(T738="","",IF(AND(T738&lt;&gt;'Tabelas auxiliares'!$B$236,T738&lt;&gt;'Tabelas auxiliares'!$B$237),"FOLHA DE PESSOAL",IF(X738='Tabelas auxiliares'!$A$237,"CUSTEIO",IF(X738='Tabelas auxiliares'!$A$236,"INVESTIMENTO","ERRO - VERIFICAR"))))</f>
        <v/>
      </c>
      <c r="Z738" s="65"/>
    </row>
    <row r="739" spans="6:26" x14ac:dyDescent="0.25">
      <c r="F739" s="51" t="str">
        <f>IFERROR(VLOOKUP(D739,'Tabelas auxiliares'!$A$3:$B$61,2,FALSE),"")</f>
        <v/>
      </c>
      <c r="G739" s="51" t="str">
        <f>IFERROR(VLOOKUP($B739,'Tabelas auxiliares'!$A$65:$C$102,2,FALSE),"")</f>
        <v/>
      </c>
      <c r="H739" s="51" t="str">
        <f>IFERROR(VLOOKUP($B739,'Tabelas auxiliares'!$A$65:$C$102,3,FALSE),"")</f>
        <v/>
      </c>
      <c r="X739" s="51" t="str">
        <f t="shared" si="11"/>
        <v/>
      </c>
      <c r="Y739" s="51" t="str">
        <f>IF(T739="","",IF(AND(T739&lt;&gt;'Tabelas auxiliares'!$B$236,T739&lt;&gt;'Tabelas auxiliares'!$B$237),"FOLHA DE PESSOAL",IF(X739='Tabelas auxiliares'!$A$237,"CUSTEIO",IF(X739='Tabelas auxiliares'!$A$236,"INVESTIMENTO","ERRO - VERIFICAR"))))</f>
        <v/>
      </c>
      <c r="Z739" s="65"/>
    </row>
    <row r="740" spans="6:26" x14ac:dyDescent="0.25">
      <c r="F740" s="51" t="str">
        <f>IFERROR(VLOOKUP(D740,'Tabelas auxiliares'!$A$3:$B$61,2,FALSE),"")</f>
        <v/>
      </c>
      <c r="G740" s="51" t="str">
        <f>IFERROR(VLOOKUP($B740,'Tabelas auxiliares'!$A$65:$C$102,2,FALSE),"")</f>
        <v/>
      </c>
      <c r="H740" s="51" t="str">
        <f>IFERROR(VLOOKUP($B740,'Tabelas auxiliares'!$A$65:$C$102,3,FALSE),"")</f>
        <v/>
      </c>
      <c r="X740" s="51" t="str">
        <f t="shared" si="11"/>
        <v/>
      </c>
      <c r="Y740" s="51" t="str">
        <f>IF(T740="","",IF(AND(T740&lt;&gt;'Tabelas auxiliares'!$B$236,T740&lt;&gt;'Tabelas auxiliares'!$B$237),"FOLHA DE PESSOAL",IF(X740='Tabelas auxiliares'!$A$237,"CUSTEIO",IF(X740='Tabelas auxiliares'!$A$236,"INVESTIMENTO","ERRO - VERIFICAR"))))</f>
        <v/>
      </c>
      <c r="Z740" s="65"/>
    </row>
    <row r="741" spans="6:26" x14ac:dyDescent="0.25">
      <c r="F741" s="51" t="str">
        <f>IFERROR(VLOOKUP(D741,'Tabelas auxiliares'!$A$3:$B$61,2,FALSE),"")</f>
        <v/>
      </c>
      <c r="G741" s="51" t="str">
        <f>IFERROR(VLOOKUP($B741,'Tabelas auxiliares'!$A$65:$C$102,2,FALSE),"")</f>
        <v/>
      </c>
      <c r="H741" s="51" t="str">
        <f>IFERROR(VLOOKUP($B741,'Tabelas auxiliares'!$A$65:$C$102,3,FALSE),"")</f>
        <v/>
      </c>
      <c r="X741" s="51" t="str">
        <f t="shared" si="11"/>
        <v/>
      </c>
      <c r="Y741" s="51" t="str">
        <f>IF(T741="","",IF(AND(T741&lt;&gt;'Tabelas auxiliares'!$B$236,T741&lt;&gt;'Tabelas auxiliares'!$B$237),"FOLHA DE PESSOAL",IF(X741='Tabelas auxiliares'!$A$237,"CUSTEIO",IF(X741='Tabelas auxiliares'!$A$236,"INVESTIMENTO","ERRO - VERIFICAR"))))</f>
        <v/>
      </c>
      <c r="Z741" s="65"/>
    </row>
    <row r="742" spans="6:26" x14ac:dyDescent="0.25">
      <c r="F742" s="51" t="str">
        <f>IFERROR(VLOOKUP(D742,'Tabelas auxiliares'!$A$3:$B$61,2,FALSE),"")</f>
        <v/>
      </c>
      <c r="G742" s="51" t="str">
        <f>IFERROR(VLOOKUP($B742,'Tabelas auxiliares'!$A$65:$C$102,2,FALSE),"")</f>
        <v/>
      </c>
      <c r="H742" s="51" t="str">
        <f>IFERROR(VLOOKUP($B742,'Tabelas auxiliares'!$A$65:$C$102,3,FALSE),"")</f>
        <v/>
      </c>
      <c r="X742" s="51" t="str">
        <f t="shared" si="11"/>
        <v/>
      </c>
      <c r="Y742" s="51" t="str">
        <f>IF(T742="","",IF(AND(T742&lt;&gt;'Tabelas auxiliares'!$B$236,T742&lt;&gt;'Tabelas auxiliares'!$B$237),"FOLHA DE PESSOAL",IF(X742='Tabelas auxiliares'!$A$237,"CUSTEIO",IF(X742='Tabelas auxiliares'!$A$236,"INVESTIMENTO","ERRO - VERIFICAR"))))</f>
        <v/>
      </c>
      <c r="Z742" s="65"/>
    </row>
    <row r="743" spans="6:26" x14ac:dyDescent="0.25">
      <c r="F743" s="51" t="str">
        <f>IFERROR(VLOOKUP(D743,'Tabelas auxiliares'!$A$3:$B$61,2,FALSE),"")</f>
        <v/>
      </c>
      <c r="G743" s="51" t="str">
        <f>IFERROR(VLOOKUP($B743,'Tabelas auxiliares'!$A$65:$C$102,2,FALSE),"")</f>
        <v/>
      </c>
      <c r="H743" s="51" t="str">
        <f>IFERROR(VLOOKUP($B743,'Tabelas auxiliares'!$A$65:$C$102,3,FALSE),"")</f>
        <v/>
      </c>
      <c r="X743" s="51" t="str">
        <f t="shared" si="11"/>
        <v/>
      </c>
      <c r="Y743" s="51" t="str">
        <f>IF(T743="","",IF(AND(T743&lt;&gt;'Tabelas auxiliares'!$B$236,T743&lt;&gt;'Tabelas auxiliares'!$B$237),"FOLHA DE PESSOAL",IF(X743='Tabelas auxiliares'!$A$237,"CUSTEIO",IF(X743='Tabelas auxiliares'!$A$236,"INVESTIMENTO","ERRO - VERIFICAR"))))</f>
        <v/>
      </c>
      <c r="Z743" s="65"/>
    </row>
    <row r="744" spans="6:26" x14ac:dyDescent="0.25">
      <c r="F744" s="51" t="str">
        <f>IFERROR(VLOOKUP(D744,'Tabelas auxiliares'!$A$3:$B$61,2,FALSE),"")</f>
        <v/>
      </c>
      <c r="G744" s="51" t="str">
        <f>IFERROR(VLOOKUP($B744,'Tabelas auxiliares'!$A$65:$C$102,2,FALSE),"")</f>
        <v/>
      </c>
      <c r="H744" s="51" t="str">
        <f>IFERROR(VLOOKUP($B744,'Tabelas auxiliares'!$A$65:$C$102,3,FALSE),"")</f>
        <v/>
      </c>
      <c r="X744" s="51" t="str">
        <f t="shared" si="11"/>
        <v/>
      </c>
      <c r="Y744" s="51" t="str">
        <f>IF(T744="","",IF(AND(T744&lt;&gt;'Tabelas auxiliares'!$B$236,T744&lt;&gt;'Tabelas auxiliares'!$B$237),"FOLHA DE PESSOAL",IF(X744='Tabelas auxiliares'!$A$237,"CUSTEIO",IF(X744='Tabelas auxiliares'!$A$236,"INVESTIMENTO","ERRO - VERIFICAR"))))</f>
        <v/>
      </c>
      <c r="Z744" s="65"/>
    </row>
    <row r="745" spans="6:26" x14ac:dyDescent="0.25">
      <c r="F745" s="51" t="str">
        <f>IFERROR(VLOOKUP(D745,'Tabelas auxiliares'!$A$3:$B$61,2,FALSE),"")</f>
        <v/>
      </c>
      <c r="G745" s="51" t="str">
        <f>IFERROR(VLOOKUP($B745,'Tabelas auxiliares'!$A$65:$C$102,2,FALSE),"")</f>
        <v/>
      </c>
      <c r="H745" s="51" t="str">
        <f>IFERROR(VLOOKUP($B745,'Tabelas auxiliares'!$A$65:$C$102,3,FALSE),"")</f>
        <v/>
      </c>
      <c r="X745" s="51" t="str">
        <f t="shared" si="11"/>
        <v/>
      </c>
      <c r="Y745" s="51" t="str">
        <f>IF(T745="","",IF(AND(T745&lt;&gt;'Tabelas auxiliares'!$B$236,T745&lt;&gt;'Tabelas auxiliares'!$B$237),"FOLHA DE PESSOAL",IF(X745='Tabelas auxiliares'!$A$237,"CUSTEIO",IF(X745='Tabelas auxiliares'!$A$236,"INVESTIMENTO","ERRO - VERIFICAR"))))</f>
        <v/>
      </c>
      <c r="Z745" s="65"/>
    </row>
    <row r="746" spans="6:26" x14ac:dyDescent="0.25">
      <c r="F746" s="51" t="str">
        <f>IFERROR(VLOOKUP(D746,'Tabelas auxiliares'!$A$3:$B$61,2,FALSE),"")</f>
        <v/>
      </c>
      <c r="G746" s="51" t="str">
        <f>IFERROR(VLOOKUP($B746,'Tabelas auxiliares'!$A$65:$C$102,2,FALSE),"")</f>
        <v/>
      </c>
      <c r="H746" s="51" t="str">
        <f>IFERROR(VLOOKUP($B746,'Tabelas auxiliares'!$A$65:$C$102,3,FALSE),"")</f>
        <v/>
      </c>
      <c r="X746" s="51" t="str">
        <f t="shared" si="11"/>
        <v/>
      </c>
      <c r="Y746" s="51" t="str">
        <f>IF(T746="","",IF(AND(T746&lt;&gt;'Tabelas auxiliares'!$B$236,T746&lt;&gt;'Tabelas auxiliares'!$B$237),"FOLHA DE PESSOAL",IF(X746='Tabelas auxiliares'!$A$237,"CUSTEIO",IF(X746='Tabelas auxiliares'!$A$236,"INVESTIMENTO","ERRO - VERIFICAR"))))</f>
        <v/>
      </c>
      <c r="Z746" s="65"/>
    </row>
    <row r="747" spans="6:26" x14ac:dyDescent="0.25">
      <c r="F747" s="51" t="str">
        <f>IFERROR(VLOOKUP(D747,'Tabelas auxiliares'!$A$3:$B$61,2,FALSE),"")</f>
        <v/>
      </c>
      <c r="G747" s="51" t="str">
        <f>IFERROR(VLOOKUP($B747,'Tabelas auxiliares'!$A$65:$C$102,2,FALSE),"")</f>
        <v/>
      </c>
      <c r="H747" s="51" t="str">
        <f>IFERROR(VLOOKUP($B747,'Tabelas auxiliares'!$A$65:$C$102,3,FALSE),"")</f>
        <v/>
      </c>
      <c r="X747" s="51" t="str">
        <f t="shared" si="11"/>
        <v/>
      </c>
      <c r="Y747" s="51" t="str">
        <f>IF(T747="","",IF(AND(T747&lt;&gt;'Tabelas auxiliares'!$B$236,T747&lt;&gt;'Tabelas auxiliares'!$B$237),"FOLHA DE PESSOAL",IF(X747='Tabelas auxiliares'!$A$237,"CUSTEIO",IF(X747='Tabelas auxiliares'!$A$236,"INVESTIMENTO","ERRO - VERIFICAR"))))</f>
        <v/>
      </c>
      <c r="Z747" s="65"/>
    </row>
    <row r="748" spans="6:26" x14ac:dyDescent="0.25">
      <c r="F748" s="51" t="str">
        <f>IFERROR(VLOOKUP(D748,'Tabelas auxiliares'!$A$3:$B$61,2,FALSE),"")</f>
        <v/>
      </c>
      <c r="G748" s="51" t="str">
        <f>IFERROR(VLOOKUP($B748,'Tabelas auxiliares'!$A$65:$C$102,2,FALSE),"")</f>
        <v/>
      </c>
      <c r="H748" s="51" t="str">
        <f>IFERROR(VLOOKUP($B748,'Tabelas auxiliares'!$A$65:$C$102,3,FALSE),"")</f>
        <v/>
      </c>
      <c r="X748" s="51" t="str">
        <f t="shared" si="11"/>
        <v/>
      </c>
      <c r="Y748" s="51" t="str">
        <f>IF(T748="","",IF(AND(T748&lt;&gt;'Tabelas auxiliares'!$B$236,T748&lt;&gt;'Tabelas auxiliares'!$B$237),"FOLHA DE PESSOAL",IF(X748='Tabelas auxiliares'!$A$237,"CUSTEIO",IF(X748='Tabelas auxiliares'!$A$236,"INVESTIMENTO","ERRO - VERIFICAR"))))</f>
        <v/>
      </c>
      <c r="Z748" s="65"/>
    </row>
    <row r="749" spans="6:26" x14ac:dyDescent="0.25">
      <c r="F749" s="51" t="str">
        <f>IFERROR(VLOOKUP(D749,'Tabelas auxiliares'!$A$3:$B$61,2,FALSE),"")</f>
        <v/>
      </c>
      <c r="G749" s="51" t="str">
        <f>IFERROR(VLOOKUP($B749,'Tabelas auxiliares'!$A$65:$C$102,2,FALSE),"")</f>
        <v/>
      </c>
      <c r="H749" s="51" t="str">
        <f>IFERROR(VLOOKUP($B749,'Tabelas auxiliares'!$A$65:$C$102,3,FALSE),"")</f>
        <v/>
      </c>
      <c r="X749" s="51" t="str">
        <f t="shared" si="11"/>
        <v/>
      </c>
      <c r="Y749" s="51" t="str">
        <f>IF(T749="","",IF(AND(T749&lt;&gt;'Tabelas auxiliares'!$B$236,T749&lt;&gt;'Tabelas auxiliares'!$B$237),"FOLHA DE PESSOAL",IF(X749='Tabelas auxiliares'!$A$237,"CUSTEIO",IF(X749='Tabelas auxiliares'!$A$236,"INVESTIMENTO","ERRO - VERIFICAR"))))</f>
        <v/>
      </c>
      <c r="Z749" s="65"/>
    </row>
    <row r="750" spans="6:26" x14ac:dyDescent="0.25">
      <c r="F750" s="51" t="str">
        <f>IFERROR(VLOOKUP(D750,'Tabelas auxiliares'!$A$3:$B$61,2,FALSE),"")</f>
        <v/>
      </c>
      <c r="G750" s="51" t="str">
        <f>IFERROR(VLOOKUP($B750,'Tabelas auxiliares'!$A$65:$C$102,2,FALSE),"")</f>
        <v/>
      </c>
      <c r="H750" s="51" t="str">
        <f>IFERROR(VLOOKUP($B750,'Tabelas auxiliares'!$A$65:$C$102,3,FALSE),"")</f>
        <v/>
      </c>
      <c r="X750" s="51" t="str">
        <f t="shared" si="11"/>
        <v/>
      </c>
      <c r="Y750" s="51" t="str">
        <f>IF(T750="","",IF(AND(T750&lt;&gt;'Tabelas auxiliares'!$B$236,T750&lt;&gt;'Tabelas auxiliares'!$B$237),"FOLHA DE PESSOAL",IF(X750='Tabelas auxiliares'!$A$237,"CUSTEIO",IF(X750='Tabelas auxiliares'!$A$236,"INVESTIMENTO","ERRO - VERIFICAR"))))</f>
        <v/>
      </c>
      <c r="Z750" s="65"/>
    </row>
    <row r="751" spans="6:26" x14ac:dyDescent="0.25">
      <c r="F751" s="51" t="str">
        <f>IFERROR(VLOOKUP(D751,'Tabelas auxiliares'!$A$3:$B$61,2,FALSE),"")</f>
        <v/>
      </c>
      <c r="G751" s="51" t="str">
        <f>IFERROR(VLOOKUP($B751,'Tabelas auxiliares'!$A$65:$C$102,2,FALSE),"")</f>
        <v/>
      </c>
      <c r="H751" s="51" t="str">
        <f>IFERROR(VLOOKUP($B751,'Tabelas auxiliares'!$A$65:$C$102,3,FALSE),"")</f>
        <v/>
      </c>
      <c r="X751" s="51" t="str">
        <f t="shared" si="11"/>
        <v/>
      </c>
      <c r="Y751" s="51" t="str">
        <f>IF(T751="","",IF(AND(T751&lt;&gt;'Tabelas auxiliares'!$B$236,T751&lt;&gt;'Tabelas auxiliares'!$B$237),"FOLHA DE PESSOAL",IF(X751='Tabelas auxiliares'!$A$237,"CUSTEIO",IF(X751='Tabelas auxiliares'!$A$236,"INVESTIMENTO","ERRO - VERIFICAR"))))</f>
        <v/>
      </c>
      <c r="Z751" s="65"/>
    </row>
    <row r="752" spans="6:26" x14ac:dyDescent="0.25">
      <c r="F752" s="51" t="str">
        <f>IFERROR(VLOOKUP(D752,'Tabelas auxiliares'!$A$3:$B$61,2,FALSE),"")</f>
        <v/>
      </c>
      <c r="G752" s="51" t="str">
        <f>IFERROR(VLOOKUP($B752,'Tabelas auxiliares'!$A$65:$C$102,2,FALSE),"")</f>
        <v/>
      </c>
      <c r="H752" s="51" t="str">
        <f>IFERROR(VLOOKUP($B752,'Tabelas auxiliares'!$A$65:$C$102,3,FALSE),"")</f>
        <v/>
      </c>
      <c r="X752" s="51" t="str">
        <f t="shared" si="11"/>
        <v/>
      </c>
      <c r="Y752" s="51" t="str">
        <f>IF(T752="","",IF(AND(T752&lt;&gt;'Tabelas auxiliares'!$B$236,T752&lt;&gt;'Tabelas auxiliares'!$B$237),"FOLHA DE PESSOAL",IF(X752='Tabelas auxiliares'!$A$237,"CUSTEIO",IF(X752='Tabelas auxiliares'!$A$236,"INVESTIMENTO","ERRO - VERIFICAR"))))</f>
        <v/>
      </c>
      <c r="Z752" s="65"/>
    </row>
    <row r="753" spans="6:26" x14ac:dyDescent="0.25">
      <c r="F753" s="51" t="str">
        <f>IFERROR(VLOOKUP(D753,'Tabelas auxiliares'!$A$3:$B$61,2,FALSE),"")</f>
        <v/>
      </c>
      <c r="G753" s="51" t="str">
        <f>IFERROR(VLOOKUP($B753,'Tabelas auxiliares'!$A$65:$C$102,2,FALSE),"")</f>
        <v/>
      </c>
      <c r="H753" s="51" t="str">
        <f>IFERROR(VLOOKUP($B753,'Tabelas auxiliares'!$A$65:$C$102,3,FALSE),"")</f>
        <v/>
      </c>
      <c r="X753" s="51" t="str">
        <f t="shared" si="11"/>
        <v/>
      </c>
      <c r="Y753" s="51" t="str">
        <f>IF(T753="","",IF(AND(T753&lt;&gt;'Tabelas auxiliares'!$B$236,T753&lt;&gt;'Tabelas auxiliares'!$B$237),"FOLHA DE PESSOAL",IF(X753='Tabelas auxiliares'!$A$237,"CUSTEIO",IF(X753='Tabelas auxiliares'!$A$236,"INVESTIMENTO","ERRO - VERIFICAR"))))</f>
        <v/>
      </c>
      <c r="Z753" s="65"/>
    </row>
    <row r="754" spans="6:26" x14ac:dyDescent="0.25">
      <c r="F754" s="51" t="str">
        <f>IFERROR(VLOOKUP(D754,'Tabelas auxiliares'!$A$3:$B$61,2,FALSE),"")</f>
        <v/>
      </c>
      <c r="G754" s="51" t="str">
        <f>IFERROR(VLOOKUP($B754,'Tabelas auxiliares'!$A$65:$C$102,2,FALSE),"")</f>
        <v/>
      </c>
      <c r="H754" s="51" t="str">
        <f>IFERROR(VLOOKUP($B754,'Tabelas auxiliares'!$A$65:$C$102,3,FALSE),"")</f>
        <v/>
      </c>
      <c r="X754" s="51" t="str">
        <f t="shared" si="11"/>
        <v/>
      </c>
      <c r="Y754" s="51" t="str">
        <f>IF(T754="","",IF(AND(T754&lt;&gt;'Tabelas auxiliares'!$B$236,T754&lt;&gt;'Tabelas auxiliares'!$B$237),"FOLHA DE PESSOAL",IF(X754='Tabelas auxiliares'!$A$237,"CUSTEIO",IF(X754='Tabelas auxiliares'!$A$236,"INVESTIMENTO","ERRO - VERIFICAR"))))</f>
        <v/>
      </c>
      <c r="Z754" s="65"/>
    </row>
    <row r="755" spans="6:26" x14ac:dyDescent="0.25">
      <c r="F755" s="51" t="str">
        <f>IFERROR(VLOOKUP(D755,'Tabelas auxiliares'!$A$3:$B$61,2,FALSE),"")</f>
        <v/>
      </c>
      <c r="G755" s="51" t="str">
        <f>IFERROR(VLOOKUP($B755,'Tabelas auxiliares'!$A$65:$C$102,2,FALSE),"")</f>
        <v/>
      </c>
      <c r="H755" s="51" t="str">
        <f>IFERROR(VLOOKUP($B755,'Tabelas auxiliares'!$A$65:$C$102,3,FALSE),"")</f>
        <v/>
      </c>
      <c r="X755" s="51" t="str">
        <f t="shared" si="11"/>
        <v/>
      </c>
      <c r="Y755" s="51" t="str">
        <f>IF(T755="","",IF(AND(T755&lt;&gt;'Tabelas auxiliares'!$B$236,T755&lt;&gt;'Tabelas auxiliares'!$B$237),"FOLHA DE PESSOAL",IF(X755='Tabelas auxiliares'!$A$237,"CUSTEIO",IF(X755='Tabelas auxiliares'!$A$236,"INVESTIMENTO","ERRO - VERIFICAR"))))</f>
        <v/>
      </c>
      <c r="Z755" s="65"/>
    </row>
    <row r="756" spans="6:26" x14ac:dyDescent="0.25">
      <c r="F756" s="51" t="str">
        <f>IFERROR(VLOOKUP(D756,'Tabelas auxiliares'!$A$3:$B$61,2,FALSE),"")</f>
        <v/>
      </c>
      <c r="G756" s="51" t="str">
        <f>IFERROR(VLOOKUP($B756,'Tabelas auxiliares'!$A$65:$C$102,2,FALSE),"")</f>
        <v/>
      </c>
      <c r="H756" s="51" t="str">
        <f>IFERROR(VLOOKUP($B756,'Tabelas auxiliares'!$A$65:$C$102,3,FALSE),"")</f>
        <v/>
      </c>
      <c r="X756" s="51" t="str">
        <f t="shared" si="11"/>
        <v/>
      </c>
      <c r="Y756" s="51" t="str">
        <f>IF(T756="","",IF(AND(T756&lt;&gt;'Tabelas auxiliares'!$B$236,T756&lt;&gt;'Tabelas auxiliares'!$B$237),"FOLHA DE PESSOAL",IF(X756='Tabelas auxiliares'!$A$237,"CUSTEIO",IF(X756='Tabelas auxiliares'!$A$236,"INVESTIMENTO","ERRO - VERIFICAR"))))</f>
        <v/>
      </c>
      <c r="Z756" s="65"/>
    </row>
    <row r="757" spans="6:26" x14ac:dyDescent="0.25">
      <c r="F757" s="51" t="str">
        <f>IFERROR(VLOOKUP(D757,'Tabelas auxiliares'!$A$3:$B$61,2,FALSE),"")</f>
        <v/>
      </c>
      <c r="G757" s="51" t="str">
        <f>IFERROR(VLOOKUP($B757,'Tabelas auxiliares'!$A$65:$C$102,2,FALSE),"")</f>
        <v/>
      </c>
      <c r="H757" s="51" t="str">
        <f>IFERROR(VLOOKUP($B757,'Tabelas auxiliares'!$A$65:$C$102,3,FALSE),"")</f>
        <v/>
      </c>
      <c r="X757" s="51" t="str">
        <f t="shared" si="11"/>
        <v/>
      </c>
      <c r="Y757" s="51" t="str">
        <f>IF(T757="","",IF(AND(T757&lt;&gt;'Tabelas auxiliares'!$B$236,T757&lt;&gt;'Tabelas auxiliares'!$B$237),"FOLHA DE PESSOAL",IF(X757='Tabelas auxiliares'!$A$237,"CUSTEIO",IF(X757='Tabelas auxiliares'!$A$236,"INVESTIMENTO","ERRO - VERIFICAR"))))</f>
        <v/>
      </c>
      <c r="Z757" s="65"/>
    </row>
    <row r="758" spans="6:26" x14ac:dyDescent="0.25">
      <c r="F758" s="51" t="str">
        <f>IFERROR(VLOOKUP(D758,'Tabelas auxiliares'!$A$3:$B$61,2,FALSE),"")</f>
        <v/>
      </c>
      <c r="G758" s="51" t="str">
        <f>IFERROR(VLOOKUP($B758,'Tabelas auxiliares'!$A$65:$C$102,2,FALSE),"")</f>
        <v/>
      </c>
      <c r="H758" s="51" t="str">
        <f>IFERROR(VLOOKUP($B758,'Tabelas auxiliares'!$A$65:$C$102,3,FALSE),"")</f>
        <v/>
      </c>
      <c r="X758" s="51" t="str">
        <f t="shared" si="11"/>
        <v/>
      </c>
      <c r="Y758" s="51" t="str">
        <f>IF(T758="","",IF(AND(T758&lt;&gt;'Tabelas auxiliares'!$B$236,T758&lt;&gt;'Tabelas auxiliares'!$B$237),"FOLHA DE PESSOAL",IF(X758='Tabelas auxiliares'!$A$237,"CUSTEIO",IF(X758='Tabelas auxiliares'!$A$236,"INVESTIMENTO","ERRO - VERIFICAR"))))</f>
        <v/>
      </c>
      <c r="Z758" s="65"/>
    </row>
    <row r="759" spans="6:26" x14ac:dyDescent="0.25">
      <c r="F759" s="51" t="str">
        <f>IFERROR(VLOOKUP(D759,'Tabelas auxiliares'!$A$3:$B$61,2,FALSE),"")</f>
        <v/>
      </c>
      <c r="G759" s="51" t="str">
        <f>IFERROR(VLOOKUP($B759,'Tabelas auxiliares'!$A$65:$C$102,2,FALSE),"")</f>
        <v/>
      </c>
      <c r="H759" s="51" t="str">
        <f>IFERROR(VLOOKUP($B759,'Tabelas auxiliares'!$A$65:$C$102,3,FALSE),"")</f>
        <v/>
      </c>
      <c r="X759" s="51" t="str">
        <f t="shared" si="11"/>
        <v/>
      </c>
      <c r="Y759" s="51" t="str">
        <f>IF(T759="","",IF(AND(T759&lt;&gt;'Tabelas auxiliares'!$B$236,T759&lt;&gt;'Tabelas auxiliares'!$B$237),"FOLHA DE PESSOAL",IF(X759='Tabelas auxiliares'!$A$237,"CUSTEIO",IF(X759='Tabelas auxiliares'!$A$236,"INVESTIMENTO","ERRO - VERIFICAR"))))</f>
        <v/>
      </c>
      <c r="Z759" s="65"/>
    </row>
    <row r="760" spans="6:26" x14ac:dyDescent="0.25">
      <c r="F760" s="51" t="str">
        <f>IFERROR(VLOOKUP(D760,'Tabelas auxiliares'!$A$3:$B$61,2,FALSE),"")</f>
        <v/>
      </c>
      <c r="G760" s="51" t="str">
        <f>IFERROR(VLOOKUP($B760,'Tabelas auxiliares'!$A$65:$C$102,2,FALSE),"")</f>
        <v/>
      </c>
      <c r="H760" s="51" t="str">
        <f>IFERROR(VLOOKUP($B760,'Tabelas auxiliares'!$A$65:$C$102,3,FALSE),"")</f>
        <v/>
      </c>
      <c r="X760" s="51" t="str">
        <f t="shared" si="11"/>
        <v/>
      </c>
      <c r="Y760" s="51" t="str">
        <f>IF(T760="","",IF(AND(T760&lt;&gt;'Tabelas auxiliares'!$B$236,T760&lt;&gt;'Tabelas auxiliares'!$B$237),"FOLHA DE PESSOAL",IF(X760='Tabelas auxiliares'!$A$237,"CUSTEIO",IF(X760='Tabelas auxiliares'!$A$236,"INVESTIMENTO","ERRO - VERIFICAR"))))</f>
        <v/>
      </c>
      <c r="Z760" s="65"/>
    </row>
    <row r="761" spans="6:26" x14ac:dyDescent="0.25">
      <c r="F761" s="51" t="str">
        <f>IFERROR(VLOOKUP(D761,'Tabelas auxiliares'!$A$3:$B$61,2,FALSE),"")</f>
        <v/>
      </c>
      <c r="G761" s="51" t="str">
        <f>IFERROR(VLOOKUP($B761,'Tabelas auxiliares'!$A$65:$C$102,2,FALSE),"")</f>
        <v/>
      </c>
      <c r="H761" s="51" t="str">
        <f>IFERROR(VLOOKUP($B761,'Tabelas auxiliares'!$A$65:$C$102,3,FALSE),"")</f>
        <v/>
      </c>
      <c r="X761" s="51" t="str">
        <f t="shared" si="11"/>
        <v/>
      </c>
      <c r="Y761" s="51" t="str">
        <f>IF(T761="","",IF(AND(T761&lt;&gt;'Tabelas auxiliares'!$B$236,T761&lt;&gt;'Tabelas auxiliares'!$B$237),"FOLHA DE PESSOAL",IF(X761='Tabelas auxiliares'!$A$237,"CUSTEIO",IF(X761='Tabelas auxiliares'!$A$236,"INVESTIMENTO","ERRO - VERIFICAR"))))</f>
        <v/>
      </c>
      <c r="Z761" s="65"/>
    </row>
    <row r="762" spans="6:26" x14ac:dyDescent="0.25">
      <c r="F762" s="51" t="str">
        <f>IFERROR(VLOOKUP(D762,'Tabelas auxiliares'!$A$3:$B$61,2,FALSE),"")</f>
        <v/>
      </c>
      <c r="G762" s="51" t="str">
        <f>IFERROR(VLOOKUP($B762,'Tabelas auxiliares'!$A$65:$C$102,2,FALSE),"")</f>
        <v/>
      </c>
      <c r="H762" s="51" t="str">
        <f>IFERROR(VLOOKUP($B762,'Tabelas auxiliares'!$A$65:$C$102,3,FALSE),"")</f>
        <v/>
      </c>
      <c r="X762" s="51" t="str">
        <f t="shared" si="11"/>
        <v/>
      </c>
      <c r="Y762" s="51" t="str">
        <f>IF(T762="","",IF(AND(T762&lt;&gt;'Tabelas auxiliares'!$B$236,T762&lt;&gt;'Tabelas auxiliares'!$B$237),"FOLHA DE PESSOAL",IF(X762='Tabelas auxiliares'!$A$237,"CUSTEIO",IF(X762='Tabelas auxiliares'!$A$236,"INVESTIMENTO","ERRO - VERIFICAR"))))</f>
        <v/>
      </c>
      <c r="Z762" s="65"/>
    </row>
    <row r="763" spans="6:26" x14ac:dyDescent="0.25">
      <c r="F763" s="51" t="str">
        <f>IFERROR(VLOOKUP(D763,'Tabelas auxiliares'!$A$3:$B$61,2,FALSE),"")</f>
        <v/>
      </c>
      <c r="G763" s="51" t="str">
        <f>IFERROR(VLOOKUP($B763,'Tabelas auxiliares'!$A$65:$C$102,2,FALSE),"")</f>
        <v/>
      </c>
      <c r="H763" s="51" t="str">
        <f>IFERROR(VLOOKUP($B763,'Tabelas auxiliares'!$A$65:$C$102,3,FALSE),"")</f>
        <v/>
      </c>
      <c r="X763" s="51" t="str">
        <f t="shared" si="11"/>
        <v/>
      </c>
      <c r="Y763" s="51" t="str">
        <f>IF(T763="","",IF(AND(T763&lt;&gt;'Tabelas auxiliares'!$B$236,T763&lt;&gt;'Tabelas auxiliares'!$B$237),"FOLHA DE PESSOAL",IF(X763='Tabelas auxiliares'!$A$237,"CUSTEIO",IF(X763='Tabelas auxiliares'!$A$236,"INVESTIMENTO","ERRO - VERIFICAR"))))</f>
        <v/>
      </c>
      <c r="Z763" s="65"/>
    </row>
    <row r="764" spans="6:26" x14ac:dyDescent="0.25">
      <c r="F764" s="51" t="str">
        <f>IFERROR(VLOOKUP(D764,'Tabelas auxiliares'!$A$3:$B$61,2,FALSE),"")</f>
        <v/>
      </c>
      <c r="G764" s="51" t="str">
        <f>IFERROR(VLOOKUP($B764,'Tabelas auxiliares'!$A$65:$C$102,2,FALSE),"")</f>
        <v/>
      </c>
      <c r="H764" s="51" t="str">
        <f>IFERROR(VLOOKUP($B764,'Tabelas auxiliares'!$A$65:$C$102,3,FALSE),"")</f>
        <v/>
      </c>
      <c r="X764" s="51" t="str">
        <f t="shared" si="11"/>
        <v/>
      </c>
      <c r="Y764" s="51" t="str">
        <f>IF(T764="","",IF(AND(T764&lt;&gt;'Tabelas auxiliares'!$B$236,T764&lt;&gt;'Tabelas auxiliares'!$B$237),"FOLHA DE PESSOAL",IF(X764='Tabelas auxiliares'!$A$237,"CUSTEIO",IF(X764='Tabelas auxiliares'!$A$236,"INVESTIMENTO","ERRO - VERIFICAR"))))</f>
        <v/>
      </c>
      <c r="Z764" s="65"/>
    </row>
    <row r="765" spans="6:26" x14ac:dyDescent="0.25">
      <c r="F765" s="51" t="str">
        <f>IFERROR(VLOOKUP(D765,'Tabelas auxiliares'!$A$3:$B$61,2,FALSE),"")</f>
        <v/>
      </c>
      <c r="G765" s="51" t="str">
        <f>IFERROR(VLOOKUP($B765,'Tabelas auxiliares'!$A$65:$C$102,2,FALSE),"")</f>
        <v/>
      </c>
      <c r="H765" s="51" t="str">
        <f>IFERROR(VLOOKUP($B765,'Tabelas auxiliares'!$A$65:$C$102,3,FALSE),"")</f>
        <v/>
      </c>
      <c r="X765" s="51" t="str">
        <f t="shared" si="11"/>
        <v/>
      </c>
      <c r="Y765" s="51" t="str">
        <f>IF(T765="","",IF(AND(T765&lt;&gt;'Tabelas auxiliares'!$B$236,T765&lt;&gt;'Tabelas auxiliares'!$B$237),"FOLHA DE PESSOAL",IF(X765='Tabelas auxiliares'!$A$237,"CUSTEIO",IF(X765='Tabelas auxiliares'!$A$236,"INVESTIMENTO","ERRO - VERIFICAR"))))</f>
        <v/>
      </c>
      <c r="Z765" s="65"/>
    </row>
    <row r="766" spans="6:26" x14ac:dyDescent="0.25">
      <c r="F766" s="51" t="str">
        <f>IFERROR(VLOOKUP(D766,'Tabelas auxiliares'!$A$3:$B$61,2,FALSE),"")</f>
        <v/>
      </c>
      <c r="G766" s="51" t="str">
        <f>IFERROR(VLOOKUP($B766,'Tabelas auxiliares'!$A$65:$C$102,2,FALSE),"")</f>
        <v/>
      </c>
      <c r="H766" s="51" t="str">
        <f>IFERROR(VLOOKUP($B766,'Tabelas auxiliares'!$A$65:$C$102,3,FALSE),"")</f>
        <v/>
      </c>
      <c r="X766" s="51" t="str">
        <f t="shared" si="11"/>
        <v/>
      </c>
      <c r="Y766" s="51" t="str">
        <f>IF(T766="","",IF(AND(T766&lt;&gt;'Tabelas auxiliares'!$B$236,T766&lt;&gt;'Tabelas auxiliares'!$B$237),"FOLHA DE PESSOAL",IF(X766='Tabelas auxiliares'!$A$237,"CUSTEIO",IF(X766='Tabelas auxiliares'!$A$236,"INVESTIMENTO","ERRO - VERIFICAR"))))</f>
        <v/>
      </c>
      <c r="Z766" s="65"/>
    </row>
    <row r="767" spans="6:26" x14ac:dyDescent="0.25">
      <c r="F767" s="51" t="str">
        <f>IFERROR(VLOOKUP(D767,'Tabelas auxiliares'!$A$3:$B$61,2,FALSE),"")</f>
        <v/>
      </c>
      <c r="G767" s="51" t="str">
        <f>IFERROR(VLOOKUP($B767,'Tabelas auxiliares'!$A$65:$C$102,2,FALSE),"")</f>
        <v/>
      </c>
      <c r="H767" s="51" t="str">
        <f>IFERROR(VLOOKUP($B767,'Tabelas auxiliares'!$A$65:$C$102,3,FALSE),"")</f>
        <v/>
      </c>
      <c r="X767" s="51" t="str">
        <f t="shared" si="11"/>
        <v/>
      </c>
      <c r="Y767" s="51" t="str">
        <f>IF(T767="","",IF(AND(T767&lt;&gt;'Tabelas auxiliares'!$B$236,T767&lt;&gt;'Tabelas auxiliares'!$B$237),"FOLHA DE PESSOAL",IF(X767='Tabelas auxiliares'!$A$237,"CUSTEIO",IF(X767='Tabelas auxiliares'!$A$236,"INVESTIMENTO","ERRO - VERIFICAR"))))</f>
        <v/>
      </c>
      <c r="Z767" s="65"/>
    </row>
    <row r="768" spans="6:26" x14ac:dyDescent="0.25">
      <c r="F768" s="51" t="str">
        <f>IFERROR(VLOOKUP(D768,'Tabelas auxiliares'!$A$3:$B$61,2,FALSE),"")</f>
        <v/>
      </c>
      <c r="G768" s="51" t="str">
        <f>IFERROR(VLOOKUP($B768,'Tabelas auxiliares'!$A$65:$C$102,2,FALSE),"")</f>
        <v/>
      </c>
      <c r="H768" s="51" t="str">
        <f>IFERROR(VLOOKUP($B768,'Tabelas auxiliares'!$A$65:$C$102,3,FALSE),"")</f>
        <v/>
      </c>
      <c r="X768" s="51" t="str">
        <f t="shared" si="11"/>
        <v/>
      </c>
      <c r="Y768" s="51" t="str">
        <f>IF(T768="","",IF(AND(T768&lt;&gt;'Tabelas auxiliares'!$B$236,T768&lt;&gt;'Tabelas auxiliares'!$B$237),"FOLHA DE PESSOAL",IF(X768='Tabelas auxiliares'!$A$237,"CUSTEIO",IF(X768='Tabelas auxiliares'!$A$236,"INVESTIMENTO","ERRO - VERIFICAR"))))</f>
        <v/>
      </c>
      <c r="Z768" s="65"/>
    </row>
    <row r="769" spans="6:26" x14ac:dyDescent="0.25">
      <c r="F769" s="51" t="str">
        <f>IFERROR(VLOOKUP(D769,'Tabelas auxiliares'!$A$3:$B$61,2,FALSE),"")</f>
        <v/>
      </c>
      <c r="G769" s="51" t="str">
        <f>IFERROR(VLOOKUP($B769,'Tabelas auxiliares'!$A$65:$C$102,2,FALSE),"")</f>
        <v/>
      </c>
      <c r="H769" s="51" t="str">
        <f>IFERROR(VLOOKUP($B769,'Tabelas auxiliares'!$A$65:$C$102,3,FALSE),"")</f>
        <v/>
      </c>
      <c r="X769" s="51" t="str">
        <f t="shared" si="11"/>
        <v/>
      </c>
      <c r="Y769" s="51" t="str">
        <f>IF(T769="","",IF(AND(T769&lt;&gt;'Tabelas auxiliares'!$B$236,T769&lt;&gt;'Tabelas auxiliares'!$B$237),"FOLHA DE PESSOAL",IF(X769='Tabelas auxiliares'!$A$237,"CUSTEIO",IF(X769='Tabelas auxiliares'!$A$236,"INVESTIMENTO","ERRO - VERIFICAR"))))</f>
        <v/>
      </c>
      <c r="Z769" s="65"/>
    </row>
    <row r="770" spans="6:26" x14ac:dyDescent="0.25">
      <c r="F770" s="51" t="str">
        <f>IFERROR(VLOOKUP(D770,'Tabelas auxiliares'!$A$3:$B$61,2,FALSE),"")</f>
        <v/>
      </c>
      <c r="G770" s="51" t="str">
        <f>IFERROR(VLOOKUP($B770,'Tabelas auxiliares'!$A$65:$C$102,2,FALSE),"")</f>
        <v/>
      </c>
      <c r="H770" s="51" t="str">
        <f>IFERROR(VLOOKUP($B770,'Tabelas auxiliares'!$A$65:$C$102,3,FALSE),"")</f>
        <v/>
      </c>
      <c r="X770" s="51" t="str">
        <f t="shared" si="11"/>
        <v/>
      </c>
      <c r="Y770" s="51" t="str">
        <f>IF(T770="","",IF(AND(T770&lt;&gt;'Tabelas auxiliares'!$B$236,T770&lt;&gt;'Tabelas auxiliares'!$B$237),"FOLHA DE PESSOAL",IF(X770='Tabelas auxiliares'!$A$237,"CUSTEIO",IF(X770='Tabelas auxiliares'!$A$236,"INVESTIMENTO","ERRO - VERIFICAR"))))</f>
        <v/>
      </c>
      <c r="Z770" s="65"/>
    </row>
    <row r="771" spans="6:26" x14ac:dyDescent="0.25">
      <c r="F771" s="51" t="str">
        <f>IFERROR(VLOOKUP(D771,'Tabelas auxiliares'!$A$3:$B$61,2,FALSE),"")</f>
        <v/>
      </c>
      <c r="G771" s="51" t="str">
        <f>IFERROR(VLOOKUP($B771,'Tabelas auxiliares'!$A$65:$C$102,2,FALSE),"")</f>
        <v/>
      </c>
      <c r="H771" s="51" t="str">
        <f>IFERROR(VLOOKUP($B771,'Tabelas auxiliares'!$A$65:$C$102,3,FALSE),"")</f>
        <v/>
      </c>
      <c r="X771" s="51" t="str">
        <f t="shared" si="11"/>
        <v/>
      </c>
      <c r="Y771" s="51" t="str">
        <f>IF(T771="","",IF(AND(T771&lt;&gt;'Tabelas auxiliares'!$B$236,T771&lt;&gt;'Tabelas auxiliares'!$B$237),"FOLHA DE PESSOAL",IF(X771='Tabelas auxiliares'!$A$237,"CUSTEIO",IF(X771='Tabelas auxiliares'!$A$236,"INVESTIMENTO","ERRO - VERIFICAR"))))</f>
        <v/>
      </c>
      <c r="Z771" s="65"/>
    </row>
    <row r="772" spans="6:26" x14ac:dyDescent="0.25">
      <c r="F772" s="51" t="str">
        <f>IFERROR(VLOOKUP(D772,'Tabelas auxiliares'!$A$3:$B$61,2,FALSE),"")</f>
        <v/>
      </c>
      <c r="G772" s="51" t="str">
        <f>IFERROR(VLOOKUP($B772,'Tabelas auxiliares'!$A$65:$C$102,2,FALSE),"")</f>
        <v/>
      </c>
      <c r="H772" s="51" t="str">
        <f>IFERROR(VLOOKUP($B772,'Tabelas auxiliares'!$A$65:$C$102,3,FALSE),"")</f>
        <v/>
      </c>
      <c r="X772" s="51" t="str">
        <f t="shared" ref="X772:X835" si="12">LEFT(V772,1)</f>
        <v/>
      </c>
      <c r="Y772" s="51" t="str">
        <f>IF(T772="","",IF(AND(T772&lt;&gt;'Tabelas auxiliares'!$B$236,T772&lt;&gt;'Tabelas auxiliares'!$B$237),"FOLHA DE PESSOAL",IF(X772='Tabelas auxiliares'!$A$237,"CUSTEIO",IF(X772='Tabelas auxiliares'!$A$236,"INVESTIMENTO","ERRO - VERIFICAR"))))</f>
        <v/>
      </c>
      <c r="Z772" s="65"/>
    </row>
    <row r="773" spans="6:26" x14ac:dyDescent="0.25">
      <c r="F773" s="51" t="str">
        <f>IFERROR(VLOOKUP(D773,'Tabelas auxiliares'!$A$3:$B$61,2,FALSE),"")</f>
        <v/>
      </c>
      <c r="G773" s="51" t="str">
        <f>IFERROR(VLOOKUP($B773,'Tabelas auxiliares'!$A$65:$C$102,2,FALSE),"")</f>
        <v/>
      </c>
      <c r="H773" s="51" t="str">
        <f>IFERROR(VLOOKUP($B773,'Tabelas auxiliares'!$A$65:$C$102,3,FALSE),"")</f>
        <v/>
      </c>
      <c r="X773" s="51" t="str">
        <f t="shared" si="12"/>
        <v/>
      </c>
      <c r="Y773" s="51" t="str">
        <f>IF(T773="","",IF(AND(T773&lt;&gt;'Tabelas auxiliares'!$B$236,T773&lt;&gt;'Tabelas auxiliares'!$B$237),"FOLHA DE PESSOAL",IF(X773='Tabelas auxiliares'!$A$237,"CUSTEIO",IF(X773='Tabelas auxiliares'!$A$236,"INVESTIMENTO","ERRO - VERIFICAR"))))</f>
        <v/>
      </c>
      <c r="Z773" s="65"/>
    </row>
    <row r="774" spans="6:26" x14ac:dyDescent="0.25">
      <c r="F774" s="51" t="str">
        <f>IFERROR(VLOOKUP(D774,'Tabelas auxiliares'!$A$3:$B$61,2,FALSE),"")</f>
        <v/>
      </c>
      <c r="G774" s="51" t="str">
        <f>IFERROR(VLOOKUP($B774,'Tabelas auxiliares'!$A$65:$C$102,2,FALSE),"")</f>
        <v/>
      </c>
      <c r="H774" s="51" t="str">
        <f>IFERROR(VLOOKUP($B774,'Tabelas auxiliares'!$A$65:$C$102,3,FALSE),"")</f>
        <v/>
      </c>
      <c r="X774" s="51" t="str">
        <f t="shared" si="12"/>
        <v/>
      </c>
      <c r="Y774" s="51" t="str">
        <f>IF(T774="","",IF(AND(T774&lt;&gt;'Tabelas auxiliares'!$B$236,T774&lt;&gt;'Tabelas auxiliares'!$B$237),"FOLHA DE PESSOAL",IF(X774='Tabelas auxiliares'!$A$237,"CUSTEIO",IF(X774='Tabelas auxiliares'!$A$236,"INVESTIMENTO","ERRO - VERIFICAR"))))</f>
        <v/>
      </c>
      <c r="Z774" s="65"/>
    </row>
    <row r="775" spans="6:26" x14ac:dyDescent="0.25">
      <c r="F775" s="51" t="str">
        <f>IFERROR(VLOOKUP(D775,'Tabelas auxiliares'!$A$3:$B$61,2,FALSE),"")</f>
        <v/>
      </c>
      <c r="G775" s="51" t="str">
        <f>IFERROR(VLOOKUP($B775,'Tabelas auxiliares'!$A$65:$C$102,2,FALSE),"")</f>
        <v/>
      </c>
      <c r="H775" s="51" t="str">
        <f>IFERROR(VLOOKUP($B775,'Tabelas auxiliares'!$A$65:$C$102,3,FALSE),"")</f>
        <v/>
      </c>
      <c r="X775" s="51" t="str">
        <f t="shared" si="12"/>
        <v/>
      </c>
      <c r="Y775" s="51" t="str">
        <f>IF(T775="","",IF(AND(T775&lt;&gt;'Tabelas auxiliares'!$B$236,T775&lt;&gt;'Tabelas auxiliares'!$B$237),"FOLHA DE PESSOAL",IF(X775='Tabelas auxiliares'!$A$237,"CUSTEIO",IF(X775='Tabelas auxiliares'!$A$236,"INVESTIMENTO","ERRO - VERIFICAR"))))</f>
        <v/>
      </c>
      <c r="Z775" s="65"/>
    </row>
    <row r="776" spans="6:26" x14ac:dyDescent="0.25">
      <c r="F776" s="51" t="str">
        <f>IFERROR(VLOOKUP(D776,'Tabelas auxiliares'!$A$3:$B$61,2,FALSE),"")</f>
        <v/>
      </c>
      <c r="G776" s="51" t="str">
        <f>IFERROR(VLOOKUP($B776,'Tabelas auxiliares'!$A$65:$C$102,2,FALSE),"")</f>
        <v/>
      </c>
      <c r="H776" s="51" t="str">
        <f>IFERROR(VLOOKUP($B776,'Tabelas auxiliares'!$A$65:$C$102,3,FALSE),"")</f>
        <v/>
      </c>
      <c r="X776" s="51" t="str">
        <f t="shared" si="12"/>
        <v/>
      </c>
      <c r="Y776" s="51" t="str">
        <f>IF(T776="","",IF(AND(T776&lt;&gt;'Tabelas auxiliares'!$B$236,T776&lt;&gt;'Tabelas auxiliares'!$B$237),"FOLHA DE PESSOAL",IF(X776='Tabelas auxiliares'!$A$237,"CUSTEIO",IF(X776='Tabelas auxiliares'!$A$236,"INVESTIMENTO","ERRO - VERIFICAR"))))</f>
        <v/>
      </c>
      <c r="Z776" s="65"/>
    </row>
    <row r="777" spans="6:26" x14ac:dyDescent="0.25">
      <c r="F777" s="51" t="str">
        <f>IFERROR(VLOOKUP(D777,'Tabelas auxiliares'!$A$3:$B$61,2,FALSE),"")</f>
        <v/>
      </c>
      <c r="G777" s="51" t="str">
        <f>IFERROR(VLOOKUP($B777,'Tabelas auxiliares'!$A$65:$C$102,2,FALSE),"")</f>
        <v/>
      </c>
      <c r="H777" s="51" t="str">
        <f>IFERROR(VLOOKUP($B777,'Tabelas auxiliares'!$A$65:$C$102,3,FALSE),"")</f>
        <v/>
      </c>
      <c r="X777" s="51" t="str">
        <f t="shared" si="12"/>
        <v/>
      </c>
      <c r="Y777" s="51" t="str">
        <f>IF(T777="","",IF(AND(T777&lt;&gt;'Tabelas auxiliares'!$B$236,T777&lt;&gt;'Tabelas auxiliares'!$B$237),"FOLHA DE PESSOAL",IF(X777='Tabelas auxiliares'!$A$237,"CUSTEIO",IF(X777='Tabelas auxiliares'!$A$236,"INVESTIMENTO","ERRO - VERIFICAR"))))</f>
        <v/>
      </c>
      <c r="Z777" s="65"/>
    </row>
    <row r="778" spans="6:26" x14ac:dyDescent="0.25">
      <c r="F778" s="51" t="str">
        <f>IFERROR(VLOOKUP(D778,'Tabelas auxiliares'!$A$3:$B$61,2,FALSE),"")</f>
        <v/>
      </c>
      <c r="G778" s="51" t="str">
        <f>IFERROR(VLOOKUP($B778,'Tabelas auxiliares'!$A$65:$C$102,2,FALSE),"")</f>
        <v/>
      </c>
      <c r="H778" s="51" t="str">
        <f>IFERROR(VLOOKUP($B778,'Tabelas auxiliares'!$A$65:$C$102,3,FALSE),"")</f>
        <v/>
      </c>
      <c r="X778" s="51" t="str">
        <f t="shared" si="12"/>
        <v/>
      </c>
      <c r="Y778" s="51" t="str">
        <f>IF(T778="","",IF(AND(T778&lt;&gt;'Tabelas auxiliares'!$B$236,T778&lt;&gt;'Tabelas auxiliares'!$B$237),"FOLHA DE PESSOAL",IF(X778='Tabelas auxiliares'!$A$237,"CUSTEIO",IF(X778='Tabelas auxiliares'!$A$236,"INVESTIMENTO","ERRO - VERIFICAR"))))</f>
        <v/>
      </c>
      <c r="Z778" s="65"/>
    </row>
    <row r="779" spans="6:26" x14ac:dyDescent="0.25">
      <c r="F779" s="51" t="str">
        <f>IFERROR(VLOOKUP(D779,'Tabelas auxiliares'!$A$3:$B$61,2,FALSE),"")</f>
        <v/>
      </c>
      <c r="G779" s="51" t="str">
        <f>IFERROR(VLOOKUP($B779,'Tabelas auxiliares'!$A$65:$C$102,2,FALSE),"")</f>
        <v/>
      </c>
      <c r="H779" s="51" t="str">
        <f>IFERROR(VLOOKUP($B779,'Tabelas auxiliares'!$A$65:$C$102,3,FALSE),"")</f>
        <v/>
      </c>
      <c r="X779" s="51" t="str">
        <f t="shared" si="12"/>
        <v/>
      </c>
      <c r="Y779" s="51" t="str">
        <f>IF(T779="","",IF(AND(T779&lt;&gt;'Tabelas auxiliares'!$B$236,T779&lt;&gt;'Tabelas auxiliares'!$B$237),"FOLHA DE PESSOAL",IF(X779='Tabelas auxiliares'!$A$237,"CUSTEIO",IF(X779='Tabelas auxiliares'!$A$236,"INVESTIMENTO","ERRO - VERIFICAR"))))</f>
        <v/>
      </c>
      <c r="Z779" s="65"/>
    </row>
    <row r="780" spans="6:26" x14ac:dyDescent="0.25">
      <c r="F780" s="51" t="str">
        <f>IFERROR(VLOOKUP(D780,'Tabelas auxiliares'!$A$3:$B$61,2,FALSE),"")</f>
        <v/>
      </c>
      <c r="G780" s="51" t="str">
        <f>IFERROR(VLOOKUP($B780,'Tabelas auxiliares'!$A$65:$C$102,2,FALSE),"")</f>
        <v/>
      </c>
      <c r="H780" s="51" t="str">
        <f>IFERROR(VLOOKUP($B780,'Tabelas auxiliares'!$A$65:$C$102,3,FALSE),"")</f>
        <v/>
      </c>
      <c r="X780" s="51" t="str">
        <f t="shared" si="12"/>
        <v/>
      </c>
      <c r="Y780" s="51" t="str">
        <f>IF(T780="","",IF(AND(T780&lt;&gt;'Tabelas auxiliares'!$B$236,T780&lt;&gt;'Tabelas auxiliares'!$B$237),"FOLHA DE PESSOAL",IF(X780='Tabelas auxiliares'!$A$237,"CUSTEIO",IF(X780='Tabelas auxiliares'!$A$236,"INVESTIMENTO","ERRO - VERIFICAR"))))</f>
        <v/>
      </c>
      <c r="Z780" s="65"/>
    </row>
    <row r="781" spans="6:26" x14ac:dyDescent="0.25">
      <c r="F781" s="51" t="str">
        <f>IFERROR(VLOOKUP(D781,'Tabelas auxiliares'!$A$3:$B$61,2,FALSE),"")</f>
        <v/>
      </c>
      <c r="G781" s="51" t="str">
        <f>IFERROR(VLOOKUP($B781,'Tabelas auxiliares'!$A$65:$C$102,2,FALSE),"")</f>
        <v/>
      </c>
      <c r="H781" s="51" t="str">
        <f>IFERROR(VLOOKUP($B781,'Tabelas auxiliares'!$A$65:$C$102,3,FALSE),"")</f>
        <v/>
      </c>
      <c r="X781" s="51" t="str">
        <f t="shared" si="12"/>
        <v/>
      </c>
      <c r="Y781" s="51" t="str">
        <f>IF(T781="","",IF(AND(T781&lt;&gt;'Tabelas auxiliares'!$B$236,T781&lt;&gt;'Tabelas auxiliares'!$B$237),"FOLHA DE PESSOAL",IF(X781='Tabelas auxiliares'!$A$237,"CUSTEIO",IF(X781='Tabelas auxiliares'!$A$236,"INVESTIMENTO","ERRO - VERIFICAR"))))</f>
        <v/>
      </c>
      <c r="Z781" s="65"/>
    </row>
    <row r="782" spans="6:26" x14ac:dyDescent="0.25">
      <c r="F782" s="51" t="str">
        <f>IFERROR(VLOOKUP(D782,'Tabelas auxiliares'!$A$3:$B$61,2,FALSE),"")</f>
        <v/>
      </c>
      <c r="G782" s="51" t="str">
        <f>IFERROR(VLOOKUP($B782,'Tabelas auxiliares'!$A$65:$C$102,2,FALSE),"")</f>
        <v/>
      </c>
      <c r="H782" s="51" t="str">
        <f>IFERROR(VLOOKUP($B782,'Tabelas auxiliares'!$A$65:$C$102,3,FALSE),"")</f>
        <v/>
      </c>
      <c r="X782" s="51" t="str">
        <f t="shared" si="12"/>
        <v/>
      </c>
      <c r="Y782" s="51" t="str">
        <f>IF(T782="","",IF(AND(T782&lt;&gt;'Tabelas auxiliares'!$B$236,T782&lt;&gt;'Tabelas auxiliares'!$B$237),"FOLHA DE PESSOAL",IF(X782='Tabelas auxiliares'!$A$237,"CUSTEIO",IF(X782='Tabelas auxiliares'!$A$236,"INVESTIMENTO","ERRO - VERIFICAR"))))</f>
        <v/>
      </c>
      <c r="Z782" s="65"/>
    </row>
    <row r="783" spans="6:26" x14ac:dyDescent="0.25">
      <c r="F783" s="51" t="str">
        <f>IFERROR(VLOOKUP(D783,'Tabelas auxiliares'!$A$3:$B$61,2,FALSE),"")</f>
        <v/>
      </c>
      <c r="G783" s="51" t="str">
        <f>IFERROR(VLOOKUP($B783,'Tabelas auxiliares'!$A$65:$C$102,2,FALSE),"")</f>
        <v/>
      </c>
      <c r="H783" s="51" t="str">
        <f>IFERROR(VLOOKUP($B783,'Tabelas auxiliares'!$A$65:$C$102,3,FALSE),"")</f>
        <v/>
      </c>
      <c r="X783" s="51" t="str">
        <f t="shared" si="12"/>
        <v/>
      </c>
      <c r="Y783" s="51" t="str">
        <f>IF(T783="","",IF(AND(T783&lt;&gt;'Tabelas auxiliares'!$B$236,T783&lt;&gt;'Tabelas auxiliares'!$B$237),"FOLHA DE PESSOAL",IF(X783='Tabelas auxiliares'!$A$237,"CUSTEIO",IF(X783='Tabelas auxiliares'!$A$236,"INVESTIMENTO","ERRO - VERIFICAR"))))</f>
        <v/>
      </c>
      <c r="Z783" s="65"/>
    </row>
    <row r="784" spans="6:26" x14ac:dyDescent="0.25">
      <c r="F784" s="51" t="str">
        <f>IFERROR(VLOOKUP(D784,'Tabelas auxiliares'!$A$3:$B$61,2,FALSE),"")</f>
        <v/>
      </c>
      <c r="G784" s="51" t="str">
        <f>IFERROR(VLOOKUP($B784,'Tabelas auxiliares'!$A$65:$C$102,2,FALSE),"")</f>
        <v/>
      </c>
      <c r="H784" s="51" t="str">
        <f>IFERROR(VLOOKUP($B784,'Tabelas auxiliares'!$A$65:$C$102,3,FALSE),"")</f>
        <v/>
      </c>
      <c r="X784" s="51" t="str">
        <f t="shared" si="12"/>
        <v/>
      </c>
      <c r="Y784" s="51" t="str">
        <f>IF(T784="","",IF(AND(T784&lt;&gt;'Tabelas auxiliares'!$B$236,T784&lt;&gt;'Tabelas auxiliares'!$B$237),"FOLHA DE PESSOAL",IF(X784='Tabelas auxiliares'!$A$237,"CUSTEIO",IF(X784='Tabelas auxiliares'!$A$236,"INVESTIMENTO","ERRO - VERIFICAR"))))</f>
        <v/>
      </c>
      <c r="Z784" s="65"/>
    </row>
    <row r="785" spans="6:26" x14ac:dyDescent="0.25">
      <c r="F785" s="51" t="str">
        <f>IFERROR(VLOOKUP(D785,'Tabelas auxiliares'!$A$3:$B$61,2,FALSE),"")</f>
        <v/>
      </c>
      <c r="G785" s="51" t="str">
        <f>IFERROR(VLOOKUP($B785,'Tabelas auxiliares'!$A$65:$C$102,2,FALSE),"")</f>
        <v/>
      </c>
      <c r="H785" s="51" t="str">
        <f>IFERROR(VLOOKUP($B785,'Tabelas auxiliares'!$A$65:$C$102,3,FALSE),"")</f>
        <v/>
      </c>
      <c r="X785" s="51" t="str">
        <f t="shared" si="12"/>
        <v/>
      </c>
      <c r="Y785" s="51" t="str">
        <f>IF(T785="","",IF(AND(T785&lt;&gt;'Tabelas auxiliares'!$B$236,T785&lt;&gt;'Tabelas auxiliares'!$B$237),"FOLHA DE PESSOAL",IF(X785='Tabelas auxiliares'!$A$237,"CUSTEIO",IF(X785='Tabelas auxiliares'!$A$236,"INVESTIMENTO","ERRO - VERIFICAR"))))</f>
        <v/>
      </c>
      <c r="Z785" s="65"/>
    </row>
    <row r="786" spans="6:26" x14ac:dyDescent="0.25">
      <c r="F786" s="51" t="str">
        <f>IFERROR(VLOOKUP(D786,'Tabelas auxiliares'!$A$3:$B$61,2,FALSE),"")</f>
        <v/>
      </c>
      <c r="G786" s="51" t="str">
        <f>IFERROR(VLOOKUP($B786,'Tabelas auxiliares'!$A$65:$C$102,2,FALSE),"")</f>
        <v/>
      </c>
      <c r="H786" s="51" t="str">
        <f>IFERROR(VLOOKUP($B786,'Tabelas auxiliares'!$A$65:$C$102,3,FALSE),"")</f>
        <v/>
      </c>
      <c r="X786" s="51" t="str">
        <f t="shared" si="12"/>
        <v/>
      </c>
      <c r="Y786" s="51" t="str">
        <f>IF(T786="","",IF(AND(T786&lt;&gt;'Tabelas auxiliares'!$B$236,T786&lt;&gt;'Tabelas auxiliares'!$B$237),"FOLHA DE PESSOAL",IF(X786='Tabelas auxiliares'!$A$237,"CUSTEIO",IF(X786='Tabelas auxiliares'!$A$236,"INVESTIMENTO","ERRO - VERIFICAR"))))</f>
        <v/>
      </c>
      <c r="Z786" s="65"/>
    </row>
    <row r="787" spans="6:26" x14ac:dyDescent="0.25">
      <c r="F787" s="51" t="str">
        <f>IFERROR(VLOOKUP(D787,'Tabelas auxiliares'!$A$3:$B$61,2,FALSE),"")</f>
        <v/>
      </c>
      <c r="G787" s="51" t="str">
        <f>IFERROR(VLOOKUP($B787,'Tabelas auxiliares'!$A$65:$C$102,2,FALSE),"")</f>
        <v/>
      </c>
      <c r="H787" s="51" t="str">
        <f>IFERROR(VLOOKUP($B787,'Tabelas auxiliares'!$A$65:$C$102,3,FALSE),"")</f>
        <v/>
      </c>
      <c r="X787" s="51" t="str">
        <f t="shared" si="12"/>
        <v/>
      </c>
      <c r="Y787" s="51" t="str">
        <f>IF(T787="","",IF(AND(T787&lt;&gt;'Tabelas auxiliares'!$B$236,T787&lt;&gt;'Tabelas auxiliares'!$B$237),"FOLHA DE PESSOAL",IF(X787='Tabelas auxiliares'!$A$237,"CUSTEIO",IF(X787='Tabelas auxiliares'!$A$236,"INVESTIMENTO","ERRO - VERIFICAR"))))</f>
        <v/>
      </c>
      <c r="Z787" s="65"/>
    </row>
    <row r="788" spans="6:26" x14ac:dyDescent="0.25">
      <c r="F788" s="51" t="str">
        <f>IFERROR(VLOOKUP(D788,'Tabelas auxiliares'!$A$3:$B$61,2,FALSE),"")</f>
        <v/>
      </c>
      <c r="G788" s="51" t="str">
        <f>IFERROR(VLOOKUP($B788,'Tabelas auxiliares'!$A$65:$C$102,2,FALSE),"")</f>
        <v/>
      </c>
      <c r="H788" s="51" t="str">
        <f>IFERROR(VLOOKUP($B788,'Tabelas auxiliares'!$A$65:$C$102,3,FALSE),"")</f>
        <v/>
      </c>
      <c r="X788" s="51" t="str">
        <f t="shared" si="12"/>
        <v/>
      </c>
      <c r="Y788" s="51" t="str">
        <f>IF(T788="","",IF(AND(T788&lt;&gt;'Tabelas auxiliares'!$B$236,T788&lt;&gt;'Tabelas auxiliares'!$B$237),"FOLHA DE PESSOAL",IF(X788='Tabelas auxiliares'!$A$237,"CUSTEIO",IF(X788='Tabelas auxiliares'!$A$236,"INVESTIMENTO","ERRO - VERIFICAR"))))</f>
        <v/>
      </c>
      <c r="Z788" s="65"/>
    </row>
    <row r="789" spans="6:26" x14ac:dyDescent="0.25">
      <c r="F789" s="51" t="str">
        <f>IFERROR(VLOOKUP(D789,'Tabelas auxiliares'!$A$3:$B$61,2,FALSE),"")</f>
        <v/>
      </c>
      <c r="G789" s="51" t="str">
        <f>IFERROR(VLOOKUP($B789,'Tabelas auxiliares'!$A$65:$C$102,2,FALSE),"")</f>
        <v/>
      </c>
      <c r="H789" s="51" t="str">
        <f>IFERROR(VLOOKUP($B789,'Tabelas auxiliares'!$A$65:$C$102,3,FALSE),"")</f>
        <v/>
      </c>
      <c r="X789" s="51" t="str">
        <f t="shared" si="12"/>
        <v/>
      </c>
      <c r="Y789" s="51" t="str">
        <f>IF(T789="","",IF(AND(T789&lt;&gt;'Tabelas auxiliares'!$B$236,T789&lt;&gt;'Tabelas auxiliares'!$B$237),"FOLHA DE PESSOAL",IF(X789='Tabelas auxiliares'!$A$237,"CUSTEIO",IF(X789='Tabelas auxiliares'!$A$236,"INVESTIMENTO","ERRO - VERIFICAR"))))</f>
        <v/>
      </c>
      <c r="Z789" s="65"/>
    </row>
    <row r="790" spans="6:26" x14ac:dyDescent="0.25">
      <c r="F790" s="51" t="str">
        <f>IFERROR(VLOOKUP(D790,'Tabelas auxiliares'!$A$3:$B$61,2,FALSE),"")</f>
        <v/>
      </c>
      <c r="G790" s="51" t="str">
        <f>IFERROR(VLOOKUP($B790,'Tabelas auxiliares'!$A$65:$C$102,2,FALSE),"")</f>
        <v/>
      </c>
      <c r="H790" s="51" t="str">
        <f>IFERROR(VLOOKUP($B790,'Tabelas auxiliares'!$A$65:$C$102,3,FALSE),"")</f>
        <v/>
      </c>
      <c r="X790" s="51" t="str">
        <f t="shared" si="12"/>
        <v/>
      </c>
      <c r="Y790" s="51" t="str">
        <f>IF(T790="","",IF(AND(T790&lt;&gt;'Tabelas auxiliares'!$B$236,T790&lt;&gt;'Tabelas auxiliares'!$B$237),"FOLHA DE PESSOAL",IF(X790='Tabelas auxiliares'!$A$237,"CUSTEIO",IF(X790='Tabelas auxiliares'!$A$236,"INVESTIMENTO","ERRO - VERIFICAR"))))</f>
        <v/>
      </c>
      <c r="Z790" s="65"/>
    </row>
    <row r="791" spans="6:26" x14ac:dyDescent="0.25">
      <c r="F791" s="51" t="str">
        <f>IFERROR(VLOOKUP(D791,'Tabelas auxiliares'!$A$3:$B$61,2,FALSE),"")</f>
        <v/>
      </c>
      <c r="G791" s="51" t="str">
        <f>IFERROR(VLOOKUP($B791,'Tabelas auxiliares'!$A$65:$C$102,2,FALSE),"")</f>
        <v/>
      </c>
      <c r="H791" s="51" t="str">
        <f>IFERROR(VLOOKUP($B791,'Tabelas auxiliares'!$A$65:$C$102,3,FALSE),"")</f>
        <v/>
      </c>
      <c r="X791" s="51" t="str">
        <f t="shared" si="12"/>
        <v/>
      </c>
      <c r="Y791" s="51" t="str">
        <f>IF(T791="","",IF(AND(T791&lt;&gt;'Tabelas auxiliares'!$B$236,T791&lt;&gt;'Tabelas auxiliares'!$B$237),"FOLHA DE PESSOAL",IF(X791='Tabelas auxiliares'!$A$237,"CUSTEIO",IF(X791='Tabelas auxiliares'!$A$236,"INVESTIMENTO","ERRO - VERIFICAR"))))</f>
        <v/>
      </c>
      <c r="Z791" s="65"/>
    </row>
    <row r="792" spans="6:26" x14ac:dyDescent="0.25">
      <c r="F792" s="51" t="str">
        <f>IFERROR(VLOOKUP(D792,'Tabelas auxiliares'!$A$3:$B$61,2,FALSE),"")</f>
        <v/>
      </c>
      <c r="G792" s="51" t="str">
        <f>IFERROR(VLOOKUP($B792,'Tabelas auxiliares'!$A$65:$C$102,2,FALSE),"")</f>
        <v/>
      </c>
      <c r="H792" s="51" t="str">
        <f>IFERROR(VLOOKUP($B792,'Tabelas auxiliares'!$A$65:$C$102,3,FALSE),"")</f>
        <v/>
      </c>
      <c r="X792" s="51" t="str">
        <f t="shared" si="12"/>
        <v/>
      </c>
      <c r="Y792" s="51" t="str">
        <f>IF(T792="","",IF(AND(T792&lt;&gt;'Tabelas auxiliares'!$B$236,T792&lt;&gt;'Tabelas auxiliares'!$B$237),"FOLHA DE PESSOAL",IF(X792='Tabelas auxiliares'!$A$237,"CUSTEIO",IF(X792='Tabelas auxiliares'!$A$236,"INVESTIMENTO","ERRO - VERIFICAR"))))</f>
        <v/>
      </c>
      <c r="Z792" s="65"/>
    </row>
    <row r="793" spans="6:26" x14ac:dyDescent="0.25">
      <c r="F793" s="51" t="str">
        <f>IFERROR(VLOOKUP(D793,'Tabelas auxiliares'!$A$3:$B$61,2,FALSE),"")</f>
        <v/>
      </c>
      <c r="G793" s="51" t="str">
        <f>IFERROR(VLOOKUP($B793,'Tabelas auxiliares'!$A$65:$C$102,2,FALSE),"")</f>
        <v/>
      </c>
      <c r="H793" s="51" t="str">
        <f>IFERROR(VLOOKUP($B793,'Tabelas auxiliares'!$A$65:$C$102,3,FALSE),"")</f>
        <v/>
      </c>
      <c r="X793" s="51" t="str">
        <f t="shared" si="12"/>
        <v/>
      </c>
      <c r="Y793" s="51" t="str">
        <f>IF(T793="","",IF(AND(T793&lt;&gt;'Tabelas auxiliares'!$B$236,T793&lt;&gt;'Tabelas auxiliares'!$B$237),"FOLHA DE PESSOAL",IF(X793='Tabelas auxiliares'!$A$237,"CUSTEIO",IF(X793='Tabelas auxiliares'!$A$236,"INVESTIMENTO","ERRO - VERIFICAR"))))</f>
        <v/>
      </c>
      <c r="Z793" s="65"/>
    </row>
    <row r="794" spans="6:26" x14ac:dyDescent="0.25">
      <c r="F794" s="51" t="str">
        <f>IFERROR(VLOOKUP(D794,'Tabelas auxiliares'!$A$3:$B$61,2,FALSE),"")</f>
        <v/>
      </c>
      <c r="G794" s="51" t="str">
        <f>IFERROR(VLOOKUP($B794,'Tabelas auxiliares'!$A$65:$C$102,2,FALSE),"")</f>
        <v/>
      </c>
      <c r="H794" s="51" t="str">
        <f>IFERROR(VLOOKUP($B794,'Tabelas auxiliares'!$A$65:$C$102,3,FALSE),"")</f>
        <v/>
      </c>
      <c r="X794" s="51" t="str">
        <f t="shared" si="12"/>
        <v/>
      </c>
      <c r="Y794" s="51" t="str">
        <f>IF(T794="","",IF(AND(T794&lt;&gt;'Tabelas auxiliares'!$B$236,T794&lt;&gt;'Tabelas auxiliares'!$B$237),"FOLHA DE PESSOAL",IF(X794='Tabelas auxiliares'!$A$237,"CUSTEIO",IF(X794='Tabelas auxiliares'!$A$236,"INVESTIMENTO","ERRO - VERIFICAR"))))</f>
        <v/>
      </c>
      <c r="Z794" s="65"/>
    </row>
    <row r="795" spans="6:26" x14ac:dyDescent="0.25">
      <c r="F795" s="51" t="str">
        <f>IFERROR(VLOOKUP(D795,'Tabelas auxiliares'!$A$3:$B$61,2,FALSE),"")</f>
        <v/>
      </c>
      <c r="G795" s="51" t="str">
        <f>IFERROR(VLOOKUP($B795,'Tabelas auxiliares'!$A$65:$C$102,2,FALSE),"")</f>
        <v/>
      </c>
      <c r="H795" s="51" t="str">
        <f>IFERROR(VLOOKUP($B795,'Tabelas auxiliares'!$A$65:$C$102,3,FALSE),"")</f>
        <v/>
      </c>
      <c r="X795" s="51" t="str">
        <f t="shared" si="12"/>
        <v/>
      </c>
      <c r="Y795" s="51" t="str">
        <f>IF(T795="","",IF(AND(T795&lt;&gt;'Tabelas auxiliares'!$B$236,T795&lt;&gt;'Tabelas auxiliares'!$B$237),"FOLHA DE PESSOAL",IF(X795='Tabelas auxiliares'!$A$237,"CUSTEIO",IF(X795='Tabelas auxiliares'!$A$236,"INVESTIMENTO","ERRO - VERIFICAR"))))</f>
        <v/>
      </c>
      <c r="Z795" s="65"/>
    </row>
    <row r="796" spans="6:26" x14ac:dyDescent="0.25">
      <c r="F796" s="51" t="str">
        <f>IFERROR(VLOOKUP(D796,'Tabelas auxiliares'!$A$3:$B$61,2,FALSE),"")</f>
        <v/>
      </c>
      <c r="G796" s="51" t="str">
        <f>IFERROR(VLOOKUP($B796,'Tabelas auxiliares'!$A$65:$C$102,2,FALSE),"")</f>
        <v/>
      </c>
      <c r="H796" s="51" t="str">
        <f>IFERROR(VLOOKUP($B796,'Tabelas auxiliares'!$A$65:$C$102,3,FALSE),"")</f>
        <v/>
      </c>
      <c r="X796" s="51" t="str">
        <f t="shared" si="12"/>
        <v/>
      </c>
      <c r="Y796" s="51" t="str">
        <f>IF(T796="","",IF(AND(T796&lt;&gt;'Tabelas auxiliares'!$B$236,T796&lt;&gt;'Tabelas auxiliares'!$B$237),"FOLHA DE PESSOAL",IF(X796='Tabelas auxiliares'!$A$237,"CUSTEIO",IF(X796='Tabelas auxiliares'!$A$236,"INVESTIMENTO","ERRO - VERIFICAR"))))</f>
        <v/>
      </c>
      <c r="Z796" s="65"/>
    </row>
    <row r="797" spans="6:26" x14ac:dyDescent="0.25">
      <c r="F797" s="51" t="str">
        <f>IFERROR(VLOOKUP(D797,'Tabelas auxiliares'!$A$3:$B$61,2,FALSE),"")</f>
        <v/>
      </c>
      <c r="G797" s="51" t="str">
        <f>IFERROR(VLOOKUP($B797,'Tabelas auxiliares'!$A$65:$C$102,2,FALSE),"")</f>
        <v/>
      </c>
      <c r="H797" s="51" t="str">
        <f>IFERROR(VLOOKUP($B797,'Tabelas auxiliares'!$A$65:$C$102,3,FALSE),"")</f>
        <v/>
      </c>
      <c r="X797" s="51" t="str">
        <f t="shared" si="12"/>
        <v/>
      </c>
      <c r="Y797" s="51" t="str">
        <f>IF(T797="","",IF(AND(T797&lt;&gt;'Tabelas auxiliares'!$B$236,T797&lt;&gt;'Tabelas auxiliares'!$B$237),"FOLHA DE PESSOAL",IF(X797='Tabelas auxiliares'!$A$237,"CUSTEIO",IF(X797='Tabelas auxiliares'!$A$236,"INVESTIMENTO","ERRO - VERIFICAR"))))</f>
        <v/>
      </c>
      <c r="Z797" s="65"/>
    </row>
    <row r="798" spans="6:26" x14ac:dyDescent="0.25">
      <c r="F798" s="51" t="str">
        <f>IFERROR(VLOOKUP(D798,'Tabelas auxiliares'!$A$3:$B$61,2,FALSE),"")</f>
        <v/>
      </c>
      <c r="G798" s="51" t="str">
        <f>IFERROR(VLOOKUP($B798,'Tabelas auxiliares'!$A$65:$C$102,2,FALSE),"")</f>
        <v/>
      </c>
      <c r="H798" s="51" t="str">
        <f>IFERROR(VLOOKUP($B798,'Tabelas auxiliares'!$A$65:$C$102,3,FALSE),"")</f>
        <v/>
      </c>
      <c r="X798" s="51" t="str">
        <f t="shared" si="12"/>
        <v/>
      </c>
      <c r="Y798" s="51" t="str">
        <f>IF(T798="","",IF(AND(T798&lt;&gt;'Tabelas auxiliares'!$B$236,T798&lt;&gt;'Tabelas auxiliares'!$B$237),"FOLHA DE PESSOAL",IF(X798='Tabelas auxiliares'!$A$237,"CUSTEIO",IF(X798='Tabelas auxiliares'!$A$236,"INVESTIMENTO","ERRO - VERIFICAR"))))</f>
        <v/>
      </c>
      <c r="Z798" s="65"/>
    </row>
    <row r="799" spans="6:26" x14ac:dyDescent="0.25">
      <c r="F799" s="51" t="str">
        <f>IFERROR(VLOOKUP(D799,'Tabelas auxiliares'!$A$3:$B$61,2,FALSE),"")</f>
        <v/>
      </c>
      <c r="G799" s="51" t="str">
        <f>IFERROR(VLOOKUP($B799,'Tabelas auxiliares'!$A$65:$C$102,2,FALSE),"")</f>
        <v/>
      </c>
      <c r="H799" s="51" t="str">
        <f>IFERROR(VLOOKUP($B799,'Tabelas auxiliares'!$A$65:$C$102,3,FALSE),"")</f>
        <v/>
      </c>
      <c r="X799" s="51" t="str">
        <f t="shared" si="12"/>
        <v/>
      </c>
      <c r="Y799" s="51" t="str">
        <f>IF(T799="","",IF(AND(T799&lt;&gt;'Tabelas auxiliares'!$B$236,T799&lt;&gt;'Tabelas auxiliares'!$B$237),"FOLHA DE PESSOAL",IF(X799='Tabelas auxiliares'!$A$237,"CUSTEIO",IF(X799='Tabelas auxiliares'!$A$236,"INVESTIMENTO","ERRO - VERIFICAR"))))</f>
        <v/>
      </c>
      <c r="Z799" s="65"/>
    </row>
    <row r="800" spans="6:26" x14ac:dyDescent="0.25">
      <c r="F800" s="51" t="str">
        <f>IFERROR(VLOOKUP(D800,'Tabelas auxiliares'!$A$3:$B$61,2,FALSE),"")</f>
        <v/>
      </c>
      <c r="G800" s="51" t="str">
        <f>IFERROR(VLOOKUP($B800,'Tabelas auxiliares'!$A$65:$C$102,2,FALSE),"")</f>
        <v/>
      </c>
      <c r="H800" s="51" t="str">
        <f>IFERROR(VLOOKUP($B800,'Tabelas auxiliares'!$A$65:$C$102,3,FALSE),"")</f>
        <v/>
      </c>
      <c r="X800" s="51" t="str">
        <f t="shared" si="12"/>
        <v/>
      </c>
      <c r="Y800" s="51" t="str">
        <f>IF(T800="","",IF(AND(T800&lt;&gt;'Tabelas auxiliares'!$B$236,T800&lt;&gt;'Tabelas auxiliares'!$B$237),"FOLHA DE PESSOAL",IF(X800='Tabelas auxiliares'!$A$237,"CUSTEIO",IF(X800='Tabelas auxiliares'!$A$236,"INVESTIMENTO","ERRO - VERIFICAR"))))</f>
        <v/>
      </c>
      <c r="Z800" s="65"/>
    </row>
    <row r="801" spans="6:26" x14ac:dyDescent="0.25">
      <c r="F801" s="51" t="str">
        <f>IFERROR(VLOOKUP(D801,'Tabelas auxiliares'!$A$3:$B$61,2,FALSE),"")</f>
        <v/>
      </c>
      <c r="G801" s="51" t="str">
        <f>IFERROR(VLOOKUP($B801,'Tabelas auxiliares'!$A$65:$C$102,2,FALSE),"")</f>
        <v/>
      </c>
      <c r="H801" s="51" t="str">
        <f>IFERROR(VLOOKUP($B801,'Tabelas auxiliares'!$A$65:$C$102,3,FALSE),"")</f>
        <v/>
      </c>
      <c r="X801" s="51" t="str">
        <f t="shared" si="12"/>
        <v/>
      </c>
      <c r="Y801" s="51" t="str">
        <f>IF(T801="","",IF(AND(T801&lt;&gt;'Tabelas auxiliares'!$B$236,T801&lt;&gt;'Tabelas auxiliares'!$B$237),"FOLHA DE PESSOAL",IF(X801='Tabelas auxiliares'!$A$237,"CUSTEIO",IF(X801='Tabelas auxiliares'!$A$236,"INVESTIMENTO","ERRO - VERIFICAR"))))</f>
        <v/>
      </c>
      <c r="Z801" s="65"/>
    </row>
    <row r="802" spans="6:26" x14ac:dyDescent="0.25">
      <c r="F802" s="51" t="str">
        <f>IFERROR(VLOOKUP(D802,'Tabelas auxiliares'!$A$3:$B$61,2,FALSE),"")</f>
        <v/>
      </c>
      <c r="G802" s="51" t="str">
        <f>IFERROR(VLOOKUP($B802,'Tabelas auxiliares'!$A$65:$C$102,2,FALSE),"")</f>
        <v/>
      </c>
      <c r="H802" s="51" t="str">
        <f>IFERROR(VLOOKUP($B802,'Tabelas auxiliares'!$A$65:$C$102,3,FALSE),"")</f>
        <v/>
      </c>
      <c r="X802" s="51" t="str">
        <f t="shared" si="12"/>
        <v/>
      </c>
      <c r="Y802" s="51" t="str">
        <f>IF(T802="","",IF(AND(T802&lt;&gt;'Tabelas auxiliares'!$B$236,T802&lt;&gt;'Tabelas auxiliares'!$B$237),"FOLHA DE PESSOAL",IF(X802='Tabelas auxiliares'!$A$237,"CUSTEIO",IF(X802='Tabelas auxiliares'!$A$236,"INVESTIMENTO","ERRO - VERIFICAR"))))</f>
        <v/>
      </c>
      <c r="Z802" s="65"/>
    </row>
    <row r="803" spans="6:26" x14ac:dyDescent="0.25">
      <c r="F803" s="51" t="str">
        <f>IFERROR(VLOOKUP(D803,'Tabelas auxiliares'!$A$3:$B$61,2,FALSE),"")</f>
        <v/>
      </c>
      <c r="G803" s="51" t="str">
        <f>IFERROR(VLOOKUP($B803,'Tabelas auxiliares'!$A$65:$C$102,2,FALSE),"")</f>
        <v/>
      </c>
      <c r="H803" s="51" t="str">
        <f>IFERROR(VLOOKUP($B803,'Tabelas auxiliares'!$A$65:$C$102,3,FALSE),"")</f>
        <v/>
      </c>
      <c r="X803" s="51" t="str">
        <f t="shared" si="12"/>
        <v/>
      </c>
      <c r="Y803" s="51" t="str">
        <f>IF(T803="","",IF(AND(T803&lt;&gt;'Tabelas auxiliares'!$B$236,T803&lt;&gt;'Tabelas auxiliares'!$B$237),"FOLHA DE PESSOAL",IF(X803='Tabelas auxiliares'!$A$237,"CUSTEIO",IF(X803='Tabelas auxiliares'!$A$236,"INVESTIMENTO","ERRO - VERIFICAR"))))</f>
        <v/>
      </c>
      <c r="Z803" s="65"/>
    </row>
    <row r="804" spans="6:26" x14ac:dyDescent="0.25">
      <c r="F804" s="51" t="str">
        <f>IFERROR(VLOOKUP(D804,'Tabelas auxiliares'!$A$3:$B$61,2,FALSE),"")</f>
        <v/>
      </c>
      <c r="G804" s="51" t="str">
        <f>IFERROR(VLOOKUP($B804,'Tabelas auxiliares'!$A$65:$C$102,2,FALSE),"")</f>
        <v/>
      </c>
      <c r="H804" s="51" t="str">
        <f>IFERROR(VLOOKUP($B804,'Tabelas auxiliares'!$A$65:$C$102,3,FALSE),"")</f>
        <v/>
      </c>
      <c r="X804" s="51" t="str">
        <f t="shared" si="12"/>
        <v/>
      </c>
      <c r="Y804" s="51" t="str">
        <f>IF(T804="","",IF(AND(T804&lt;&gt;'Tabelas auxiliares'!$B$236,T804&lt;&gt;'Tabelas auxiliares'!$B$237),"FOLHA DE PESSOAL",IF(X804='Tabelas auxiliares'!$A$237,"CUSTEIO",IF(X804='Tabelas auxiliares'!$A$236,"INVESTIMENTO","ERRO - VERIFICAR"))))</f>
        <v/>
      </c>
      <c r="Z804" s="65"/>
    </row>
    <row r="805" spans="6:26" x14ac:dyDescent="0.25">
      <c r="F805" s="51" t="str">
        <f>IFERROR(VLOOKUP(D805,'Tabelas auxiliares'!$A$3:$B$61,2,FALSE),"")</f>
        <v/>
      </c>
      <c r="G805" s="51" t="str">
        <f>IFERROR(VLOOKUP($B805,'Tabelas auxiliares'!$A$65:$C$102,2,FALSE),"")</f>
        <v/>
      </c>
      <c r="H805" s="51" t="str">
        <f>IFERROR(VLOOKUP($B805,'Tabelas auxiliares'!$A$65:$C$102,3,FALSE),"")</f>
        <v/>
      </c>
      <c r="X805" s="51" t="str">
        <f t="shared" si="12"/>
        <v/>
      </c>
      <c r="Y805" s="51" t="str">
        <f>IF(T805="","",IF(AND(T805&lt;&gt;'Tabelas auxiliares'!$B$236,T805&lt;&gt;'Tabelas auxiliares'!$B$237),"FOLHA DE PESSOAL",IF(X805='Tabelas auxiliares'!$A$237,"CUSTEIO",IF(X805='Tabelas auxiliares'!$A$236,"INVESTIMENTO","ERRO - VERIFICAR"))))</f>
        <v/>
      </c>
      <c r="Z805" s="65"/>
    </row>
    <row r="806" spans="6:26" x14ac:dyDescent="0.25">
      <c r="F806" s="51" t="str">
        <f>IFERROR(VLOOKUP(D806,'Tabelas auxiliares'!$A$3:$B$61,2,FALSE),"")</f>
        <v/>
      </c>
      <c r="G806" s="51" t="str">
        <f>IFERROR(VLOOKUP($B806,'Tabelas auxiliares'!$A$65:$C$102,2,FALSE),"")</f>
        <v/>
      </c>
      <c r="H806" s="51" t="str">
        <f>IFERROR(VLOOKUP($B806,'Tabelas auxiliares'!$A$65:$C$102,3,FALSE),"")</f>
        <v/>
      </c>
      <c r="X806" s="51" t="str">
        <f t="shared" si="12"/>
        <v/>
      </c>
      <c r="Y806" s="51" t="str">
        <f>IF(T806="","",IF(AND(T806&lt;&gt;'Tabelas auxiliares'!$B$236,T806&lt;&gt;'Tabelas auxiliares'!$B$237),"FOLHA DE PESSOAL",IF(X806='Tabelas auxiliares'!$A$237,"CUSTEIO",IF(X806='Tabelas auxiliares'!$A$236,"INVESTIMENTO","ERRO - VERIFICAR"))))</f>
        <v/>
      </c>
      <c r="Z806" s="65"/>
    </row>
    <row r="807" spans="6:26" x14ac:dyDescent="0.25">
      <c r="F807" s="51" t="str">
        <f>IFERROR(VLOOKUP(D807,'Tabelas auxiliares'!$A$3:$B$61,2,FALSE),"")</f>
        <v/>
      </c>
      <c r="G807" s="51" t="str">
        <f>IFERROR(VLOOKUP($B807,'Tabelas auxiliares'!$A$65:$C$102,2,FALSE),"")</f>
        <v/>
      </c>
      <c r="H807" s="51" t="str">
        <f>IFERROR(VLOOKUP($B807,'Tabelas auxiliares'!$A$65:$C$102,3,FALSE),"")</f>
        <v/>
      </c>
      <c r="X807" s="51" t="str">
        <f t="shared" si="12"/>
        <v/>
      </c>
      <c r="Y807" s="51" t="str">
        <f>IF(T807="","",IF(AND(T807&lt;&gt;'Tabelas auxiliares'!$B$236,T807&lt;&gt;'Tabelas auxiliares'!$B$237),"FOLHA DE PESSOAL",IF(X807='Tabelas auxiliares'!$A$237,"CUSTEIO",IF(X807='Tabelas auxiliares'!$A$236,"INVESTIMENTO","ERRO - VERIFICAR"))))</f>
        <v/>
      </c>
      <c r="Z807" s="65"/>
    </row>
    <row r="808" spans="6:26" x14ac:dyDescent="0.25">
      <c r="F808" s="51" t="str">
        <f>IFERROR(VLOOKUP(D808,'Tabelas auxiliares'!$A$3:$B$61,2,FALSE),"")</f>
        <v/>
      </c>
      <c r="G808" s="51" t="str">
        <f>IFERROR(VLOOKUP($B808,'Tabelas auxiliares'!$A$65:$C$102,2,FALSE),"")</f>
        <v/>
      </c>
      <c r="H808" s="51" t="str">
        <f>IFERROR(VLOOKUP($B808,'Tabelas auxiliares'!$A$65:$C$102,3,FALSE),"")</f>
        <v/>
      </c>
      <c r="X808" s="51" t="str">
        <f t="shared" si="12"/>
        <v/>
      </c>
      <c r="Y808" s="51" t="str">
        <f>IF(T808="","",IF(AND(T808&lt;&gt;'Tabelas auxiliares'!$B$236,T808&lt;&gt;'Tabelas auxiliares'!$B$237),"FOLHA DE PESSOAL",IF(X808='Tabelas auxiliares'!$A$237,"CUSTEIO",IF(X808='Tabelas auxiliares'!$A$236,"INVESTIMENTO","ERRO - VERIFICAR"))))</f>
        <v/>
      </c>
      <c r="Z808" s="65"/>
    </row>
    <row r="809" spans="6:26" x14ac:dyDescent="0.25">
      <c r="F809" s="51" t="str">
        <f>IFERROR(VLOOKUP(D809,'Tabelas auxiliares'!$A$3:$B$61,2,FALSE),"")</f>
        <v/>
      </c>
      <c r="G809" s="51" t="str">
        <f>IFERROR(VLOOKUP($B809,'Tabelas auxiliares'!$A$65:$C$102,2,FALSE),"")</f>
        <v/>
      </c>
      <c r="H809" s="51" t="str">
        <f>IFERROR(VLOOKUP($B809,'Tabelas auxiliares'!$A$65:$C$102,3,FALSE),"")</f>
        <v/>
      </c>
      <c r="X809" s="51" t="str">
        <f t="shared" si="12"/>
        <v/>
      </c>
      <c r="Y809" s="51" t="str">
        <f>IF(T809="","",IF(AND(T809&lt;&gt;'Tabelas auxiliares'!$B$236,T809&lt;&gt;'Tabelas auxiliares'!$B$237),"FOLHA DE PESSOAL",IF(X809='Tabelas auxiliares'!$A$237,"CUSTEIO",IF(X809='Tabelas auxiliares'!$A$236,"INVESTIMENTO","ERRO - VERIFICAR"))))</f>
        <v/>
      </c>
      <c r="Z809" s="65"/>
    </row>
    <row r="810" spans="6:26" x14ac:dyDescent="0.25">
      <c r="F810" s="51" t="str">
        <f>IFERROR(VLOOKUP(D810,'Tabelas auxiliares'!$A$3:$B$61,2,FALSE),"")</f>
        <v/>
      </c>
      <c r="G810" s="51" t="str">
        <f>IFERROR(VLOOKUP($B810,'Tabelas auxiliares'!$A$65:$C$102,2,FALSE),"")</f>
        <v/>
      </c>
      <c r="H810" s="51" t="str">
        <f>IFERROR(VLOOKUP($B810,'Tabelas auxiliares'!$A$65:$C$102,3,FALSE),"")</f>
        <v/>
      </c>
      <c r="X810" s="51" t="str">
        <f t="shared" si="12"/>
        <v/>
      </c>
      <c r="Y810" s="51" t="str">
        <f>IF(T810="","",IF(AND(T810&lt;&gt;'Tabelas auxiliares'!$B$236,T810&lt;&gt;'Tabelas auxiliares'!$B$237),"FOLHA DE PESSOAL",IF(X810='Tabelas auxiliares'!$A$237,"CUSTEIO",IF(X810='Tabelas auxiliares'!$A$236,"INVESTIMENTO","ERRO - VERIFICAR"))))</f>
        <v/>
      </c>
      <c r="Z810" s="65"/>
    </row>
    <row r="811" spans="6:26" x14ac:dyDescent="0.25">
      <c r="F811" s="51" t="str">
        <f>IFERROR(VLOOKUP(D811,'Tabelas auxiliares'!$A$3:$B$61,2,FALSE),"")</f>
        <v/>
      </c>
      <c r="G811" s="51" t="str">
        <f>IFERROR(VLOOKUP($B811,'Tabelas auxiliares'!$A$65:$C$102,2,FALSE),"")</f>
        <v/>
      </c>
      <c r="H811" s="51" t="str">
        <f>IFERROR(VLOOKUP($B811,'Tabelas auxiliares'!$A$65:$C$102,3,FALSE),"")</f>
        <v/>
      </c>
      <c r="X811" s="51" t="str">
        <f t="shared" si="12"/>
        <v/>
      </c>
      <c r="Y811" s="51" t="str">
        <f>IF(T811="","",IF(AND(T811&lt;&gt;'Tabelas auxiliares'!$B$236,T811&lt;&gt;'Tabelas auxiliares'!$B$237),"FOLHA DE PESSOAL",IF(X811='Tabelas auxiliares'!$A$237,"CUSTEIO",IF(X811='Tabelas auxiliares'!$A$236,"INVESTIMENTO","ERRO - VERIFICAR"))))</f>
        <v/>
      </c>
      <c r="Z811" s="65"/>
    </row>
    <row r="812" spans="6:26" x14ac:dyDescent="0.25">
      <c r="F812" s="51" t="str">
        <f>IFERROR(VLOOKUP(D812,'Tabelas auxiliares'!$A$3:$B$61,2,FALSE),"")</f>
        <v/>
      </c>
      <c r="G812" s="51" t="str">
        <f>IFERROR(VLOOKUP($B812,'Tabelas auxiliares'!$A$65:$C$102,2,FALSE),"")</f>
        <v/>
      </c>
      <c r="H812" s="51" t="str">
        <f>IFERROR(VLOOKUP($B812,'Tabelas auxiliares'!$A$65:$C$102,3,FALSE),"")</f>
        <v/>
      </c>
      <c r="X812" s="51" t="str">
        <f t="shared" si="12"/>
        <v/>
      </c>
      <c r="Y812" s="51" t="str">
        <f>IF(T812="","",IF(AND(T812&lt;&gt;'Tabelas auxiliares'!$B$236,T812&lt;&gt;'Tabelas auxiliares'!$B$237),"FOLHA DE PESSOAL",IF(X812='Tabelas auxiliares'!$A$237,"CUSTEIO",IF(X812='Tabelas auxiliares'!$A$236,"INVESTIMENTO","ERRO - VERIFICAR"))))</f>
        <v/>
      </c>
      <c r="Z812" s="65"/>
    </row>
    <row r="813" spans="6:26" x14ac:dyDescent="0.25">
      <c r="F813" s="51" t="str">
        <f>IFERROR(VLOOKUP(D813,'Tabelas auxiliares'!$A$3:$B$61,2,FALSE),"")</f>
        <v/>
      </c>
      <c r="G813" s="51" t="str">
        <f>IFERROR(VLOOKUP($B813,'Tabelas auxiliares'!$A$65:$C$102,2,FALSE),"")</f>
        <v/>
      </c>
      <c r="H813" s="51" t="str">
        <f>IFERROR(VLOOKUP($B813,'Tabelas auxiliares'!$A$65:$C$102,3,FALSE),"")</f>
        <v/>
      </c>
      <c r="X813" s="51" t="str">
        <f t="shared" si="12"/>
        <v/>
      </c>
      <c r="Y813" s="51" t="str">
        <f>IF(T813="","",IF(AND(T813&lt;&gt;'Tabelas auxiliares'!$B$236,T813&lt;&gt;'Tabelas auxiliares'!$B$237),"FOLHA DE PESSOAL",IF(X813='Tabelas auxiliares'!$A$237,"CUSTEIO",IF(X813='Tabelas auxiliares'!$A$236,"INVESTIMENTO","ERRO - VERIFICAR"))))</f>
        <v/>
      </c>
      <c r="Z813" s="65"/>
    </row>
    <row r="814" spans="6:26" x14ac:dyDescent="0.25">
      <c r="F814" s="51" t="str">
        <f>IFERROR(VLOOKUP(D814,'Tabelas auxiliares'!$A$3:$B$61,2,FALSE),"")</f>
        <v/>
      </c>
      <c r="G814" s="51" t="str">
        <f>IFERROR(VLOOKUP($B814,'Tabelas auxiliares'!$A$65:$C$102,2,FALSE),"")</f>
        <v/>
      </c>
      <c r="H814" s="51" t="str">
        <f>IFERROR(VLOOKUP($B814,'Tabelas auxiliares'!$A$65:$C$102,3,FALSE),"")</f>
        <v/>
      </c>
      <c r="X814" s="51" t="str">
        <f t="shared" si="12"/>
        <v/>
      </c>
      <c r="Y814" s="51" t="str">
        <f>IF(T814="","",IF(AND(T814&lt;&gt;'Tabelas auxiliares'!$B$236,T814&lt;&gt;'Tabelas auxiliares'!$B$237),"FOLHA DE PESSOAL",IF(X814='Tabelas auxiliares'!$A$237,"CUSTEIO",IF(X814='Tabelas auxiliares'!$A$236,"INVESTIMENTO","ERRO - VERIFICAR"))))</f>
        <v/>
      </c>
      <c r="Z814" s="65"/>
    </row>
    <row r="815" spans="6:26" x14ac:dyDescent="0.25">
      <c r="F815" s="51" t="str">
        <f>IFERROR(VLOOKUP(D815,'Tabelas auxiliares'!$A$3:$B$61,2,FALSE),"")</f>
        <v/>
      </c>
      <c r="G815" s="51" t="str">
        <f>IFERROR(VLOOKUP($B815,'Tabelas auxiliares'!$A$65:$C$102,2,FALSE),"")</f>
        <v/>
      </c>
      <c r="H815" s="51" t="str">
        <f>IFERROR(VLOOKUP($B815,'Tabelas auxiliares'!$A$65:$C$102,3,FALSE),"")</f>
        <v/>
      </c>
      <c r="X815" s="51" t="str">
        <f t="shared" si="12"/>
        <v/>
      </c>
      <c r="Y815" s="51" t="str">
        <f>IF(T815="","",IF(AND(T815&lt;&gt;'Tabelas auxiliares'!$B$236,T815&lt;&gt;'Tabelas auxiliares'!$B$237),"FOLHA DE PESSOAL",IF(X815='Tabelas auxiliares'!$A$237,"CUSTEIO",IF(X815='Tabelas auxiliares'!$A$236,"INVESTIMENTO","ERRO - VERIFICAR"))))</f>
        <v/>
      </c>
      <c r="Z815" s="65"/>
    </row>
    <row r="816" spans="6:26" x14ac:dyDescent="0.25">
      <c r="F816" s="51" t="str">
        <f>IFERROR(VLOOKUP(D816,'Tabelas auxiliares'!$A$3:$B$61,2,FALSE),"")</f>
        <v/>
      </c>
      <c r="G816" s="51" t="str">
        <f>IFERROR(VLOOKUP($B816,'Tabelas auxiliares'!$A$65:$C$102,2,FALSE),"")</f>
        <v/>
      </c>
      <c r="H816" s="51" t="str">
        <f>IFERROR(VLOOKUP($B816,'Tabelas auxiliares'!$A$65:$C$102,3,FALSE),"")</f>
        <v/>
      </c>
      <c r="X816" s="51" t="str">
        <f t="shared" si="12"/>
        <v/>
      </c>
      <c r="Y816" s="51" t="str">
        <f>IF(T816="","",IF(AND(T816&lt;&gt;'Tabelas auxiliares'!$B$236,T816&lt;&gt;'Tabelas auxiliares'!$B$237),"FOLHA DE PESSOAL",IF(X816='Tabelas auxiliares'!$A$237,"CUSTEIO",IF(X816='Tabelas auxiliares'!$A$236,"INVESTIMENTO","ERRO - VERIFICAR"))))</f>
        <v/>
      </c>
      <c r="Z816" s="65"/>
    </row>
    <row r="817" spans="6:26" x14ac:dyDescent="0.25">
      <c r="F817" s="51" t="str">
        <f>IFERROR(VLOOKUP(D817,'Tabelas auxiliares'!$A$3:$B$61,2,FALSE),"")</f>
        <v/>
      </c>
      <c r="G817" s="51" t="str">
        <f>IFERROR(VLOOKUP($B817,'Tabelas auxiliares'!$A$65:$C$102,2,FALSE),"")</f>
        <v/>
      </c>
      <c r="H817" s="51" t="str">
        <f>IFERROR(VLOOKUP($B817,'Tabelas auxiliares'!$A$65:$C$102,3,FALSE),"")</f>
        <v/>
      </c>
      <c r="X817" s="51" t="str">
        <f t="shared" si="12"/>
        <v/>
      </c>
      <c r="Y817" s="51" t="str">
        <f>IF(T817="","",IF(AND(T817&lt;&gt;'Tabelas auxiliares'!$B$236,T817&lt;&gt;'Tabelas auxiliares'!$B$237),"FOLHA DE PESSOAL",IF(X817='Tabelas auxiliares'!$A$237,"CUSTEIO",IF(X817='Tabelas auxiliares'!$A$236,"INVESTIMENTO","ERRO - VERIFICAR"))))</f>
        <v/>
      </c>
      <c r="Z817" s="65"/>
    </row>
    <row r="818" spans="6:26" x14ac:dyDescent="0.25">
      <c r="F818" s="51" t="str">
        <f>IFERROR(VLOOKUP(D818,'Tabelas auxiliares'!$A$3:$B$61,2,FALSE),"")</f>
        <v/>
      </c>
      <c r="G818" s="51" t="str">
        <f>IFERROR(VLOOKUP($B818,'Tabelas auxiliares'!$A$65:$C$102,2,FALSE),"")</f>
        <v/>
      </c>
      <c r="H818" s="51" t="str">
        <f>IFERROR(VLOOKUP($B818,'Tabelas auxiliares'!$A$65:$C$102,3,FALSE),"")</f>
        <v/>
      </c>
      <c r="X818" s="51" t="str">
        <f t="shared" si="12"/>
        <v/>
      </c>
      <c r="Y818" s="51" t="str">
        <f>IF(T818="","",IF(AND(T818&lt;&gt;'Tabelas auxiliares'!$B$236,T818&lt;&gt;'Tabelas auxiliares'!$B$237),"FOLHA DE PESSOAL",IF(X818='Tabelas auxiliares'!$A$237,"CUSTEIO",IF(X818='Tabelas auxiliares'!$A$236,"INVESTIMENTO","ERRO - VERIFICAR"))))</f>
        <v/>
      </c>
      <c r="Z818" s="65"/>
    </row>
    <row r="819" spans="6:26" x14ac:dyDescent="0.25">
      <c r="F819" s="51" t="str">
        <f>IFERROR(VLOOKUP(D819,'Tabelas auxiliares'!$A$3:$B$61,2,FALSE),"")</f>
        <v/>
      </c>
      <c r="G819" s="51" t="str">
        <f>IFERROR(VLOOKUP($B819,'Tabelas auxiliares'!$A$65:$C$102,2,FALSE),"")</f>
        <v/>
      </c>
      <c r="H819" s="51" t="str">
        <f>IFERROR(VLOOKUP($B819,'Tabelas auxiliares'!$A$65:$C$102,3,FALSE),"")</f>
        <v/>
      </c>
      <c r="X819" s="51" t="str">
        <f t="shared" si="12"/>
        <v/>
      </c>
      <c r="Y819" s="51" t="str">
        <f>IF(T819="","",IF(AND(T819&lt;&gt;'Tabelas auxiliares'!$B$236,T819&lt;&gt;'Tabelas auxiliares'!$B$237),"FOLHA DE PESSOAL",IF(X819='Tabelas auxiliares'!$A$237,"CUSTEIO",IF(X819='Tabelas auxiliares'!$A$236,"INVESTIMENTO","ERRO - VERIFICAR"))))</f>
        <v/>
      </c>
      <c r="Z819" s="65"/>
    </row>
    <row r="820" spans="6:26" x14ac:dyDescent="0.25">
      <c r="F820" s="51" t="str">
        <f>IFERROR(VLOOKUP(D820,'Tabelas auxiliares'!$A$3:$B$61,2,FALSE),"")</f>
        <v/>
      </c>
      <c r="G820" s="51" t="str">
        <f>IFERROR(VLOOKUP($B820,'Tabelas auxiliares'!$A$65:$C$102,2,FALSE),"")</f>
        <v/>
      </c>
      <c r="H820" s="51" t="str">
        <f>IFERROR(VLOOKUP($B820,'Tabelas auxiliares'!$A$65:$C$102,3,FALSE),"")</f>
        <v/>
      </c>
      <c r="X820" s="51" t="str">
        <f t="shared" si="12"/>
        <v/>
      </c>
      <c r="Y820" s="51" t="str">
        <f>IF(T820="","",IF(AND(T820&lt;&gt;'Tabelas auxiliares'!$B$236,T820&lt;&gt;'Tabelas auxiliares'!$B$237),"FOLHA DE PESSOAL",IF(X820='Tabelas auxiliares'!$A$237,"CUSTEIO",IF(X820='Tabelas auxiliares'!$A$236,"INVESTIMENTO","ERRO - VERIFICAR"))))</f>
        <v/>
      </c>
      <c r="Z820" s="65"/>
    </row>
    <row r="821" spans="6:26" x14ac:dyDescent="0.25">
      <c r="F821" s="51" t="str">
        <f>IFERROR(VLOOKUP(D821,'Tabelas auxiliares'!$A$3:$B$61,2,FALSE),"")</f>
        <v/>
      </c>
      <c r="G821" s="51" t="str">
        <f>IFERROR(VLOOKUP($B821,'Tabelas auxiliares'!$A$65:$C$102,2,FALSE),"")</f>
        <v/>
      </c>
      <c r="H821" s="51" t="str">
        <f>IFERROR(VLOOKUP($B821,'Tabelas auxiliares'!$A$65:$C$102,3,FALSE),"")</f>
        <v/>
      </c>
      <c r="X821" s="51" t="str">
        <f t="shared" si="12"/>
        <v/>
      </c>
      <c r="Y821" s="51" t="str">
        <f>IF(T821="","",IF(AND(T821&lt;&gt;'Tabelas auxiliares'!$B$236,T821&lt;&gt;'Tabelas auxiliares'!$B$237),"FOLHA DE PESSOAL",IF(X821='Tabelas auxiliares'!$A$237,"CUSTEIO",IF(X821='Tabelas auxiliares'!$A$236,"INVESTIMENTO","ERRO - VERIFICAR"))))</f>
        <v/>
      </c>
      <c r="Z821" s="65"/>
    </row>
    <row r="822" spans="6:26" x14ac:dyDescent="0.25">
      <c r="F822" s="51" t="str">
        <f>IFERROR(VLOOKUP(D822,'Tabelas auxiliares'!$A$3:$B$61,2,FALSE),"")</f>
        <v/>
      </c>
      <c r="G822" s="51" t="str">
        <f>IFERROR(VLOOKUP($B822,'Tabelas auxiliares'!$A$65:$C$102,2,FALSE),"")</f>
        <v/>
      </c>
      <c r="H822" s="51" t="str">
        <f>IFERROR(VLOOKUP($B822,'Tabelas auxiliares'!$A$65:$C$102,3,FALSE),"")</f>
        <v/>
      </c>
      <c r="X822" s="51" t="str">
        <f t="shared" si="12"/>
        <v/>
      </c>
      <c r="Y822" s="51" t="str">
        <f>IF(T822="","",IF(AND(T822&lt;&gt;'Tabelas auxiliares'!$B$236,T822&lt;&gt;'Tabelas auxiliares'!$B$237),"FOLHA DE PESSOAL",IF(X822='Tabelas auxiliares'!$A$237,"CUSTEIO",IF(X822='Tabelas auxiliares'!$A$236,"INVESTIMENTO","ERRO - VERIFICAR"))))</f>
        <v/>
      </c>
      <c r="Z822" s="65"/>
    </row>
    <row r="823" spans="6:26" x14ac:dyDescent="0.25">
      <c r="F823" s="51" t="str">
        <f>IFERROR(VLOOKUP(D823,'Tabelas auxiliares'!$A$3:$B$61,2,FALSE),"")</f>
        <v/>
      </c>
      <c r="G823" s="51" t="str">
        <f>IFERROR(VLOOKUP($B823,'Tabelas auxiliares'!$A$65:$C$102,2,FALSE),"")</f>
        <v/>
      </c>
      <c r="H823" s="51" t="str">
        <f>IFERROR(VLOOKUP($B823,'Tabelas auxiliares'!$A$65:$C$102,3,FALSE),"")</f>
        <v/>
      </c>
      <c r="X823" s="51" t="str">
        <f t="shared" si="12"/>
        <v/>
      </c>
      <c r="Y823" s="51" t="str">
        <f>IF(T823="","",IF(AND(T823&lt;&gt;'Tabelas auxiliares'!$B$236,T823&lt;&gt;'Tabelas auxiliares'!$B$237),"FOLHA DE PESSOAL",IF(X823='Tabelas auxiliares'!$A$237,"CUSTEIO",IF(X823='Tabelas auxiliares'!$A$236,"INVESTIMENTO","ERRO - VERIFICAR"))))</f>
        <v/>
      </c>
      <c r="Z823" s="65"/>
    </row>
    <row r="824" spans="6:26" x14ac:dyDescent="0.25">
      <c r="F824" s="51" t="str">
        <f>IFERROR(VLOOKUP(D824,'Tabelas auxiliares'!$A$3:$B$61,2,FALSE),"")</f>
        <v/>
      </c>
      <c r="G824" s="51" t="str">
        <f>IFERROR(VLOOKUP($B824,'Tabelas auxiliares'!$A$65:$C$102,2,FALSE),"")</f>
        <v/>
      </c>
      <c r="H824" s="51" t="str">
        <f>IFERROR(VLOOKUP($B824,'Tabelas auxiliares'!$A$65:$C$102,3,FALSE),"")</f>
        <v/>
      </c>
      <c r="X824" s="51" t="str">
        <f t="shared" si="12"/>
        <v/>
      </c>
      <c r="Y824" s="51" t="str">
        <f>IF(T824="","",IF(AND(T824&lt;&gt;'Tabelas auxiliares'!$B$236,T824&lt;&gt;'Tabelas auxiliares'!$B$237),"FOLHA DE PESSOAL",IF(X824='Tabelas auxiliares'!$A$237,"CUSTEIO",IF(X824='Tabelas auxiliares'!$A$236,"INVESTIMENTO","ERRO - VERIFICAR"))))</f>
        <v/>
      </c>
      <c r="Z824" s="65"/>
    </row>
    <row r="825" spans="6:26" x14ac:dyDescent="0.25">
      <c r="F825" s="51" t="str">
        <f>IFERROR(VLOOKUP(D825,'Tabelas auxiliares'!$A$3:$B$61,2,FALSE),"")</f>
        <v/>
      </c>
      <c r="G825" s="51" t="str">
        <f>IFERROR(VLOOKUP($B825,'Tabelas auxiliares'!$A$65:$C$102,2,FALSE),"")</f>
        <v/>
      </c>
      <c r="H825" s="51" t="str">
        <f>IFERROR(VLOOKUP($B825,'Tabelas auxiliares'!$A$65:$C$102,3,FALSE),"")</f>
        <v/>
      </c>
      <c r="X825" s="51" t="str">
        <f t="shared" si="12"/>
        <v/>
      </c>
      <c r="Y825" s="51" t="str">
        <f>IF(T825="","",IF(AND(T825&lt;&gt;'Tabelas auxiliares'!$B$236,T825&lt;&gt;'Tabelas auxiliares'!$B$237),"FOLHA DE PESSOAL",IF(X825='Tabelas auxiliares'!$A$237,"CUSTEIO",IF(X825='Tabelas auxiliares'!$A$236,"INVESTIMENTO","ERRO - VERIFICAR"))))</f>
        <v/>
      </c>
      <c r="Z825" s="65"/>
    </row>
    <row r="826" spans="6:26" x14ac:dyDescent="0.25">
      <c r="F826" s="51" t="str">
        <f>IFERROR(VLOOKUP(D826,'Tabelas auxiliares'!$A$3:$B$61,2,FALSE),"")</f>
        <v/>
      </c>
      <c r="G826" s="51" t="str">
        <f>IFERROR(VLOOKUP($B826,'Tabelas auxiliares'!$A$65:$C$102,2,FALSE),"")</f>
        <v/>
      </c>
      <c r="H826" s="51" t="str">
        <f>IFERROR(VLOOKUP($B826,'Tabelas auxiliares'!$A$65:$C$102,3,FALSE),"")</f>
        <v/>
      </c>
      <c r="X826" s="51" t="str">
        <f t="shared" si="12"/>
        <v/>
      </c>
      <c r="Y826" s="51" t="str">
        <f>IF(T826="","",IF(AND(T826&lt;&gt;'Tabelas auxiliares'!$B$236,T826&lt;&gt;'Tabelas auxiliares'!$B$237),"FOLHA DE PESSOAL",IF(X826='Tabelas auxiliares'!$A$237,"CUSTEIO",IF(X826='Tabelas auxiliares'!$A$236,"INVESTIMENTO","ERRO - VERIFICAR"))))</f>
        <v/>
      </c>
      <c r="Z826" s="65"/>
    </row>
    <row r="827" spans="6:26" x14ac:dyDescent="0.25">
      <c r="F827" s="51" t="str">
        <f>IFERROR(VLOOKUP(D827,'Tabelas auxiliares'!$A$3:$B$61,2,FALSE),"")</f>
        <v/>
      </c>
      <c r="G827" s="51" t="str">
        <f>IFERROR(VLOOKUP($B827,'Tabelas auxiliares'!$A$65:$C$102,2,FALSE),"")</f>
        <v/>
      </c>
      <c r="H827" s="51" t="str">
        <f>IFERROR(VLOOKUP($B827,'Tabelas auxiliares'!$A$65:$C$102,3,FALSE),"")</f>
        <v/>
      </c>
      <c r="X827" s="51" t="str">
        <f t="shared" si="12"/>
        <v/>
      </c>
      <c r="Y827" s="51" t="str">
        <f>IF(T827="","",IF(AND(T827&lt;&gt;'Tabelas auxiliares'!$B$236,T827&lt;&gt;'Tabelas auxiliares'!$B$237),"FOLHA DE PESSOAL",IF(X827='Tabelas auxiliares'!$A$237,"CUSTEIO",IF(X827='Tabelas auxiliares'!$A$236,"INVESTIMENTO","ERRO - VERIFICAR"))))</f>
        <v/>
      </c>
      <c r="Z827" s="65"/>
    </row>
    <row r="828" spans="6:26" x14ac:dyDescent="0.25">
      <c r="F828" s="51" t="str">
        <f>IFERROR(VLOOKUP(D828,'Tabelas auxiliares'!$A$3:$B$61,2,FALSE),"")</f>
        <v/>
      </c>
      <c r="G828" s="51" t="str">
        <f>IFERROR(VLOOKUP($B828,'Tabelas auxiliares'!$A$65:$C$102,2,FALSE),"")</f>
        <v/>
      </c>
      <c r="H828" s="51" t="str">
        <f>IFERROR(VLOOKUP($B828,'Tabelas auxiliares'!$A$65:$C$102,3,FALSE),"")</f>
        <v/>
      </c>
      <c r="X828" s="51" t="str">
        <f t="shared" si="12"/>
        <v/>
      </c>
      <c r="Y828" s="51" t="str">
        <f>IF(T828="","",IF(AND(T828&lt;&gt;'Tabelas auxiliares'!$B$236,T828&lt;&gt;'Tabelas auxiliares'!$B$237),"FOLHA DE PESSOAL",IF(X828='Tabelas auxiliares'!$A$237,"CUSTEIO",IF(X828='Tabelas auxiliares'!$A$236,"INVESTIMENTO","ERRO - VERIFICAR"))))</f>
        <v/>
      </c>
      <c r="Z828" s="65"/>
    </row>
    <row r="829" spans="6:26" x14ac:dyDescent="0.25">
      <c r="F829" s="51" t="str">
        <f>IFERROR(VLOOKUP(D829,'Tabelas auxiliares'!$A$3:$B$61,2,FALSE),"")</f>
        <v/>
      </c>
      <c r="G829" s="51" t="str">
        <f>IFERROR(VLOOKUP($B829,'Tabelas auxiliares'!$A$65:$C$102,2,FALSE),"")</f>
        <v/>
      </c>
      <c r="H829" s="51" t="str">
        <f>IFERROR(VLOOKUP($B829,'Tabelas auxiliares'!$A$65:$C$102,3,FALSE),"")</f>
        <v/>
      </c>
      <c r="X829" s="51" t="str">
        <f t="shared" si="12"/>
        <v/>
      </c>
      <c r="Y829" s="51" t="str">
        <f>IF(T829="","",IF(AND(T829&lt;&gt;'Tabelas auxiliares'!$B$236,T829&lt;&gt;'Tabelas auxiliares'!$B$237),"FOLHA DE PESSOAL",IF(X829='Tabelas auxiliares'!$A$237,"CUSTEIO",IF(X829='Tabelas auxiliares'!$A$236,"INVESTIMENTO","ERRO - VERIFICAR"))))</f>
        <v/>
      </c>
      <c r="Z829" s="65"/>
    </row>
    <row r="830" spans="6:26" x14ac:dyDescent="0.25">
      <c r="F830" s="51" t="str">
        <f>IFERROR(VLOOKUP(D830,'Tabelas auxiliares'!$A$3:$B$61,2,FALSE),"")</f>
        <v/>
      </c>
      <c r="G830" s="51" t="str">
        <f>IFERROR(VLOOKUP($B830,'Tabelas auxiliares'!$A$65:$C$102,2,FALSE),"")</f>
        <v/>
      </c>
      <c r="H830" s="51" t="str">
        <f>IFERROR(VLOOKUP($B830,'Tabelas auxiliares'!$A$65:$C$102,3,FALSE),"")</f>
        <v/>
      </c>
      <c r="X830" s="51" t="str">
        <f t="shared" si="12"/>
        <v/>
      </c>
      <c r="Y830" s="51" t="str">
        <f>IF(T830="","",IF(AND(T830&lt;&gt;'Tabelas auxiliares'!$B$236,T830&lt;&gt;'Tabelas auxiliares'!$B$237),"FOLHA DE PESSOAL",IF(X830='Tabelas auxiliares'!$A$237,"CUSTEIO",IF(X830='Tabelas auxiliares'!$A$236,"INVESTIMENTO","ERRO - VERIFICAR"))))</f>
        <v/>
      </c>
      <c r="Z830" s="65"/>
    </row>
    <row r="831" spans="6:26" x14ac:dyDescent="0.25">
      <c r="F831" s="51" t="str">
        <f>IFERROR(VLOOKUP(D831,'Tabelas auxiliares'!$A$3:$B$61,2,FALSE),"")</f>
        <v/>
      </c>
      <c r="G831" s="51" t="str">
        <f>IFERROR(VLOOKUP($B831,'Tabelas auxiliares'!$A$65:$C$102,2,FALSE),"")</f>
        <v/>
      </c>
      <c r="H831" s="51" t="str">
        <f>IFERROR(VLOOKUP($B831,'Tabelas auxiliares'!$A$65:$C$102,3,FALSE),"")</f>
        <v/>
      </c>
      <c r="X831" s="51" t="str">
        <f t="shared" si="12"/>
        <v/>
      </c>
      <c r="Y831" s="51" t="str">
        <f>IF(T831="","",IF(AND(T831&lt;&gt;'Tabelas auxiliares'!$B$236,T831&lt;&gt;'Tabelas auxiliares'!$B$237),"FOLHA DE PESSOAL",IF(X831='Tabelas auxiliares'!$A$237,"CUSTEIO",IF(X831='Tabelas auxiliares'!$A$236,"INVESTIMENTO","ERRO - VERIFICAR"))))</f>
        <v/>
      </c>
      <c r="Z831" s="65"/>
    </row>
    <row r="832" spans="6:26" x14ac:dyDescent="0.25">
      <c r="F832" s="51" t="str">
        <f>IFERROR(VLOOKUP(D832,'Tabelas auxiliares'!$A$3:$B$61,2,FALSE),"")</f>
        <v/>
      </c>
      <c r="G832" s="51" t="str">
        <f>IFERROR(VLOOKUP($B832,'Tabelas auxiliares'!$A$65:$C$102,2,FALSE),"")</f>
        <v/>
      </c>
      <c r="H832" s="51" t="str">
        <f>IFERROR(VLOOKUP($B832,'Tabelas auxiliares'!$A$65:$C$102,3,FALSE),"")</f>
        <v/>
      </c>
      <c r="X832" s="51" t="str">
        <f t="shared" si="12"/>
        <v/>
      </c>
      <c r="Y832" s="51" t="str">
        <f>IF(T832="","",IF(AND(T832&lt;&gt;'Tabelas auxiliares'!$B$236,T832&lt;&gt;'Tabelas auxiliares'!$B$237),"FOLHA DE PESSOAL",IF(X832='Tabelas auxiliares'!$A$237,"CUSTEIO",IF(X832='Tabelas auxiliares'!$A$236,"INVESTIMENTO","ERRO - VERIFICAR"))))</f>
        <v/>
      </c>
      <c r="Z832" s="65"/>
    </row>
    <row r="833" spans="6:26" x14ac:dyDescent="0.25">
      <c r="F833" s="51" t="str">
        <f>IFERROR(VLOOKUP(D833,'Tabelas auxiliares'!$A$3:$B$61,2,FALSE),"")</f>
        <v/>
      </c>
      <c r="G833" s="51" t="str">
        <f>IFERROR(VLOOKUP($B833,'Tabelas auxiliares'!$A$65:$C$102,2,FALSE),"")</f>
        <v/>
      </c>
      <c r="H833" s="51" t="str">
        <f>IFERROR(VLOOKUP($B833,'Tabelas auxiliares'!$A$65:$C$102,3,FALSE),"")</f>
        <v/>
      </c>
      <c r="X833" s="51" t="str">
        <f t="shared" si="12"/>
        <v/>
      </c>
      <c r="Y833" s="51" t="str">
        <f>IF(T833="","",IF(AND(T833&lt;&gt;'Tabelas auxiliares'!$B$236,T833&lt;&gt;'Tabelas auxiliares'!$B$237),"FOLHA DE PESSOAL",IF(X833='Tabelas auxiliares'!$A$237,"CUSTEIO",IF(X833='Tabelas auxiliares'!$A$236,"INVESTIMENTO","ERRO - VERIFICAR"))))</f>
        <v/>
      </c>
      <c r="Z833" s="65"/>
    </row>
    <row r="834" spans="6:26" x14ac:dyDescent="0.25">
      <c r="F834" s="51" t="str">
        <f>IFERROR(VLOOKUP(D834,'Tabelas auxiliares'!$A$3:$B$61,2,FALSE),"")</f>
        <v/>
      </c>
      <c r="G834" s="51" t="str">
        <f>IFERROR(VLOOKUP($B834,'Tabelas auxiliares'!$A$65:$C$102,2,FALSE),"")</f>
        <v/>
      </c>
      <c r="H834" s="51" t="str">
        <f>IFERROR(VLOOKUP($B834,'Tabelas auxiliares'!$A$65:$C$102,3,FALSE),"")</f>
        <v/>
      </c>
      <c r="X834" s="51" t="str">
        <f t="shared" si="12"/>
        <v/>
      </c>
      <c r="Y834" s="51" t="str">
        <f>IF(T834="","",IF(AND(T834&lt;&gt;'Tabelas auxiliares'!$B$236,T834&lt;&gt;'Tabelas auxiliares'!$B$237),"FOLHA DE PESSOAL",IF(X834='Tabelas auxiliares'!$A$237,"CUSTEIO",IF(X834='Tabelas auxiliares'!$A$236,"INVESTIMENTO","ERRO - VERIFICAR"))))</f>
        <v/>
      </c>
      <c r="Z834" s="65"/>
    </row>
    <row r="835" spans="6:26" x14ac:dyDescent="0.25">
      <c r="F835" s="51" t="str">
        <f>IFERROR(VLOOKUP(D835,'Tabelas auxiliares'!$A$3:$B$61,2,FALSE),"")</f>
        <v/>
      </c>
      <c r="G835" s="51" t="str">
        <f>IFERROR(VLOOKUP($B835,'Tabelas auxiliares'!$A$65:$C$102,2,FALSE),"")</f>
        <v/>
      </c>
      <c r="H835" s="51" t="str">
        <f>IFERROR(VLOOKUP($B835,'Tabelas auxiliares'!$A$65:$C$102,3,FALSE),"")</f>
        <v/>
      </c>
      <c r="X835" s="51" t="str">
        <f t="shared" si="12"/>
        <v/>
      </c>
      <c r="Y835" s="51" t="str">
        <f>IF(T835="","",IF(AND(T835&lt;&gt;'Tabelas auxiliares'!$B$236,T835&lt;&gt;'Tabelas auxiliares'!$B$237),"FOLHA DE PESSOAL",IF(X835='Tabelas auxiliares'!$A$237,"CUSTEIO",IF(X835='Tabelas auxiliares'!$A$236,"INVESTIMENTO","ERRO - VERIFICAR"))))</f>
        <v/>
      </c>
      <c r="Z835" s="65"/>
    </row>
    <row r="836" spans="6:26" x14ac:dyDescent="0.25">
      <c r="F836" s="51" t="str">
        <f>IFERROR(VLOOKUP(D836,'Tabelas auxiliares'!$A$3:$B$61,2,FALSE),"")</f>
        <v/>
      </c>
      <c r="G836" s="51" t="str">
        <f>IFERROR(VLOOKUP($B836,'Tabelas auxiliares'!$A$65:$C$102,2,FALSE),"")</f>
        <v/>
      </c>
      <c r="H836" s="51" t="str">
        <f>IFERROR(VLOOKUP($B836,'Tabelas auxiliares'!$A$65:$C$102,3,FALSE),"")</f>
        <v/>
      </c>
      <c r="X836" s="51" t="str">
        <f t="shared" ref="X836:X899" si="13">LEFT(V836,1)</f>
        <v/>
      </c>
      <c r="Y836" s="51" t="str">
        <f>IF(T836="","",IF(AND(T836&lt;&gt;'Tabelas auxiliares'!$B$236,T836&lt;&gt;'Tabelas auxiliares'!$B$237),"FOLHA DE PESSOAL",IF(X836='Tabelas auxiliares'!$A$237,"CUSTEIO",IF(X836='Tabelas auxiliares'!$A$236,"INVESTIMENTO","ERRO - VERIFICAR"))))</f>
        <v/>
      </c>
      <c r="Z836" s="65"/>
    </row>
    <row r="837" spans="6:26" x14ac:dyDescent="0.25">
      <c r="F837" s="51" t="str">
        <f>IFERROR(VLOOKUP(D837,'Tabelas auxiliares'!$A$3:$B$61,2,FALSE),"")</f>
        <v/>
      </c>
      <c r="G837" s="51" t="str">
        <f>IFERROR(VLOOKUP($B837,'Tabelas auxiliares'!$A$65:$C$102,2,FALSE),"")</f>
        <v/>
      </c>
      <c r="H837" s="51" t="str">
        <f>IFERROR(VLOOKUP($B837,'Tabelas auxiliares'!$A$65:$C$102,3,FALSE),"")</f>
        <v/>
      </c>
      <c r="X837" s="51" t="str">
        <f t="shared" si="13"/>
        <v/>
      </c>
      <c r="Y837" s="51" t="str">
        <f>IF(T837="","",IF(AND(T837&lt;&gt;'Tabelas auxiliares'!$B$236,T837&lt;&gt;'Tabelas auxiliares'!$B$237),"FOLHA DE PESSOAL",IF(X837='Tabelas auxiliares'!$A$237,"CUSTEIO",IF(X837='Tabelas auxiliares'!$A$236,"INVESTIMENTO","ERRO - VERIFICAR"))))</f>
        <v/>
      </c>
      <c r="Z837" s="65"/>
    </row>
    <row r="838" spans="6:26" x14ac:dyDescent="0.25">
      <c r="F838" s="51" t="str">
        <f>IFERROR(VLOOKUP(D838,'Tabelas auxiliares'!$A$3:$B$61,2,FALSE),"")</f>
        <v/>
      </c>
      <c r="G838" s="51" t="str">
        <f>IFERROR(VLOOKUP($B838,'Tabelas auxiliares'!$A$65:$C$102,2,FALSE),"")</f>
        <v/>
      </c>
      <c r="H838" s="51" t="str">
        <f>IFERROR(VLOOKUP($B838,'Tabelas auxiliares'!$A$65:$C$102,3,FALSE),"")</f>
        <v/>
      </c>
      <c r="X838" s="51" t="str">
        <f t="shared" si="13"/>
        <v/>
      </c>
      <c r="Y838" s="51" t="str">
        <f>IF(T838="","",IF(AND(T838&lt;&gt;'Tabelas auxiliares'!$B$236,T838&lt;&gt;'Tabelas auxiliares'!$B$237),"FOLHA DE PESSOAL",IF(X838='Tabelas auxiliares'!$A$237,"CUSTEIO",IF(X838='Tabelas auxiliares'!$A$236,"INVESTIMENTO","ERRO - VERIFICAR"))))</f>
        <v/>
      </c>
      <c r="Z838" s="65"/>
    </row>
    <row r="839" spans="6:26" x14ac:dyDescent="0.25">
      <c r="F839" s="51" t="str">
        <f>IFERROR(VLOOKUP(D839,'Tabelas auxiliares'!$A$3:$B$61,2,FALSE),"")</f>
        <v/>
      </c>
      <c r="G839" s="51" t="str">
        <f>IFERROR(VLOOKUP($B839,'Tabelas auxiliares'!$A$65:$C$102,2,FALSE),"")</f>
        <v/>
      </c>
      <c r="H839" s="51" t="str">
        <f>IFERROR(VLOOKUP($B839,'Tabelas auxiliares'!$A$65:$C$102,3,FALSE),"")</f>
        <v/>
      </c>
      <c r="X839" s="51" t="str">
        <f t="shared" si="13"/>
        <v/>
      </c>
      <c r="Y839" s="51" t="str">
        <f>IF(T839="","",IF(AND(T839&lt;&gt;'Tabelas auxiliares'!$B$236,T839&lt;&gt;'Tabelas auxiliares'!$B$237),"FOLHA DE PESSOAL",IF(X839='Tabelas auxiliares'!$A$237,"CUSTEIO",IF(X839='Tabelas auxiliares'!$A$236,"INVESTIMENTO","ERRO - VERIFICAR"))))</f>
        <v/>
      </c>
      <c r="Z839" s="65"/>
    </row>
    <row r="840" spans="6:26" x14ac:dyDescent="0.25">
      <c r="F840" s="51" t="str">
        <f>IFERROR(VLOOKUP(D840,'Tabelas auxiliares'!$A$3:$B$61,2,FALSE),"")</f>
        <v/>
      </c>
      <c r="G840" s="51" t="str">
        <f>IFERROR(VLOOKUP($B840,'Tabelas auxiliares'!$A$65:$C$102,2,FALSE),"")</f>
        <v/>
      </c>
      <c r="H840" s="51" t="str">
        <f>IFERROR(VLOOKUP($B840,'Tabelas auxiliares'!$A$65:$C$102,3,FALSE),"")</f>
        <v/>
      </c>
      <c r="X840" s="51" t="str">
        <f t="shared" si="13"/>
        <v/>
      </c>
      <c r="Y840" s="51" t="str">
        <f>IF(T840="","",IF(AND(T840&lt;&gt;'Tabelas auxiliares'!$B$236,T840&lt;&gt;'Tabelas auxiliares'!$B$237),"FOLHA DE PESSOAL",IF(X840='Tabelas auxiliares'!$A$237,"CUSTEIO",IF(X840='Tabelas auxiliares'!$A$236,"INVESTIMENTO","ERRO - VERIFICAR"))))</f>
        <v/>
      </c>
      <c r="Z840" s="65"/>
    </row>
    <row r="841" spans="6:26" x14ac:dyDescent="0.25">
      <c r="F841" s="51" t="str">
        <f>IFERROR(VLOOKUP(D841,'Tabelas auxiliares'!$A$3:$B$61,2,FALSE),"")</f>
        <v/>
      </c>
      <c r="G841" s="51" t="str">
        <f>IFERROR(VLOOKUP($B841,'Tabelas auxiliares'!$A$65:$C$102,2,FALSE),"")</f>
        <v/>
      </c>
      <c r="H841" s="51" t="str">
        <f>IFERROR(VLOOKUP($B841,'Tabelas auxiliares'!$A$65:$C$102,3,FALSE),"")</f>
        <v/>
      </c>
      <c r="X841" s="51" t="str">
        <f t="shared" si="13"/>
        <v/>
      </c>
      <c r="Y841" s="51" t="str">
        <f>IF(T841="","",IF(AND(T841&lt;&gt;'Tabelas auxiliares'!$B$236,T841&lt;&gt;'Tabelas auxiliares'!$B$237),"FOLHA DE PESSOAL",IF(X841='Tabelas auxiliares'!$A$237,"CUSTEIO",IF(X841='Tabelas auxiliares'!$A$236,"INVESTIMENTO","ERRO - VERIFICAR"))))</f>
        <v/>
      </c>
      <c r="Z841" s="65"/>
    </row>
    <row r="842" spans="6:26" x14ac:dyDescent="0.25">
      <c r="F842" s="51" t="str">
        <f>IFERROR(VLOOKUP(D842,'Tabelas auxiliares'!$A$3:$B$61,2,FALSE),"")</f>
        <v/>
      </c>
      <c r="G842" s="51" t="str">
        <f>IFERROR(VLOOKUP($B842,'Tabelas auxiliares'!$A$65:$C$102,2,FALSE),"")</f>
        <v/>
      </c>
      <c r="H842" s="51" t="str">
        <f>IFERROR(VLOOKUP($B842,'Tabelas auxiliares'!$A$65:$C$102,3,FALSE),"")</f>
        <v/>
      </c>
      <c r="X842" s="51" t="str">
        <f t="shared" si="13"/>
        <v/>
      </c>
      <c r="Y842" s="51" t="str">
        <f>IF(T842="","",IF(AND(T842&lt;&gt;'Tabelas auxiliares'!$B$236,T842&lt;&gt;'Tabelas auxiliares'!$B$237),"FOLHA DE PESSOAL",IF(X842='Tabelas auxiliares'!$A$237,"CUSTEIO",IF(X842='Tabelas auxiliares'!$A$236,"INVESTIMENTO","ERRO - VERIFICAR"))))</f>
        <v/>
      </c>
      <c r="Z842" s="65"/>
    </row>
    <row r="843" spans="6:26" x14ac:dyDescent="0.25">
      <c r="F843" s="51" t="str">
        <f>IFERROR(VLOOKUP(D843,'Tabelas auxiliares'!$A$3:$B$61,2,FALSE),"")</f>
        <v/>
      </c>
      <c r="G843" s="51" t="str">
        <f>IFERROR(VLOOKUP($B843,'Tabelas auxiliares'!$A$65:$C$102,2,FALSE),"")</f>
        <v/>
      </c>
      <c r="H843" s="51" t="str">
        <f>IFERROR(VLOOKUP($B843,'Tabelas auxiliares'!$A$65:$C$102,3,FALSE),"")</f>
        <v/>
      </c>
      <c r="X843" s="51" t="str">
        <f t="shared" si="13"/>
        <v/>
      </c>
      <c r="Y843" s="51" t="str">
        <f>IF(T843="","",IF(AND(T843&lt;&gt;'Tabelas auxiliares'!$B$236,T843&lt;&gt;'Tabelas auxiliares'!$B$237),"FOLHA DE PESSOAL",IF(X843='Tabelas auxiliares'!$A$237,"CUSTEIO",IF(X843='Tabelas auxiliares'!$A$236,"INVESTIMENTO","ERRO - VERIFICAR"))))</f>
        <v/>
      </c>
      <c r="Z843" s="65"/>
    </row>
    <row r="844" spans="6:26" x14ac:dyDescent="0.25">
      <c r="F844" s="51" t="str">
        <f>IFERROR(VLOOKUP(D844,'Tabelas auxiliares'!$A$3:$B$61,2,FALSE),"")</f>
        <v/>
      </c>
      <c r="G844" s="51" t="str">
        <f>IFERROR(VLOOKUP($B844,'Tabelas auxiliares'!$A$65:$C$102,2,FALSE),"")</f>
        <v/>
      </c>
      <c r="H844" s="51" t="str">
        <f>IFERROR(VLOOKUP($B844,'Tabelas auxiliares'!$A$65:$C$102,3,FALSE),"")</f>
        <v/>
      </c>
      <c r="X844" s="51" t="str">
        <f t="shared" si="13"/>
        <v/>
      </c>
      <c r="Y844" s="51" t="str">
        <f>IF(T844="","",IF(AND(T844&lt;&gt;'Tabelas auxiliares'!$B$236,T844&lt;&gt;'Tabelas auxiliares'!$B$237),"FOLHA DE PESSOAL",IF(X844='Tabelas auxiliares'!$A$237,"CUSTEIO",IF(X844='Tabelas auxiliares'!$A$236,"INVESTIMENTO","ERRO - VERIFICAR"))))</f>
        <v/>
      </c>
      <c r="Z844" s="65"/>
    </row>
    <row r="845" spans="6:26" x14ac:dyDescent="0.25">
      <c r="F845" s="51" t="str">
        <f>IFERROR(VLOOKUP(D845,'Tabelas auxiliares'!$A$3:$B$61,2,FALSE),"")</f>
        <v/>
      </c>
      <c r="G845" s="51" t="str">
        <f>IFERROR(VLOOKUP($B845,'Tabelas auxiliares'!$A$65:$C$102,2,FALSE),"")</f>
        <v/>
      </c>
      <c r="H845" s="51" t="str">
        <f>IFERROR(VLOOKUP($B845,'Tabelas auxiliares'!$A$65:$C$102,3,FALSE),"")</f>
        <v/>
      </c>
      <c r="X845" s="51" t="str">
        <f t="shared" si="13"/>
        <v/>
      </c>
      <c r="Y845" s="51" t="str">
        <f>IF(T845="","",IF(AND(T845&lt;&gt;'Tabelas auxiliares'!$B$236,T845&lt;&gt;'Tabelas auxiliares'!$B$237),"FOLHA DE PESSOAL",IF(X845='Tabelas auxiliares'!$A$237,"CUSTEIO",IF(X845='Tabelas auxiliares'!$A$236,"INVESTIMENTO","ERRO - VERIFICAR"))))</f>
        <v/>
      </c>
      <c r="Z845" s="65"/>
    </row>
    <row r="846" spans="6:26" x14ac:dyDescent="0.25">
      <c r="F846" s="51" t="str">
        <f>IFERROR(VLOOKUP(D846,'Tabelas auxiliares'!$A$3:$B$61,2,FALSE),"")</f>
        <v/>
      </c>
      <c r="G846" s="51" t="str">
        <f>IFERROR(VLOOKUP($B846,'Tabelas auxiliares'!$A$65:$C$102,2,FALSE),"")</f>
        <v/>
      </c>
      <c r="H846" s="51" t="str">
        <f>IFERROR(VLOOKUP($B846,'Tabelas auxiliares'!$A$65:$C$102,3,FALSE),"")</f>
        <v/>
      </c>
      <c r="X846" s="51" t="str">
        <f t="shared" si="13"/>
        <v/>
      </c>
      <c r="Y846" s="51" t="str">
        <f>IF(T846="","",IF(AND(T846&lt;&gt;'Tabelas auxiliares'!$B$236,T846&lt;&gt;'Tabelas auxiliares'!$B$237),"FOLHA DE PESSOAL",IF(X846='Tabelas auxiliares'!$A$237,"CUSTEIO",IF(X846='Tabelas auxiliares'!$A$236,"INVESTIMENTO","ERRO - VERIFICAR"))))</f>
        <v/>
      </c>
      <c r="Z846" s="65"/>
    </row>
    <row r="847" spans="6:26" x14ac:dyDescent="0.25">
      <c r="F847" s="51" t="str">
        <f>IFERROR(VLOOKUP(D847,'Tabelas auxiliares'!$A$3:$B$61,2,FALSE),"")</f>
        <v/>
      </c>
      <c r="G847" s="51" t="str">
        <f>IFERROR(VLOOKUP($B847,'Tabelas auxiliares'!$A$65:$C$102,2,FALSE),"")</f>
        <v/>
      </c>
      <c r="H847" s="51" t="str">
        <f>IFERROR(VLOOKUP($B847,'Tabelas auxiliares'!$A$65:$C$102,3,FALSE),"")</f>
        <v/>
      </c>
      <c r="X847" s="51" t="str">
        <f t="shared" si="13"/>
        <v/>
      </c>
      <c r="Y847" s="51" t="str">
        <f>IF(T847="","",IF(AND(T847&lt;&gt;'Tabelas auxiliares'!$B$236,T847&lt;&gt;'Tabelas auxiliares'!$B$237),"FOLHA DE PESSOAL",IF(X847='Tabelas auxiliares'!$A$237,"CUSTEIO",IF(X847='Tabelas auxiliares'!$A$236,"INVESTIMENTO","ERRO - VERIFICAR"))))</f>
        <v/>
      </c>
      <c r="Z847" s="65"/>
    </row>
    <row r="848" spans="6:26" x14ac:dyDescent="0.25">
      <c r="F848" s="51" t="str">
        <f>IFERROR(VLOOKUP(D848,'Tabelas auxiliares'!$A$3:$B$61,2,FALSE),"")</f>
        <v/>
      </c>
      <c r="G848" s="51" t="str">
        <f>IFERROR(VLOOKUP($B848,'Tabelas auxiliares'!$A$65:$C$102,2,FALSE),"")</f>
        <v/>
      </c>
      <c r="H848" s="51" t="str">
        <f>IFERROR(VLOOKUP($B848,'Tabelas auxiliares'!$A$65:$C$102,3,FALSE),"")</f>
        <v/>
      </c>
      <c r="X848" s="51" t="str">
        <f t="shared" si="13"/>
        <v/>
      </c>
      <c r="Y848" s="51" t="str">
        <f>IF(T848="","",IF(AND(T848&lt;&gt;'Tabelas auxiliares'!$B$236,T848&lt;&gt;'Tabelas auxiliares'!$B$237),"FOLHA DE PESSOAL",IF(X848='Tabelas auxiliares'!$A$237,"CUSTEIO",IF(X848='Tabelas auxiliares'!$A$236,"INVESTIMENTO","ERRO - VERIFICAR"))))</f>
        <v/>
      </c>
      <c r="Z848" s="65"/>
    </row>
    <row r="849" spans="6:26" x14ac:dyDescent="0.25">
      <c r="F849" s="51" t="str">
        <f>IFERROR(VLOOKUP(D849,'Tabelas auxiliares'!$A$3:$B$61,2,FALSE),"")</f>
        <v/>
      </c>
      <c r="G849" s="51" t="str">
        <f>IFERROR(VLOOKUP($B849,'Tabelas auxiliares'!$A$65:$C$102,2,FALSE),"")</f>
        <v/>
      </c>
      <c r="H849" s="51" t="str">
        <f>IFERROR(VLOOKUP($B849,'Tabelas auxiliares'!$A$65:$C$102,3,FALSE),"")</f>
        <v/>
      </c>
      <c r="X849" s="51" t="str">
        <f t="shared" si="13"/>
        <v/>
      </c>
      <c r="Y849" s="51" t="str">
        <f>IF(T849="","",IF(AND(T849&lt;&gt;'Tabelas auxiliares'!$B$236,T849&lt;&gt;'Tabelas auxiliares'!$B$237),"FOLHA DE PESSOAL",IF(X849='Tabelas auxiliares'!$A$237,"CUSTEIO",IF(X849='Tabelas auxiliares'!$A$236,"INVESTIMENTO","ERRO - VERIFICAR"))))</f>
        <v/>
      </c>
      <c r="Z849" s="65"/>
    </row>
    <row r="850" spans="6:26" x14ac:dyDescent="0.25">
      <c r="F850" s="51" t="str">
        <f>IFERROR(VLOOKUP(D850,'Tabelas auxiliares'!$A$3:$B$61,2,FALSE),"")</f>
        <v/>
      </c>
      <c r="G850" s="51" t="str">
        <f>IFERROR(VLOOKUP($B850,'Tabelas auxiliares'!$A$65:$C$102,2,FALSE),"")</f>
        <v/>
      </c>
      <c r="H850" s="51" t="str">
        <f>IFERROR(VLOOKUP($B850,'Tabelas auxiliares'!$A$65:$C$102,3,FALSE),"")</f>
        <v/>
      </c>
      <c r="X850" s="51" t="str">
        <f t="shared" si="13"/>
        <v/>
      </c>
      <c r="Y850" s="51" t="str">
        <f>IF(T850="","",IF(AND(T850&lt;&gt;'Tabelas auxiliares'!$B$236,T850&lt;&gt;'Tabelas auxiliares'!$B$237),"FOLHA DE PESSOAL",IF(X850='Tabelas auxiliares'!$A$237,"CUSTEIO",IF(X850='Tabelas auxiliares'!$A$236,"INVESTIMENTO","ERRO - VERIFICAR"))))</f>
        <v/>
      </c>
      <c r="Z850" s="65"/>
    </row>
    <row r="851" spans="6:26" x14ac:dyDescent="0.25">
      <c r="F851" s="51" t="str">
        <f>IFERROR(VLOOKUP(D851,'Tabelas auxiliares'!$A$3:$B$61,2,FALSE),"")</f>
        <v/>
      </c>
      <c r="G851" s="51" t="str">
        <f>IFERROR(VLOOKUP($B851,'Tabelas auxiliares'!$A$65:$C$102,2,FALSE),"")</f>
        <v/>
      </c>
      <c r="H851" s="51" t="str">
        <f>IFERROR(VLOOKUP($B851,'Tabelas auxiliares'!$A$65:$C$102,3,FALSE),"")</f>
        <v/>
      </c>
      <c r="X851" s="51" t="str">
        <f t="shared" si="13"/>
        <v/>
      </c>
      <c r="Y851" s="51" t="str">
        <f>IF(T851="","",IF(AND(T851&lt;&gt;'Tabelas auxiliares'!$B$236,T851&lt;&gt;'Tabelas auxiliares'!$B$237),"FOLHA DE PESSOAL",IF(X851='Tabelas auxiliares'!$A$237,"CUSTEIO",IF(X851='Tabelas auxiliares'!$A$236,"INVESTIMENTO","ERRO - VERIFICAR"))))</f>
        <v/>
      </c>
      <c r="Z851" s="65"/>
    </row>
    <row r="852" spans="6:26" x14ac:dyDescent="0.25">
      <c r="F852" s="51" t="str">
        <f>IFERROR(VLOOKUP(D852,'Tabelas auxiliares'!$A$3:$B$61,2,FALSE),"")</f>
        <v/>
      </c>
      <c r="G852" s="51" t="str">
        <f>IFERROR(VLOOKUP($B852,'Tabelas auxiliares'!$A$65:$C$102,2,FALSE),"")</f>
        <v/>
      </c>
      <c r="H852" s="51" t="str">
        <f>IFERROR(VLOOKUP($B852,'Tabelas auxiliares'!$A$65:$C$102,3,FALSE),"")</f>
        <v/>
      </c>
      <c r="X852" s="51" t="str">
        <f t="shared" si="13"/>
        <v/>
      </c>
      <c r="Y852" s="51" t="str">
        <f>IF(T852="","",IF(AND(T852&lt;&gt;'Tabelas auxiliares'!$B$236,T852&lt;&gt;'Tabelas auxiliares'!$B$237),"FOLHA DE PESSOAL",IF(X852='Tabelas auxiliares'!$A$237,"CUSTEIO",IF(X852='Tabelas auxiliares'!$A$236,"INVESTIMENTO","ERRO - VERIFICAR"))))</f>
        <v/>
      </c>
      <c r="Z852" s="65"/>
    </row>
    <row r="853" spans="6:26" x14ac:dyDescent="0.25">
      <c r="F853" s="51" t="str">
        <f>IFERROR(VLOOKUP(D853,'Tabelas auxiliares'!$A$3:$B$61,2,FALSE),"")</f>
        <v/>
      </c>
      <c r="G853" s="51" t="str">
        <f>IFERROR(VLOOKUP($B853,'Tabelas auxiliares'!$A$65:$C$102,2,FALSE),"")</f>
        <v/>
      </c>
      <c r="H853" s="51" t="str">
        <f>IFERROR(VLOOKUP($B853,'Tabelas auxiliares'!$A$65:$C$102,3,FALSE),"")</f>
        <v/>
      </c>
      <c r="X853" s="51" t="str">
        <f t="shared" si="13"/>
        <v/>
      </c>
      <c r="Y853" s="51" t="str">
        <f>IF(T853="","",IF(AND(T853&lt;&gt;'Tabelas auxiliares'!$B$236,T853&lt;&gt;'Tabelas auxiliares'!$B$237),"FOLHA DE PESSOAL",IF(X853='Tabelas auxiliares'!$A$237,"CUSTEIO",IF(X853='Tabelas auxiliares'!$A$236,"INVESTIMENTO","ERRO - VERIFICAR"))))</f>
        <v/>
      </c>
      <c r="Z853" s="65"/>
    </row>
    <row r="854" spans="6:26" x14ac:dyDescent="0.25">
      <c r="F854" s="51" t="str">
        <f>IFERROR(VLOOKUP(D854,'Tabelas auxiliares'!$A$3:$B$61,2,FALSE),"")</f>
        <v/>
      </c>
      <c r="G854" s="51" t="str">
        <f>IFERROR(VLOOKUP($B854,'Tabelas auxiliares'!$A$65:$C$102,2,FALSE),"")</f>
        <v/>
      </c>
      <c r="H854" s="51" t="str">
        <f>IFERROR(VLOOKUP($B854,'Tabelas auxiliares'!$A$65:$C$102,3,FALSE),"")</f>
        <v/>
      </c>
      <c r="X854" s="51" t="str">
        <f t="shared" si="13"/>
        <v/>
      </c>
      <c r="Y854" s="51" t="str">
        <f>IF(T854="","",IF(AND(T854&lt;&gt;'Tabelas auxiliares'!$B$236,T854&lt;&gt;'Tabelas auxiliares'!$B$237),"FOLHA DE PESSOAL",IF(X854='Tabelas auxiliares'!$A$237,"CUSTEIO",IF(X854='Tabelas auxiliares'!$A$236,"INVESTIMENTO","ERRO - VERIFICAR"))))</f>
        <v/>
      </c>
      <c r="Z854" s="65"/>
    </row>
    <row r="855" spans="6:26" x14ac:dyDescent="0.25">
      <c r="F855" s="51" t="str">
        <f>IFERROR(VLOOKUP(D855,'Tabelas auxiliares'!$A$3:$B$61,2,FALSE),"")</f>
        <v/>
      </c>
      <c r="G855" s="51" t="str">
        <f>IFERROR(VLOOKUP($B855,'Tabelas auxiliares'!$A$65:$C$102,2,FALSE),"")</f>
        <v/>
      </c>
      <c r="H855" s="51" t="str">
        <f>IFERROR(VLOOKUP($B855,'Tabelas auxiliares'!$A$65:$C$102,3,FALSE),"")</f>
        <v/>
      </c>
      <c r="X855" s="51" t="str">
        <f t="shared" si="13"/>
        <v/>
      </c>
      <c r="Y855" s="51" t="str">
        <f>IF(T855="","",IF(AND(T855&lt;&gt;'Tabelas auxiliares'!$B$236,T855&lt;&gt;'Tabelas auxiliares'!$B$237),"FOLHA DE PESSOAL",IF(X855='Tabelas auxiliares'!$A$237,"CUSTEIO",IF(X855='Tabelas auxiliares'!$A$236,"INVESTIMENTO","ERRO - VERIFICAR"))))</f>
        <v/>
      </c>
      <c r="Z855" s="65"/>
    </row>
    <row r="856" spans="6:26" x14ac:dyDescent="0.25">
      <c r="F856" s="51" t="str">
        <f>IFERROR(VLOOKUP(D856,'Tabelas auxiliares'!$A$3:$B$61,2,FALSE),"")</f>
        <v/>
      </c>
      <c r="G856" s="51" t="str">
        <f>IFERROR(VLOOKUP($B856,'Tabelas auxiliares'!$A$65:$C$102,2,FALSE),"")</f>
        <v/>
      </c>
      <c r="H856" s="51" t="str">
        <f>IFERROR(VLOOKUP($B856,'Tabelas auxiliares'!$A$65:$C$102,3,FALSE),"")</f>
        <v/>
      </c>
      <c r="X856" s="51" t="str">
        <f t="shared" si="13"/>
        <v/>
      </c>
      <c r="Y856" s="51" t="str">
        <f>IF(T856="","",IF(AND(T856&lt;&gt;'Tabelas auxiliares'!$B$236,T856&lt;&gt;'Tabelas auxiliares'!$B$237),"FOLHA DE PESSOAL",IF(X856='Tabelas auxiliares'!$A$237,"CUSTEIO",IF(X856='Tabelas auxiliares'!$A$236,"INVESTIMENTO","ERRO - VERIFICAR"))))</f>
        <v/>
      </c>
      <c r="Z856" s="65"/>
    </row>
    <row r="857" spans="6:26" x14ac:dyDescent="0.25">
      <c r="F857" s="51" t="str">
        <f>IFERROR(VLOOKUP(D857,'Tabelas auxiliares'!$A$3:$B$61,2,FALSE),"")</f>
        <v/>
      </c>
      <c r="G857" s="51" t="str">
        <f>IFERROR(VLOOKUP($B857,'Tabelas auxiliares'!$A$65:$C$102,2,FALSE),"")</f>
        <v/>
      </c>
      <c r="H857" s="51" t="str">
        <f>IFERROR(VLOOKUP($B857,'Tabelas auxiliares'!$A$65:$C$102,3,FALSE),"")</f>
        <v/>
      </c>
      <c r="X857" s="51" t="str">
        <f t="shared" si="13"/>
        <v/>
      </c>
      <c r="Y857" s="51" t="str">
        <f>IF(T857="","",IF(AND(T857&lt;&gt;'Tabelas auxiliares'!$B$236,T857&lt;&gt;'Tabelas auxiliares'!$B$237),"FOLHA DE PESSOAL",IF(X857='Tabelas auxiliares'!$A$237,"CUSTEIO",IF(X857='Tabelas auxiliares'!$A$236,"INVESTIMENTO","ERRO - VERIFICAR"))))</f>
        <v/>
      </c>
      <c r="Z857" s="65"/>
    </row>
    <row r="858" spans="6:26" x14ac:dyDescent="0.25">
      <c r="F858" s="51" t="str">
        <f>IFERROR(VLOOKUP(D858,'Tabelas auxiliares'!$A$3:$B$61,2,FALSE),"")</f>
        <v/>
      </c>
      <c r="G858" s="51" t="str">
        <f>IFERROR(VLOOKUP($B858,'Tabelas auxiliares'!$A$65:$C$102,2,FALSE),"")</f>
        <v/>
      </c>
      <c r="H858" s="51" t="str">
        <f>IFERROR(VLOOKUP($B858,'Tabelas auxiliares'!$A$65:$C$102,3,FALSE),"")</f>
        <v/>
      </c>
      <c r="X858" s="51" t="str">
        <f t="shared" si="13"/>
        <v/>
      </c>
      <c r="Y858" s="51" t="str">
        <f>IF(T858="","",IF(AND(T858&lt;&gt;'Tabelas auxiliares'!$B$236,T858&lt;&gt;'Tabelas auxiliares'!$B$237),"FOLHA DE PESSOAL",IF(X858='Tabelas auxiliares'!$A$237,"CUSTEIO",IF(X858='Tabelas auxiliares'!$A$236,"INVESTIMENTO","ERRO - VERIFICAR"))))</f>
        <v/>
      </c>
      <c r="Z858" s="65"/>
    </row>
    <row r="859" spans="6:26" x14ac:dyDescent="0.25">
      <c r="F859" s="51" t="str">
        <f>IFERROR(VLOOKUP(D859,'Tabelas auxiliares'!$A$3:$B$61,2,FALSE),"")</f>
        <v/>
      </c>
      <c r="G859" s="51" t="str">
        <f>IFERROR(VLOOKUP($B859,'Tabelas auxiliares'!$A$65:$C$102,2,FALSE),"")</f>
        <v/>
      </c>
      <c r="H859" s="51" t="str">
        <f>IFERROR(VLOOKUP($B859,'Tabelas auxiliares'!$A$65:$C$102,3,FALSE),"")</f>
        <v/>
      </c>
      <c r="X859" s="51" t="str">
        <f t="shared" si="13"/>
        <v/>
      </c>
      <c r="Y859" s="51" t="str">
        <f>IF(T859="","",IF(AND(T859&lt;&gt;'Tabelas auxiliares'!$B$236,T859&lt;&gt;'Tabelas auxiliares'!$B$237),"FOLHA DE PESSOAL",IF(X859='Tabelas auxiliares'!$A$237,"CUSTEIO",IF(X859='Tabelas auxiliares'!$A$236,"INVESTIMENTO","ERRO - VERIFICAR"))))</f>
        <v/>
      </c>
      <c r="Z859" s="65"/>
    </row>
    <row r="860" spans="6:26" x14ac:dyDescent="0.25">
      <c r="F860" s="51" t="str">
        <f>IFERROR(VLOOKUP(D860,'Tabelas auxiliares'!$A$3:$B$61,2,FALSE),"")</f>
        <v/>
      </c>
      <c r="G860" s="51" t="str">
        <f>IFERROR(VLOOKUP($B860,'Tabelas auxiliares'!$A$65:$C$102,2,FALSE),"")</f>
        <v/>
      </c>
      <c r="H860" s="51" t="str">
        <f>IFERROR(VLOOKUP($B860,'Tabelas auxiliares'!$A$65:$C$102,3,FALSE),"")</f>
        <v/>
      </c>
      <c r="X860" s="51" t="str">
        <f t="shared" si="13"/>
        <v/>
      </c>
      <c r="Y860" s="51" t="str">
        <f>IF(T860="","",IF(AND(T860&lt;&gt;'Tabelas auxiliares'!$B$236,T860&lt;&gt;'Tabelas auxiliares'!$B$237),"FOLHA DE PESSOAL",IF(X860='Tabelas auxiliares'!$A$237,"CUSTEIO",IF(X860='Tabelas auxiliares'!$A$236,"INVESTIMENTO","ERRO - VERIFICAR"))))</f>
        <v/>
      </c>
      <c r="Z860" s="65"/>
    </row>
    <row r="861" spans="6:26" x14ac:dyDescent="0.25">
      <c r="F861" s="51" t="str">
        <f>IFERROR(VLOOKUP(D861,'Tabelas auxiliares'!$A$3:$B$61,2,FALSE),"")</f>
        <v/>
      </c>
      <c r="G861" s="51" t="str">
        <f>IFERROR(VLOOKUP($B861,'Tabelas auxiliares'!$A$65:$C$102,2,FALSE),"")</f>
        <v/>
      </c>
      <c r="H861" s="51" t="str">
        <f>IFERROR(VLOOKUP($B861,'Tabelas auxiliares'!$A$65:$C$102,3,FALSE),"")</f>
        <v/>
      </c>
      <c r="X861" s="51" t="str">
        <f t="shared" si="13"/>
        <v/>
      </c>
      <c r="Y861" s="51" t="str">
        <f>IF(T861="","",IF(AND(T861&lt;&gt;'Tabelas auxiliares'!$B$236,T861&lt;&gt;'Tabelas auxiliares'!$B$237),"FOLHA DE PESSOAL",IF(X861='Tabelas auxiliares'!$A$237,"CUSTEIO",IF(X861='Tabelas auxiliares'!$A$236,"INVESTIMENTO","ERRO - VERIFICAR"))))</f>
        <v/>
      </c>
      <c r="Z861" s="65"/>
    </row>
    <row r="862" spans="6:26" x14ac:dyDescent="0.25">
      <c r="F862" s="51" t="str">
        <f>IFERROR(VLOOKUP(D862,'Tabelas auxiliares'!$A$3:$B$61,2,FALSE),"")</f>
        <v/>
      </c>
      <c r="G862" s="51" t="str">
        <f>IFERROR(VLOOKUP($B862,'Tabelas auxiliares'!$A$65:$C$102,2,FALSE),"")</f>
        <v/>
      </c>
      <c r="H862" s="51" t="str">
        <f>IFERROR(VLOOKUP($B862,'Tabelas auxiliares'!$A$65:$C$102,3,FALSE),"")</f>
        <v/>
      </c>
      <c r="X862" s="51" t="str">
        <f t="shared" si="13"/>
        <v/>
      </c>
      <c r="Y862" s="51" t="str">
        <f>IF(T862="","",IF(AND(T862&lt;&gt;'Tabelas auxiliares'!$B$236,T862&lt;&gt;'Tabelas auxiliares'!$B$237),"FOLHA DE PESSOAL",IF(X862='Tabelas auxiliares'!$A$237,"CUSTEIO",IF(X862='Tabelas auxiliares'!$A$236,"INVESTIMENTO","ERRO - VERIFICAR"))))</f>
        <v/>
      </c>
      <c r="Z862" s="65"/>
    </row>
    <row r="863" spans="6:26" x14ac:dyDescent="0.25">
      <c r="F863" s="51" t="str">
        <f>IFERROR(VLOOKUP(D863,'Tabelas auxiliares'!$A$3:$B$61,2,FALSE),"")</f>
        <v/>
      </c>
      <c r="G863" s="51" t="str">
        <f>IFERROR(VLOOKUP($B863,'Tabelas auxiliares'!$A$65:$C$102,2,FALSE),"")</f>
        <v/>
      </c>
      <c r="H863" s="51" t="str">
        <f>IFERROR(VLOOKUP($B863,'Tabelas auxiliares'!$A$65:$C$102,3,FALSE),"")</f>
        <v/>
      </c>
      <c r="X863" s="51" t="str">
        <f t="shared" si="13"/>
        <v/>
      </c>
      <c r="Y863" s="51" t="str">
        <f>IF(T863="","",IF(AND(T863&lt;&gt;'Tabelas auxiliares'!$B$236,T863&lt;&gt;'Tabelas auxiliares'!$B$237),"FOLHA DE PESSOAL",IF(X863='Tabelas auxiliares'!$A$237,"CUSTEIO",IF(X863='Tabelas auxiliares'!$A$236,"INVESTIMENTO","ERRO - VERIFICAR"))))</f>
        <v/>
      </c>
      <c r="Z863" s="65"/>
    </row>
    <row r="864" spans="6:26" x14ac:dyDescent="0.25">
      <c r="F864" s="51" t="str">
        <f>IFERROR(VLOOKUP(D864,'Tabelas auxiliares'!$A$3:$B$61,2,FALSE),"")</f>
        <v/>
      </c>
      <c r="G864" s="51" t="str">
        <f>IFERROR(VLOOKUP($B864,'Tabelas auxiliares'!$A$65:$C$102,2,FALSE),"")</f>
        <v/>
      </c>
      <c r="H864" s="51" t="str">
        <f>IFERROR(VLOOKUP($B864,'Tabelas auxiliares'!$A$65:$C$102,3,FALSE),"")</f>
        <v/>
      </c>
      <c r="X864" s="51" t="str">
        <f t="shared" si="13"/>
        <v/>
      </c>
      <c r="Y864" s="51" t="str">
        <f>IF(T864="","",IF(AND(T864&lt;&gt;'Tabelas auxiliares'!$B$236,T864&lt;&gt;'Tabelas auxiliares'!$B$237),"FOLHA DE PESSOAL",IF(X864='Tabelas auxiliares'!$A$237,"CUSTEIO",IF(X864='Tabelas auxiliares'!$A$236,"INVESTIMENTO","ERRO - VERIFICAR"))))</f>
        <v/>
      </c>
      <c r="Z864" s="65"/>
    </row>
    <row r="865" spans="6:26" x14ac:dyDescent="0.25">
      <c r="F865" s="51" t="str">
        <f>IFERROR(VLOOKUP(D865,'Tabelas auxiliares'!$A$3:$B$61,2,FALSE),"")</f>
        <v/>
      </c>
      <c r="G865" s="51" t="str">
        <f>IFERROR(VLOOKUP($B865,'Tabelas auxiliares'!$A$65:$C$102,2,FALSE),"")</f>
        <v/>
      </c>
      <c r="H865" s="51" t="str">
        <f>IFERROR(VLOOKUP($B865,'Tabelas auxiliares'!$A$65:$C$102,3,FALSE),"")</f>
        <v/>
      </c>
      <c r="X865" s="51" t="str">
        <f t="shared" si="13"/>
        <v/>
      </c>
      <c r="Y865" s="51" t="str">
        <f>IF(T865="","",IF(AND(T865&lt;&gt;'Tabelas auxiliares'!$B$236,T865&lt;&gt;'Tabelas auxiliares'!$B$237),"FOLHA DE PESSOAL",IF(X865='Tabelas auxiliares'!$A$237,"CUSTEIO",IF(X865='Tabelas auxiliares'!$A$236,"INVESTIMENTO","ERRO - VERIFICAR"))))</f>
        <v/>
      </c>
      <c r="Z865" s="65"/>
    </row>
    <row r="866" spans="6:26" x14ac:dyDescent="0.25">
      <c r="F866" s="51" t="str">
        <f>IFERROR(VLOOKUP(D866,'Tabelas auxiliares'!$A$3:$B$61,2,FALSE),"")</f>
        <v/>
      </c>
      <c r="G866" s="51" t="str">
        <f>IFERROR(VLOOKUP($B866,'Tabelas auxiliares'!$A$65:$C$102,2,FALSE),"")</f>
        <v/>
      </c>
      <c r="H866" s="51" t="str">
        <f>IFERROR(VLOOKUP($B866,'Tabelas auxiliares'!$A$65:$C$102,3,FALSE),"")</f>
        <v/>
      </c>
      <c r="X866" s="51" t="str">
        <f t="shared" si="13"/>
        <v/>
      </c>
      <c r="Y866" s="51" t="str">
        <f>IF(T866="","",IF(AND(T866&lt;&gt;'Tabelas auxiliares'!$B$236,T866&lt;&gt;'Tabelas auxiliares'!$B$237),"FOLHA DE PESSOAL",IF(X866='Tabelas auxiliares'!$A$237,"CUSTEIO",IF(X866='Tabelas auxiliares'!$A$236,"INVESTIMENTO","ERRO - VERIFICAR"))))</f>
        <v/>
      </c>
      <c r="Z866" s="65"/>
    </row>
    <row r="867" spans="6:26" x14ac:dyDescent="0.25">
      <c r="F867" s="51" t="str">
        <f>IFERROR(VLOOKUP(D867,'Tabelas auxiliares'!$A$3:$B$61,2,FALSE),"")</f>
        <v/>
      </c>
      <c r="G867" s="51" t="str">
        <f>IFERROR(VLOOKUP($B867,'Tabelas auxiliares'!$A$65:$C$102,2,FALSE),"")</f>
        <v/>
      </c>
      <c r="H867" s="51" t="str">
        <f>IFERROR(VLOOKUP($B867,'Tabelas auxiliares'!$A$65:$C$102,3,FALSE),"")</f>
        <v/>
      </c>
      <c r="X867" s="51" t="str">
        <f t="shared" si="13"/>
        <v/>
      </c>
      <c r="Y867" s="51" t="str">
        <f>IF(T867="","",IF(AND(T867&lt;&gt;'Tabelas auxiliares'!$B$236,T867&lt;&gt;'Tabelas auxiliares'!$B$237),"FOLHA DE PESSOAL",IF(X867='Tabelas auxiliares'!$A$237,"CUSTEIO",IF(X867='Tabelas auxiliares'!$A$236,"INVESTIMENTO","ERRO - VERIFICAR"))))</f>
        <v/>
      </c>
      <c r="Z867" s="65"/>
    </row>
    <row r="868" spans="6:26" x14ac:dyDescent="0.25">
      <c r="F868" s="51" t="str">
        <f>IFERROR(VLOOKUP(D868,'Tabelas auxiliares'!$A$3:$B$61,2,FALSE),"")</f>
        <v/>
      </c>
      <c r="G868" s="51" t="str">
        <f>IFERROR(VLOOKUP($B868,'Tabelas auxiliares'!$A$65:$C$102,2,FALSE),"")</f>
        <v/>
      </c>
      <c r="H868" s="51" t="str">
        <f>IFERROR(VLOOKUP($B868,'Tabelas auxiliares'!$A$65:$C$102,3,FALSE),"")</f>
        <v/>
      </c>
      <c r="X868" s="51" t="str">
        <f t="shared" si="13"/>
        <v/>
      </c>
      <c r="Y868" s="51" t="str">
        <f>IF(T868="","",IF(AND(T868&lt;&gt;'Tabelas auxiliares'!$B$236,T868&lt;&gt;'Tabelas auxiliares'!$B$237),"FOLHA DE PESSOAL",IF(X868='Tabelas auxiliares'!$A$237,"CUSTEIO",IF(X868='Tabelas auxiliares'!$A$236,"INVESTIMENTO","ERRO - VERIFICAR"))))</f>
        <v/>
      </c>
      <c r="Z868" s="65"/>
    </row>
    <row r="869" spans="6:26" x14ac:dyDescent="0.25">
      <c r="F869" s="51" t="str">
        <f>IFERROR(VLOOKUP(D869,'Tabelas auxiliares'!$A$3:$B$61,2,FALSE),"")</f>
        <v/>
      </c>
      <c r="G869" s="51" t="str">
        <f>IFERROR(VLOOKUP($B869,'Tabelas auxiliares'!$A$65:$C$102,2,FALSE),"")</f>
        <v/>
      </c>
      <c r="H869" s="51" t="str">
        <f>IFERROR(VLOOKUP($B869,'Tabelas auxiliares'!$A$65:$C$102,3,FALSE),"")</f>
        <v/>
      </c>
      <c r="X869" s="51" t="str">
        <f t="shared" si="13"/>
        <v/>
      </c>
      <c r="Y869" s="51" t="str">
        <f>IF(T869="","",IF(AND(T869&lt;&gt;'Tabelas auxiliares'!$B$236,T869&lt;&gt;'Tabelas auxiliares'!$B$237),"FOLHA DE PESSOAL",IF(X869='Tabelas auxiliares'!$A$237,"CUSTEIO",IF(X869='Tabelas auxiliares'!$A$236,"INVESTIMENTO","ERRO - VERIFICAR"))))</f>
        <v/>
      </c>
      <c r="Z869" s="65"/>
    </row>
    <row r="870" spans="6:26" x14ac:dyDescent="0.25">
      <c r="F870" s="51" t="str">
        <f>IFERROR(VLOOKUP(D870,'Tabelas auxiliares'!$A$3:$B$61,2,FALSE),"")</f>
        <v/>
      </c>
      <c r="G870" s="51" t="str">
        <f>IFERROR(VLOOKUP($B870,'Tabelas auxiliares'!$A$65:$C$102,2,FALSE),"")</f>
        <v/>
      </c>
      <c r="H870" s="51" t="str">
        <f>IFERROR(VLOOKUP($B870,'Tabelas auxiliares'!$A$65:$C$102,3,FALSE),"")</f>
        <v/>
      </c>
      <c r="X870" s="51" t="str">
        <f t="shared" si="13"/>
        <v/>
      </c>
      <c r="Y870" s="51" t="str">
        <f>IF(T870="","",IF(AND(T870&lt;&gt;'Tabelas auxiliares'!$B$236,T870&lt;&gt;'Tabelas auxiliares'!$B$237),"FOLHA DE PESSOAL",IF(X870='Tabelas auxiliares'!$A$237,"CUSTEIO",IF(X870='Tabelas auxiliares'!$A$236,"INVESTIMENTO","ERRO - VERIFICAR"))))</f>
        <v/>
      </c>
      <c r="Z870" s="65"/>
    </row>
    <row r="871" spans="6:26" x14ac:dyDescent="0.25">
      <c r="F871" s="51" t="str">
        <f>IFERROR(VLOOKUP(D871,'Tabelas auxiliares'!$A$3:$B$61,2,FALSE),"")</f>
        <v/>
      </c>
      <c r="G871" s="51" t="str">
        <f>IFERROR(VLOOKUP($B871,'Tabelas auxiliares'!$A$65:$C$102,2,FALSE),"")</f>
        <v/>
      </c>
      <c r="H871" s="51" t="str">
        <f>IFERROR(VLOOKUP($B871,'Tabelas auxiliares'!$A$65:$C$102,3,FALSE),"")</f>
        <v/>
      </c>
      <c r="X871" s="51" t="str">
        <f t="shared" si="13"/>
        <v/>
      </c>
      <c r="Y871" s="51" t="str">
        <f>IF(T871="","",IF(AND(T871&lt;&gt;'Tabelas auxiliares'!$B$236,T871&lt;&gt;'Tabelas auxiliares'!$B$237),"FOLHA DE PESSOAL",IF(X871='Tabelas auxiliares'!$A$237,"CUSTEIO",IF(X871='Tabelas auxiliares'!$A$236,"INVESTIMENTO","ERRO - VERIFICAR"))))</f>
        <v/>
      </c>
      <c r="Z871" s="65"/>
    </row>
    <row r="872" spans="6:26" x14ac:dyDescent="0.25">
      <c r="F872" s="51" t="str">
        <f>IFERROR(VLOOKUP(D872,'Tabelas auxiliares'!$A$3:$B$61,2,FALSE),"")</f>
        <v/>
      </c>
      <c r="G872" s="51" t="str">
        <f>IFERROR(VLOOKUP($B872,'Tabelas auxiliares'!$A$65:$C$102,2,FALSE),"")</f>
        <v/>
      </c>
      <c r="H872" s="51" t="str">
        <f>IFERROR(VLOOKUP($B872,'Tabelas auxiliares'!$A$65:$C$102,3,FALSE),"")</f>
        <v/>
      </c>
      <c r="X872" s="51" t="str">
        <f t="shared" si="13"/>
        <v/>
      </c>
      <c r="Y872" s="51" t="str">
        <f>IF(T872="","",IF(AND(T872&lt;&gt;'Tabelas auxiliares'!$B$236,T872&lt;&gt;'Tabelas auxiliares'!$B$237),"FOLHA DE PESSOAL",IF(X872='Tabelas auxiliares'!$A$237,"CUSTEIO",IF(X872='Tabelas auxiliares'!$A$236,"INVESTIMENTO","ERRO - VERIFICAR"))))</f>
        <v/>
      </c>
      <c r="Z872" s="65"/>
    </row>
    <row r="873" spans="6:26" x14ac:dyDescent="0.25">
      <c r="F873" s="51" t="str">
        <f>IFERROR(VLOOKUP(D873,'Tabelas auxiliares'!$A$3:$B$61,2,FALSE),"")</f>
        <v/>
      </c>
      <c r="G873" s="51" t="str">
        <f>IFERROR(VLOOKUP($B873,'Tabelas auxiliares'!$A$65:$C$102,2,FALSE),"")</f>
        <v/>
      </c>
      <c r="H873" s="51" t="str">
        <f>IFERROR(VLOOKUP($B873,'Tabelas auxiliares'!$A$65:$C$102,3,FALSE),"")</f>
        <v/>
      </c>
      <c r="X873" s="51" t="str">
        <f t="shared" si="13"/>
        <v/>
      </c>
      <c r="Y873" s="51" t="str">
        <f>IF(T873="","",IF(AND(T873&lt;&gt;'Tabelas auxiliares'!$B$236,T873&lt;&gt;'Tabelas auxiliares'!$B$237),"FOLHA DE PESSOAL",IF(X873='Tabelas auxiliares'!$A$237,"CUSTEIO",IF(X873='Tabelas auxiliares'!$A$236,"INVESTIMENTO","ERRO - VERIFICAR"))))</f>
        <v/>
      </c>
      <c r="Z873" s="65"/>
    </row>
    <row r="874" spans="6:26" x14ac:dyDescent="0.25">
      <c r="F874" s="51" t="str">
        <f>IFERROR(VLOOKUP(D874,'Tabelas auxiliares'!$A$3:$B$61,2,FALSE),"")</f>
        <v/>
      </c>
      <c r="G874" s="51" t="str">
        <f>IFERROR(VLOOKUP($B874,'Tabelas auxiliares'!$A$65:$C$102,2,FALSE),"")</f>
        <v/>
      </c>
      <c r="H874" s="51" t="str">
        <f>IFERROR(VLOOKUP($B874,'Tabelas auxiliares'!$A$65:$C$102,3,FALSE),"")</f>
        <v/>
      </c>
      <c r="X874" s="51" t="str">
        <f t="shared" si="13"/>
        <v/>
      </c>
      <c r="Y874" s="51" t="str">
        <f>IF(T874="","",IF(AND(T874&lt;&gt;'Tabelas auxiliares'!$B$236,T874&lt;&gt;'Tabelas auxiliares'!$B$237),"FOLHA DE PESSOAL",IF(X874='Tabelas auxiliares'!$A$237,"CUSTEIO",IF(X874='Tabelas auxiliares'!$A$236,"INVESTIMENTO","ERRO - VERIFICAR"))))</f>
        <v/>
      </c>
      <c r="Z874" s="65"/>
    </row>
    <row r="875" spans="6:26" x14ac:dyDescent="0.25">
      <c r="F875" s="51" t="str">
        <f>IFERROR(VLOOKUP(D875,'Tabelas auxiliares'!$A$3:$B$61,2,FALSE),"")</f>
        <v/>
      </c>
      <c r="G875" s="51" t="str">
        <f>IFERROR(VLOOKUP($B875,'Tabelas auxiliares'!$A$65:$C$102,2,FALSE),"")</f>
        <v/>
      </c>
      <c r="H875" s="51" t="str">
        <f>IFERROR(VLOOKUP($B875,'Tabelas auxiliares'!$A$65:$C$102,3,FALSE),"")</f>
        <v/>
      </c>
      <c r="X875" s="51" t="str">
        <f t="shared" si="13"/>
        <v/>
      </c>
      <c r="Y875" s="51" t="str">
        <f>IF(T875="","",IF(AND(T875&lt;&gt;'Tabelas auxiliares'!$B$236,T875&lt;&gt;'Tabelas auxiliares'!$B$237),"FOLHA DE PESSOAL",IF(X875='Tabelas auxiliares'!$A$237,"CUSTEIO",IF(X875='Tabelas auxiliares'!$A$236,"INVESTIMENTO","ERRO - VERIFICAR"))))</f>
        <v/>
      </c>
      <c r="Z875" s="65"/>
    </row>
    <row r="876" spans="6:26" x14ac:dyDescent="0.25">
      <c r="F876" s="51" t="str">
        <f>IFERROR(VLOOKUP(D876,'Tabelas auxiliares'!$A$3:$B$61,2,FALSE),"")</f>
        <v/>
      </c>
      <c r="G876" s="51" t="str">
        <f>IFERROR(VLOOKUP($B876,'Tabelas auxiliares'!$A$65:$C$102,2,FALSE),"")</f>
        <v/>
      </c>
      <c r="H876" s="51" t="str">
        <f>IFERROR(VLOOKUP($B876,'Tabelas auxiliares'!$A$65:$C$102,3,FALSE),"")</f>
        <v/>
      </c>
      <c r="X876" s="51" t="str">
        <f t="shared" si="13"/>
        <v/>
      </c>
      <c r="Y876" s="51" t="str">
        <f>IF(T876="","",IF(AND(T876&lt;&gt;'Tabelas auxiliares'!$B$236,T876&lt;&gt;'Tabelas auxiliares'!$B$237),"FOLHA DE PESSOAL",IF(X876='Tabelas auxiliares'!$A$237,"CUSTEIO",IF(X876='Tabelas auxiliares'!$A$236,"INVESTIMENTO","ERRO - VERIFICAR"))))</f>
        <v/>
      </c>
      <c r="Z876" s="65"/>
    </row>
    <row r="877" spans="6:26" x14ac:dyDescent="0.25">
      <c r="F877" s="51" t="str">
        <f>IFERROR(VLOOKUP(D877,'Tabelas auxiliares'!$A$3:$B$61,2,FALSE),"")</f>
        <v/>
      </c>
      <c r="G877" s="51" t="str">
        <f>IFERROR(VLOOKUP($B877,'Tabelas auxiliares'!$A$65:$C$102,2,FALSE),"")</f>
        <v/>
      </c>
      <c r="H877" s="51" t="str">
        <f>IFERROR(VLOOKUP($B877,'Tabelas auxiliares'!$A$65:$C$102,3,FALSE),"")</f>
        <v/>
      </c>
      <c r="X877" s="51" t="str">
        <f t="shared" si="13"/>
        <v/>
      </c>
      <c r="Y877" s="51" t="str">
        <f>IF(T877="","",IF(AND(T877&lt;&gt;'Tabelas auxiliares'!$B$236,T877&lt;&gt;'Tabelas auxiliares'!$B$237),"FOLHA DE PESSOAL",IF(X877='Tabelas auxiliares'!$A$237,"CUSTEIO",IF(X877='Tabelas auxiliares'!$A$236,"INVESTIMENTO","ERRO - VERIFICAR"))))</f>
        <v/>
      </c>
      <c r="Z877" s="65"/>
    </row>
    <row r="878" spans="6:26" x14ac:dyDescent="0.25">
      <c r="F878" s="51" t="str">
        <f>IFERROR(VLOOKUP(D878,'Tabelas auxiliares'!$A$3:$B$61,2,FALSE),"")</f>
        <v/>
      </c>
      <c r="G878" s="51" t="str">
        <f>IFERROR(VLOOKUP($B878,'Tabelas auxiliares'!$A$65:$C$102,2,FALSE),"")</f>
        <v/>
      </c>
      <c r="H878" s="51" t="str">
        <f>IFERROR(VLOOKUP($B878,'Tabelas auxiliares'!$A$65:$C$102,3,FALSE),"")</f>
        <v/>
      </c>
      <c r="X878" s="51" t="str">
        <f t="shared" si="13"/>
        <v/>
      </c>
      <c r="Y878" s="51" t="str">
        <f>IF(T878="","",IF(AND(T878&lt;&gt;'Tabelas auxiliares'!$B$236,T878&lt;&gt;'Tabelas auxiliares'!$B$237),"FOLHA DE PESSOAL",IF(X878='Tabelas auxiliares'!$A$237,"CUSTEIO",IF(X878='Tabelas auxiliares'!$A$236,"INVESTIMENTO","ERRO - VERIFICAR"))))</f>
        <v/>
      </c>
      <c r="Z878" s="65"/>
    </row>
    <row r="879" spans="6:26" x14ac:dyDescent="0.25">
      <c r="F879" s="51" t="str">
        <f>IFERROR(VLOOKUP(D879,'Tabelas auxiliares'!$A$3:$B$61,2,FALSE),"")</f>
        <v/>
      </c>
      <c r="G879" s="51" t="str">
        <f>IFERROR(VLOOKUP($B879,'Tabelas auxiliares'!$A$65:$C$102,2,FALSE),"")</f>
        <v/>
      </c>
      <c r="H879" s="51" t="str">
        <f>IFERROR(VLOOKUP($B879,'Tabelas auxiliares'!$A$65:$C$102,3,FALSE),"")</f>
        <v/>
      </c>
      <c r="X879" s="51" t="str">
        <f t="shared" si="13"/>
        <v/>
      </c>
      <c r="Y879" s="51" t="str">
        <f>IF(T879="","",IF(AND(T879&lt;&gt;'Tabelas auxiliares'!$B$236,T879&lt;&gt;'Tabelas auxiliares'!$B$237),"FOLHA DE PESSOAL",IF(X879='Tabelas auxiliares'!$A$237,"CUSTEIO",IF(X879='Tabelas auxiliares'!$A$236,"INVESTIMENTO","ERRO - VERIFICAR"))))</f>
        <v/>
      </c>
      <c r="Z879" s="65"/>
    </row>
    <row r="880" spans="6:26" x14ac:dyDescent="0.25">
      <c r="F880" s="51" t="str">
        <f>IFERROR(VLOOKUP(D880,'Tabelas auxiliares'!$A$3:$B$61,2,FALSE),"")</f>
        <v/>
      </c>
      <c r="G880" s="51" t="str">
        <f>IFERROR(VLOOKUP($B880,'Tabelas auxiliares'!$A$65:$C$102,2,FALSE),"")</f>
        <v/>
      </c>
      <c r="H880" s="51" t="str">
        <f>IFERROR(VLOOKUP($B880,'Tabelas auxiliares'!$A$65:$C$102,3,FALSE),"")</f>
        <v/>
      </c>
      <c r="X880" s="51" t="str">
        <f t="shared" si="13"/>
        <v/>
      </c>
      <c r="Y880" s="51" t="str">
        <f>IF(T880="","",IF(AND(T880&lt;&gt;'Tabelas auxiliares'!$B$236,T880&lt;&gt;'Tabelas auxiliares'!$B$237),"FOLHA DE PESSOAL",IF(X880='Tabelas auxiliares'!$A$237,"CUSTEIO",IF(X880='Tabelas auxiliares'!$A$236,"INVESTIMENTO","ERRO - VERIFICAR"))))</f>
        <v/>
      </c>
      <c r="Z880" s="65"/>
    </row>
    <row r="881" spans="6:26" x14ac:dyDescent="0.25">
      <c r="F881" s="51" t="str">
        <f>IFERROR(VLOOKUP(D881,'Tabelas auxiliares'!$A$3:$B$61,2,FALSE),"")</f>
        <v/>
      </c>
      <c r="G881" s="51" t="str">
        <f>IFERROR(VLOOKUP($B881,'Tabelas auxiliares'!$A$65:$C$102,2,FALSE),"")</f>
        <v/>
      </c>
      <c r="H881" s="51" t="str">
        <f>IFERROR(VLOOKUP($B881,'Tabelas auxiliares'!$A$65:$C$102,3,FALSE),"")</f>
        <v/>
      </c>
      <c r="X881" s="51" t="str">
        <f t="shared" si="13"/>
        <v/>
      </c>
      <c r="Y881" s="51" t="str">
        <f>IF(T881="","",IF(AND(T881&lt;&gt;'Tabelas auxiliares'!$B$236,T881&lt;&gt;'Tabelas auxiliares'!$B$237),"FOLHA DE PESSOAL",IF(X881='Tabelas auxiliares'!$A$237,"CUSTEIO",IF(X881='Tabelas auxiliares'!$A$236,"INVESTIMENTO","ERRO - VERIFICAR"))))</f>
        <v/>
      </c>
      <c r="Z881" s="65"/>
    </row>
    <row r="882" spans="6:26" x14ac:dyDescent="0.25">
      <c r="F882" s="51" t="str">
        <f>IFERROR(VLOOKUP(D882,'Tabelas auxiliares'!$A$3:$B$61,2,FALSE),"")</f>
        <v/>
      </c>
      <c r="G882" s="51" t="str">
        <f>IFERROR(VLOOKUP($B882,'Tabelas auxiliares'!$A$65:$C$102,2,FALSE),"")</f>
        <v/>
      </c>
      <c r="H882" s="51" t="str">
        <f>IFERROR(VLOOKUP($B882,'Tabelas auxiliares'!$A$65:$C$102,3,FALSE),"")</f>
        <v/>
      </c>
      <c r="X882" s="51" t="str">
        <f t="shared" si="13"/>
        <v/>
      </c>
      <c r="Y882" s="51" t="str">
        <f>IF(T882="","",IF(AND(T882&lt;&gt;'Tabelas auxiliares'!$B$236,T882&lt;&gt;'Tabelas auxiliares'!$B$237),"FOLHA DE PESSOAL",IF(X882='Tabelas auxiliares'!$A$237,"CUSTEIO",IF(X882='Tabelas auxiliares'!$A$236,"INVESTIMENTO","ERRO - VERIFICAR"))))</f>
        <v/>
      </c>
      <c r="Z882" s="65"/>
    </row>
    <row r="883" spans="6:26" x14ac:dyDescent="0.25">
      <c r="F883" s="51" t="str">
        <f>IFERROR(VLOOKUP(D883,'Tabelas auxiliares'!$A$3:$B$61,2,FALSE),"")</f>
        <v/>
      </c>
      <c r="G883" s="51" t="str">
        <f>IFERROR(VLOOKUP($B883,'Tabelas auxiliares'!$A$65:$C$102,2,FALSE),"")</f>
        <v/>
      </c>
      <c r="H883" s="51" t="str">
        <f>IFERROR(VLOOKUP($B883,'Tabelas auxiliares'!$A$65:$C$102,3,FALSE),"")</f>
        <v/>
      </c>
      <c r="X883" s="51" t="str">
        <f t="shared" si="13"/>
        <v/>
      </c>
      <c r="Y883" s="51" t="str">
        <f>IF(T883="","",IF(AND(T883&lt;&gt;'Tabelas auxiliares'!$B$236,T883&lt;&gt;'Tabelas auxiliares'!$B$237),"FOLHA DE PESSOAL",IF(X883='Tabelas auxiliares'!$A$237,"CUSTEIO",IF(X883='Tabelas auxiliares'!$A$236,"INVESTIMENTO","ERRO - VERIFICAR"))))</f>
        <v/>
      </c>
      <c r="Z883" s="65"/>
    </row>
    <row r="884" spans="6:26" x14ac:dyDescent="0.25">
      <c r="F884" s="51" t="str">
        <f>IFERROR(VLOOKUP(D884,'Tabelas auxiliares'!$A$3:$B$61,2,FALSE),"")</f>
        <v/>
      </c>
      <c r="G884" s="51" t="str">
        <f>IFERROR(VLOOKUP($B884,'Tabelas auxiliares'!$A$65:$C$102,2,FALSE),"")</f>
        <v/>
      </c>
      <c r="H884" s="51" t="str">
        <f>IFERROR(VLOOKUP($B884,'Tabelas auxiliares'!$A$65:$C$102,3,FALSE),"")</f>
        <v/>
      </c>
      <c r="X884" s="51" t="str">
        <f t="shared" si="13"/>
        <v/>
      </c>
      <c r="Y884" s="51" t="str">
        <f>IF(T884="","",IF(AND(T884&lt;&gt;'Tabelas auxiliares'!$B$236,T884&lt;&gt;'Tabelas auxiliares'!$B$237),"FOLHA DE PESSOAL",IF(X884='Tabelas auxiliares'!$A$237,"CUSTEIO",IF(X884='Tabelas auxiliares'!$A$236,"INVESTIMENTO","ERRO - VERIFICAR"))))</f>
        <v/>
      </c>
      <c r="Z884" s="65"/>
    </row>
    <row r="885" spans="6:26" x14ac:dyDescent="0.25">
      <c r="F885" s="51" t="str">
        <f>IFERROR(VLOOKUP(D885,'Tabelas auxiliares'!$A$3:$B$61,2,FALSE),"")</f>
        <v/>
      </c>
      <c r="G885" s="51" t="str">
        <f>IFERROR(VLOOKUP($B885,'Tabelas auxiliares'!$A$65:$C$102,2,FALSE),"")</f>
        <v/>
      </c>
      <c r="H885" s="51" t="str">
        <f>IFERROR(VLOOKUP($B885,'Tabelas auxiliares'!$A$65:$C$102,3,FALSE),"")</f>
        <v/>
      </c>
      <c r="X885" s="51" t="str">
        <f t="shared" si="13"/>
        <v/>
      </c>
      <c r="Y885" s="51" t="str">
        <f>IF(T885="","",IF(AND(T885&lt;&gt;'Tabelas auxiliares'!$B$236,T885&lt;&gt;'Tabelas auxiliares'!$B$237),"FOLHA DE PESSOAL",IF(X885='Tabelas auxiliares'!$A$237,"CUSTEIO",IF(X885='Tabelas auxiliares'!$A$236,"INVESTIMENTO","ERRO - VERIFICAR"))))</f>
        <v/>
      </c>
      <c r="Z885" s="65"/>
    </row>
    <row r="886" spans="6:26" x14ac:dyDescent="0.25">
      <c r="F886" s="51" t="str">
        <f>IFERROR(VLOOKUP(D886,'Tabelas auxiliares'!$A$3:$B$61,2,FALSE),"")</f>
        <v/>
      </c>
      <c r="G886" s="51" t="str">
        <f>IFERROR(VLOOKUP($B886,'Tabelas auxiliares'!$A$65:$C$102,2,FALSE),"")</f>
        <v/>
      </c>
      <c r="H886" s="51" t="str">
        <f>IFERROR(VLOOKUP($B886,'Tabelas auxiliares'!$A$65:$C$102,3,FALSE),"")</f>
        <v/>
      </c>
      <c r="X886" s="51" t="str">
        <f t="shared" si="13"/>
        <v/>
      </c>
      <c r="Y886" s="51" t="str">
        <f>IF(T886="","",IF(AND(T886&lt;&gt;'Tabelas auxiliares'!$B$236,T886&lt;&gt;'Tabelas auxiliares'!$B$237),"FOLHA DE PESSOAL",IF(X886='Tabelas auxiliares'!$A$237,"CUSTEIO",IF(X886='Tabelas auxiliares'!$A$236,"INVESTIMENTO","ERRO - VERIFICAR"))))</f>
        <v/>
      </c>
      <c r="Z886" s="65"/>
    </row>
    <row r="887" spans="6:26" x14ac:dyDescent="0.25">
      <c r="F887" s="51" t="str">
        <f>IFERROR(VLOOKUP(D887,'Tabelas auxiliares'!$A$3:$B$61,2,FALSE),"")</f>
        <v/>
      </c>
      <c r="G887" s="51" t="str">
        <f>IFERROR(VLOOKUP($B887,'Tabelas auxiliares'!$A$65:$C$102,2,FALSE),"")</f>
        <v/>
      </c>
      <c r="H887" s="51" t="str">
        <f>IFERROR(VLOOKUP($B887,'Tabelas auxiliares'!$A$65:$C$102,3,FALSE),"")</f>
        <v/>
      </c>
      <c r="X887" s="51" t="str">
        <f t="shared" si="13"/>
        <v/>
      </c>
      <c r="Y887" s="51" t="str">
        <f>IF(T887="","",IF(AND(T887&lt;&gt;'Tabelas auxiliares'!$B$236,T887&lt;&gt;'Tabelas auxiliares'!$B$237),"FOLHA DE PESSOAL",IF(X887='Tabelas auxiliares'!$A$237,"CUSTEIO",IF(X887='Tabelas auxiliares'!$A$236,"INVESTIMENTO","ERRO - VERIFICAR"))))</f>
        <v/>
      </c>
      <c r="Z887" s="65"/>
    </row>
    <row r="888" spans="6:26" x14ac:dyDescent="0.25">
      <c r="F888" s="51" t="str">
        <f>IFERROR(VLOOKUP(D888,'Tabelas auxiliares'!$A$3:$B$61,2,FALSE),"")</f>
        <v/>
      </c>
      <c r="G888" s="51" t="str">
        <f>IFERROR(VLOOKUP($B888,'Tabelas auxiliares'!$A$65:$C$102,2,FALSE),"")</f>
        <v/>
      </c>
      <c r="H888" s="51" t="str">
        <f>IFERROR(VLOOKUP($B888,'Tabelas auxiliares'!$A$65:$C$102,3,FALSE),"")</f>
        <v/>
      </c>
      <c r="X888" s="51" t="str">
        <f t="shared" si="13"/>
        <v/>
      </c>
      <c r="Y888" s="51" t="str">
        <f>IF(T888="","",IF(AND(T888&lt;&gt;'Tabelas auxiliares'!$B$236,T888&lt;&gt;'Tabelas auxiliares'!$B$237),"FOLHA DE PESSOAL",IF(X888='Tabelas auxiliares'!$A$237,"CUSTEIO",IF(X888='Tabelas auxiliares'!$A$236,"INVESTIMENTO","ERRO - VERIFICAR"))))</f>
        <v/>
      </c>
      <c r="Z888" s="65"/>
    </row>
    <row r="889" spans="6:26" x14ac:dyDescent="0.25">
      <c r="F889" s="51" t="str">
        <f>IFERROR(VLOOKUP(D889,'Tabelas auxiliares'!$A$3:$B$61,2,FALSE),"")</f>
        <v/>
      </c>
      <c r="G889" s="51" t="str">
        <f>IFERROR(VLOOKUP($B889,'Tabelas auxiliares'!$A$65:$C$102,2,FALSE),"")</f>
        <v/>
      </c>
      <c r="H889" s="51" t="str">
        <f>IFERROR(VLOOKUP($B889,'Tabelas auxiliares'!$A$65:$C$102,3,FALSE),"")</f>
        <v/>
      </c>
      <c r="X889" s="51" t="str">
        <f t="shared" si="13"/>
        <v/>
      </c>
      <c r="Y889" s="51" t="str">
        <f>IF(T889="","",IF(AND(T889&lt;&gt;'Tabelas auxiliares'!$B$236,T889&lt;&gt;'Tabelas auxiliares'!$B$237),"FOLHA DE PESSOAL",IF(X889='Tabelas auxiliares'!$A$237,"CUSTEIO",IF(X889='Tabelas auxiliares'!$A$236,"INVESTIMENTO","ERRO - VERIFICAR"))))</f>
        <v/>
      </c>
      <c r="Z889" s="65"/>
    </row>
    <row r="890" spans="6:26" x14ac:dyDescent="0.25">
      <c r="F890" s="51" t="str">
        <f>IFERROR(VLOOKUP(D890,'Tabelas auxiliares'!$A$3:$B$61,2,FALSE),"")</f>
        <v/>
      </c>
      <c r="G890" s="51" t="str">
        <f>IFERROR(VLOOKUP($B890,'Tabelas auxiliares'!$A$65:$C$102,2,FALSE),"")</f>
        <v/>
      </c>
      <c r="H890" s="51" t="str">
        <f>IFERROR(VLOOKUP($B890,'Tabelas auxiliares'!$A$65:$C$102,3,FALSE),"")</f>
        <v/>
      </c>
      <c r="X890" s="51" t="str">
        <f t="shared" si="13"/>
        <v/>
      </c>
      <c r="Y890" s="51" t="str">
        <f>IF(T890="","",IF(AND(T890&lt;&gt;'Tabelas auxiliares'!$B$236,T890&lt;&gt;'Tabelas auxiliares'!$B$237),"FOLHA DE PESSOAL",IF(X890='Tabelas auxiliares'!$A$237,"CUSTEIO",IF(X890='Tabelas auxiliares'!$A$236,"INVESTIMENTO","ERRO - VERIFICAR"))))</f>
        <v/>
      </c>
      <c r="Z890" s="65"/>
    </row>
    <row r="891" spans="6:26" x14ac:dyDescent="0.25">
      <c r="F891" s="51" t="str">
        <f>IFERROR(VLOOKUP(D891,'Tabelas auxiliares'!$A$3:$B$61,2,FALSE),"")</f>
        <v/>
      </c>
      <c r="G891" s="51" t="str">
        <f>IFERROR(VLOOKUP($B891,'Tabelas auxiliares'!$A$65:$C$102,2,FALSE),"")</f>
        <v/>
      </c>
      <c r="H891" s="51" t="str">
        <f>IFERROR(VLOOKUP($B891,'Tabelas auxiliares'!$A$65:$C$102,3,FALSE),"")</f>
        <v/>
      </c>
      <c r="X891" s="51" t="str">
        <f t="shared" si="13"/>
        <v/>
      </c>
      <c r="Y891" s="51" t="str">
        <f>IF(T891="","",IF(AND(T891&lt;&gt;'Tabelas auxiliares'!$B$236,T891&lt;&gt;'Tabelas auxiliares'!$B$237),"FOLHA DE PESSOAL",IF(X891='Tabelas auxiliares'!$A$237,"CUSTEIO",IF(X891='Tabelas auxiliares'!$A$236,"INVESTIMENTO","ERRO - VERIFICAR"))))</f>
        <v/>
      </c>
      <c r="Z891" s="65"/>
    </row>
    <row r="892" spans="6:26" x14ac:dyDescent="0.25">
      <c r="F892" s="51" t="str">
        <f>IFERROR(VLOOKUP(D892,'Tabelas auxiliares'!$A$3:$B$61,2,FALSE),"")</f>
        <v/>
      </c>
      <c r="G892" s="51" t="str">
        <f>IFERROR(VLOOKUP($B892,'Tabelas auxiliares'!$A$65:$C$102,2,FALSE),"")</f>
        <v/>
      </c>
      <c r="H892" s="51" t="str">
        <f>IFERROR(VLOOKUP($B892,'Tabelas auxiliares'!$A$65:$C$102,3,FALSE),"")</f>
        <v/>
      </c>
      <c r="X892" s="51" t="str">
        <f t="shared" si="13"/>
        <v/>
      </c>
      <c r="Y892" s="51" t="str">
        <f>IF(T892="","",IF(AND(T892&lt;&gt;'Tabelas auxiliares'!$B$236,T892&lt;&gt;'Tabelas auxiliares'!$B$237),"FOLHA DE PESSOAL",IF(X892='Tabelas auxiliares'!$A$237,"CUSTEIO",IF(X892='Tabelas auxiliares'!$A$236,"INVESTIMENTO","ERRO - VERIFICAR"))))</f>
        <v/>
      </c>
      <c r="Z892" s="65"/>
    </row>
    <row r="893" spans="6:26" x14ac:dyDescent="0.25">
      <c r="F893" s="51" t="str">
        <f>IFERROR(VLOOKUP(D893,'Tabelas auxiliares'!$A$3:$B$61,2,FALSE),"")</f>
        <v/>
      </c>
      <c r="G893" s="51" t="str">
        <f>IFERROR(VLOOKUP($B893,'Tabelas auxiliares'!$A$65:$C$102,2,FALSE),"")</f>
        <v/>
      </c>
      <c r="H893" s="51" t="str">
        <f>IFERROR(VLOOKUP($B893,'Tabelas auxiliares'!$A$65:$C$102,3,FALSE),"")</f>
        <v/>
      </c>
      <c r="X893" s="51" t="str">
        <f t="shared" si="13"/>
        <v/>
      </c>
      <c r="Y893" s="51" t="str">
        <f>IF(T893="","",IF(AND(T893&lt;&gt;'Tabelas auxiliares'!$B$236,T893&lt;&gt;'Tabelas auxiliares'!$B$237),"FOLHA DE PESSOAL",IF(X893='Tabelas auxiliares'!$A$237,"CUSTEIO",IF(X893='Tabelas auxiliares'!$A$236,"INVESTIMENTO","ERRO - VERIFICAR"))))</f>
        <v/>
      </c>
      <c r="Z893" s="65"/>
    </row>
    <row r="894" spans="6:26" x14ac:dyDescent="0.25">
      <c r="F894" s="51" t="str">
        <f>IFERROR(VLOOKUP(D894,'Tabelas auxiliares'!$A$3:$B$61,2,FALSE),"")</f>
        <v/>
      </c>
      <c r="G894" s="51" t="str">
        <f>IFERROR(VLOOKUP($B894,'Tabelas auxiliares'!$A$65:$C$102,2,FALSE),"")</f>
        <v/>
      </c>
      <c r="H894" s="51" t="str">
        <f>IFERROR(VLOOKUP($B894,'Tabelas auxiliares'!$A$65:$C$102,3,FALSE),"")</f>
        <v/>
      </c>
      <c r="X894" s="51" t="str">
        <f t="shared" si="13"/>
        <v/>
      </c>
      <c r="Y894" s="51" t="str">
        <f>IF(T894="","",IF(AND(T894&lt;&gt;'Tabelas auxiliares'!$B$236,T894&lt;&gt;'Tabelas auxiliares'!$B$237),"FOLHA DE PESSOAL",IF(X894='Tabelas auxiliares'!$A$237,"CUSTEIO",IF(X894='Tabelas auxiliares'!$A$236,"INVESTIMENTO","ERRO - VERIFICAR"))))</f>
        <v/>
      </c>
      <c r="Z894" s="65"/>
    </row>
    <row r="895" spans="6:26" x14ac:dyDescent="0.25">
      <c r="F895" s="51" t="str">
        <f>IFERROR(VLOOKUP(D895,'Tabelas auxiliares'!$A$3:$B$61,2,FALSE),"")</f>
        <v/>
      </c>
      <c r="G895" s="51" t="str">
        <f>IFERROR(VLOOKUP($B895,'Tabelas auxiliares'!$A$65:$C$102,2,FALSE),"")</f>
        <v/>
      </c>
      <c r="H895" s="51" t="str">
        <f>IFERROR(VLOOKUP($B895,'Tabelas auxiliares'!$A$65:$C$102,3,FALSE),"")</f>
        <v/>
      </c>
      <c r="X895" s="51" t="str">
        <f t="shared" si="13"/>
        <v/>
      </c>
      <c r="Y895" s="51" t="str">
        <f>IF(T895="","",IF(AND(T895&lt;&gt;'Tabelas auxiliares'!$B$236,T895&lt;&gt;'Tabelas auxiliares'!$B$237),"FOLHA DE PESSOAL",IF(X895='Tabelas auxiliares'!$A$237,"CUSTEIO",IF(X895='Tabelas auxiliares'!$A$236,"INVESTIMENTO","ERRO - VERIFICAR"))))</f>
        <v/>
      </c>
      <c r="Z895" s="65"/>
    </row>
    <row r="896" spans="6:26" x14ac:dyDescent="0.25">
      <c r="F896" s="51" t="str">
        <f>IFERROR(VLOOKUP(D896,'Tabelas auxiliares'!$A$3:$B$61,2,FALSE),"")</f>
        <v/>
      </c>
      <c r="G896" s="51" t="str">
        <f>IFERROR(VLOOKUP($B896,'Tabelas auxiliares'!$A$65:$C$102,2,FALSE),"")</f>
        <v/>
      </c>
      <c r="H896" s="51" t="str">
        <f>IFERROR(VLOOKUP($B896,'Tabelas auxiliares'!$A$65:$C$102,3,FALSE),"")</f>
        <v/>
      </c>
      <c r="X896" s="51" t="str">
        <f t="shared" si="13"/>
        <v/>
      </c>
      <c r="Y896" s="51" t="str">
        <f>IF(T896="","",IF(AND(T896&lt;&gt;'Tabelas auxiliares'!$B$236,T896&lt;&gt;'Tabelas auxiliares'!$B$237),"FOLHA DE PESSOAL",IF(X896='Tabelas auxiliares'!$A$237,"CUSTEIO",IF(X896='Tabelas auxiliares'!$A$236,"INVESTIMENTO","ERRO - VERIFICAR"))))</f>
        <v/>
      </c>
      <c r="Z896" s="65"/>
    </row>
    <row r="897" spans="6:26" x14ac:dyDescent="0.25">
      <c r="F897" s="51" t="str">
        <f>IFERROR(VLOOKUP(D897,'Tabelas auxiliares'!$A$3:$B$61,2,FALSE),"")</f>
        <v/>
      </c>
      <c r="G897" s="51" t="str">
        <f>IFERROR(VLOOKUP($B897,'Tabelas auxiliares'!$A$65:$C$102,2,FALSE),"")</f>
        <v/>
      </c>
      <c r="H897" s="51" t="str">
        <f>IFERROR(VLOOKUP($B897,'Tabelas auxiliares'!$A$65:$C$102,3,FALSE),"")</f>
        <v/>
      </c>
      <c r="X897" s="51" t="str">
        <f t="shared" si="13"/>
        <v/>
      </c>
      <c r="Y897" s="51" t="str">
        <f>IF(T897="","",IF(AND(T897&lt;&gt;'Tabelas auxiliares'!$B$236,T897&lt;&gt;'Tabelas auxiliares'!$B$237),"FOLHA DE PESSOAL",IF(X897='Tabelas auxiliares'!$A$237,"CUSTEIO",IF(X897='Tabelas auxiliares'!$A$236,"INVESTIMENTO","ERRO - VERIFICAR"))))</f>
        <v/>
      </c>
      <c r="Z897" s="65"/>
    </row>
    <row r="898" spans="6:26" x14ac:dyDescent="0.25">
      <c r="F898" s="51" t="str">
        <f>IFERROR(VLOOKUP(D898,'Tabelas auxiliares'!$A$3:$B$61,2,FALSE),"")</f>
        <v/>
      </c>
      <c r="G898" s="51" t="str">
        <f>IFERROR(VLOOKUP($B898,'Tabelas auxiliares'!$A$65:$C$102,2,FALSE),"")</f>
        <v/>
      </c>
      <c r="H898" s="51" t="str">
        <f>IFERROR(VLOOKUP($B898,'Tabelas auxiliares'!$A$65:$C$102,3,FALSE),"")</f>
        <v/>
      </c>
      <c r="X898" s="51" t="str">
        <f t="shared" si="13"/>
        <v/>
      </c>
      <c r="Y898" s="51" t="str">
        <f>IF(T898="","",IF(AND(T898&lt;&gt;'Tabelas auxiliares'!$B$236,T898&lt;&gt;'Tabelas auxiliares'!$B$237),"FOLHA DE PESSOAL",IF(X898='Tabelas auxiliares'!$A$237,"CUSTEIO",IF(X898='Tabelas auxiliares'!$A$236,"INVESTIMENTO","ERRO - VERIFICAR"))))</f>
        <v/>
      </c>
      <c r="Z898" s="65"/>
    </row>
    <row r="899" spans="6:26" x14ac:dyDescent="0.25">
      <c r="F899" s="51" t="str">
        <f>IFERROR(VLOOKUP(D899,'Tabelas auxiliares'!$A$3:$B$61,2,FALSE),"")</f>
        <v/>
      </c>
      <c r="G899" s="51" t="str">
        <f>IFERROR(VLOOKUP($B899,'Tabelas auxiliares'!$A$65:$C$102,2,FALSE),"")</f>
        <v/>
      </c>
      <c r="H899" s="51" t="str">
        <f>IFERROR(VLOOKUP($B899,'Tabelas auxiliares'!$A$65:$C$102,3,FALSE),"")</f>
        <v/>
      </c>
      <c r="X899" s="51" t="str">
        <f t="shared" si="13"/>
        <v/>
      </c>
      <c r="Y899" s="51" t="str">
        <f>IF(T899="","",IF(AND(T899&lt;&gt;'Tabelas auxiliares'!$B$236,T899&lt;&gt;'Tabelas auxiliares'!$B$237),"FOLHA DE PESSOAL",IF(X899='Tabelas auxiliares'!$A$237,"CUSTEIO",IF(X899='Tabelas auxiliares'!$A$236,"INVESTIMENTO","ERRO - VERIFICAR"))))</f>
        <v/>
      </c>
      <c r="Z899" s="65"/>
    </row>
    <row r="900" spans="6:26" x14ac:dyDescent="0.25">
      <c r="F900" s="51" t="str">
        <f>IFERROR(VLOOKUP(D900,'Tabelas auxiliares'!$A$3:$B$61,2,FALSE),"")</f>
        <v/>
      </c>
      <c r="G900" s="51" t="str">
        <f>IFERROR(VLOOKUP($B900,'Tabelas auxiliares'!$A$65:$C$102,2,FALSE),"")</f>
        <v/>
      </c>
      <c r="H900" s="51" t="str">
        <f>IFERROR(VLOOKUP($B900,'Tabelas auxiliares'!$A$65:$C$102,3,FALSE),"")</f>
        <v/>
      </c>
      <c r="X900" s="51" t="str">
        <f t="shared" ref="X900:X963" si="14">LEFT(V900,1)</f>
        <v/>
      </c>
      <c r="Y900" s="51" t="str">
        <f>IF(T900="","",IF(AND(T900&lt;&gt;'Tabelas auxiliares'!$B$236,T900&lt;&gt;'Tabelas auxiliares'!$B$237),"FOLHA DE PESSOAL",IF(X900='Tabelas auxiliares'!$A$237,"CUSTEIO",IF(X900='Tabelas auxiliares'!$A$236,"INVESTIMENTO","ERRO - VERIFICAR"))))</f>
        <v/>
      </c>
      <c r="Z900" s="65"/>
    </row>
    <row r="901" spans="6:26" x14ac:dyDescent="0.25">
      <c r="F901" s="51" t="str">
        <f>IFERROR(VLOOKUP(D901,'Tabelas auxiliares'!$A$3:$B$61,2,FALSE),"")</f>
        <v/>
      </c>
      <c r="G901" s="51" t="str">
        <f>IFERROR(VLOOKUP($B901,'Tabelas auxiliares'!$A$65:$C$102,2,FALSE),"")</f>
        <v/>
      </c>
      <c r="H901" s="51" t="str">
        <f>IFERROR(VLOOKUP($B901,'Tabelas auxiliares'!$A$65:$C$102,3,FALSE),"")</f>
        <v/>
      </c>
      <c r="X901" s="51" t="str">
        <f t="shared" si="14"/>
        <v/>
      </c>
      <c r="Y901" s="51" t="str">
        <f>IF(T901="","",IF(AND(T901&lt;&gt;'Tabelas auxiliares'!$B$236,T901&lt;&gt;'Tabelas auxiliares'!$B$237),"FOLHA DE PESSOAL",IF(X901='Tabelas auxiliares'!$A$237,"CUSTEIO",IF(X901='Tabelas auxiliares'!$A$236,"INVESTIMENTO","ERRO - VERIFICAR"))))</f>
        <v/>
      </c>
      <c r="Z901" s="65"/>
    </row>
    <row r="902" spans="6:26" x14ac:dyDescent="0.25">
      <c r="F902" s="51" t="str">
        <f>IFERROR(VLOOKUP(D902,'Tabelas auxiliares'!$A$3:$B$61,2,FALSE),"")</f>
        <v/>
      </c>
      <c r="G902" s="51" t="str">
        <f>IFERROR(VLOOKUP($B902,'Tabelas auxiliares'!$A$65:$C$102,2,FALSE),"")</f>
        <v/>
      </c>
      <c r="H902" s="51" t="str">
        <f>IFERROR(VLOOKUP($B902,'Tabelas auxiliares'!$A$65:$C$102,3,FALSE),"")</f>
        <v/>
      </c>
      <c r="X902" s="51" t="str">
        <f t="shared" si="14"/>
        <v/>
      </c>
      <c r="Y902" s="51" t="str">
        <f>IF(T902="","",IF(AND(T902&lt;&gt;'Tabelas auxiliares'!$B$236,T902&lt;&gt;'Tabelas auxiliares'!$B$237),"FOLHA DE PESSOAL",IF(X902='Tabelas auxiliares'!$A$237,"CUSTEIO",IF(X902='Tabelas auxiliares'!$A$236,"INVESTIMENTO","ERRO - VERIFICAR"))))</f>
        <v/>
      </c>
      <c r="Z902" s="65"/>
    </row>
    <row r="903" spans="6:26" x14ac:dyDescent="0.25">
      <c r="F903" s="51" t="str">
        <f>IFERROR(VLOOKUP(D903,'Tabelas auxiliares'!$A$3:$B$61,2,FALSE),"")</f>
        <v/>
      </c>
      <c r="G903" s="51" t="str">
        <f>IFERROR(VLOOKUP($B903,'Tabelas auxiliares'!$A$65:$C$102,2,FALSE),"")</f>
        <v/>
      </c>
      <c r="H903" s="51" t="str">
        <f>IFERROR(VLOOKUP($B903,'Tabelas auxiliares'!$A$65:$C$102,3,FALSE),"")</f>
        <v/>
      </c>
      <c r="X903" s="51" t="str">
        <f t="shared" si="14"/>
        <v/>
      </c>
      <c r="Y903" s="51" t="str">
        <f>IF(T903="","",IF(AND(T903&lt;&gt;'Tabelas auxiliares'!$B$236,T903&lt;&gt;'Tabelas auxiliares'!$B$237),"FOLHA DE PESSOAL",IF(X903='Tabelas auxiliares'!$A$237,"CUSTEIO",IF(X903='Tabelas auxiliares'!$A$236,"INVESTIMENTO","ERRO - VERIFICAR"))))</f>
        <v/>
      </c>
      <c r="Z903" s="65"/>
    </row>
    <row r="904" spans="6:26" x14ac:dyDescent="0.25">
      <c r="F904" s="51" t="str">
        <f>IFERROR(VLOOKUP(D904,'Tabelas auxiliares'!$A$3:$B$61,2,FALSE),"")</f>
        <v/>
      </c>
      <c r="G904" s="51" t="str">
        <f>IFERROR(VLOOKUP($B904,'Tabelas auxiliares'!$A$65:$C$102,2,FALSE),"")</f>
        <v/>
      </c>
      <c r="H904" s="51" t="str">
        <f>IFERROR(VLOOKUP($B904,'Tabelas auxiliares'!$A$65:$C$102,3,FALSE),"")</f>
        <v/>
      </c>
      <c r="X904" s="51" t="str">
        <f t="shared" si="14"/>
        <v/>
      </c>
      <c r="Y904" s="51" t="str">
        <f>IF(T904="","",IF(AND(T904&lt;&gt;'Tabelas auxiliares'!$B$236,T904&lt;&gt;'Tabelas auxiliares'!$B$237),"FOLHA DE PESSOAL",IF(X904='Tabelas auxiliares'!$A$237,"CUSTEIO",IF(X904='Tabelas auxiliares'!$A$236,"INVESTIMENTO","ERRO - VERIFICAR"))))</f>
        <v/>
      </c>
      <c r="Z904" s="65"/>
    </row>
    <row r="905" spans="6:26" x14ac:dyDescent="0.25">
      <c r="F905" s="51" t="str">
        <f>IFERROR(VLOOKUP(D905,'Tabelas auxiliares'!$A$3:$B$61,2,FALSE),"")</f>
        <v/>
      </c>
      <c r="G905" s="51" t="str">
        <f>IFERROR(VLOOKUP($B905,'Tabelas auxiliares'!$A$65:$C$102,2,FALSE),"")</f>
        <v/>
      </c>
      <c r="H905" s="51" t="str">
        <f>IFERROR(VLOOKUP($B905,'Tabelas auxiliares'!$A$65:$C$102,3,FALSE),"")</f>
        <v/>
      </c>
      <c r="X905" s="51" t="str">
        <f t="shared" si="14"/>
        <v/>
      </c>
      <c r="Y905" s="51" t="str">
        <f>IF(T905="","",IF(AND(T905&lt;&gt;'Tabelas auxiliares'!$B$236,T905&lt;&gt;'Tabelas auxiliares'!$B$237),"FOLHA DE PESSOAL",IF(X905='Tabelas auxiliares'!$A$237,"CUSTEIO",IF(X905='Tabelas auxiliares'!$A$236,"INVESTIMENTO","ERRO - VERIFICAR"))))</f>
        <v/>
      </c>
      <c r="Z905" s="65"/>
    </row>
    <row r="906" spans="6:26" x14ac:dyDescent="0.25">
      <c r="F906" s="51" t="str">
        <f>IFERROR(VLOOKUP(D906,'Tabelas auxiliares'!$A$3:$B$61,2,FALSE),"")</f>
        <v/>
      </c>
      <c r="G906" s="51" t="str">
        <f>IFERROR(VLOOKUP($B906,'Tabelas auxiliares'!$A$65:$C$102,2,FALSE),"")</f>
        <v/>
      </c>
      <c r="H906" s="51" t="str">
        <f>IFERROR(VLOOKUP($B906,'Tabelas auxiliares'!$A$65:$C$102,3,FALSE),"")</f>
        <v/>
      </c>
      <c r="X906" s="51" t="str">
        <f t="shared" si="14"/>
        <v/>
      </c>
      <c r="Y906" s="51" t="str">
        <f>IF(T906="","",IF(AND(T906&lt;&gt;'Tabelas auxiliares'!$B$236,T906&lt;&gt;'Tabelas auxiliares'!$B$237),"FOLHA DE PESSOAL",IF(X906='Tabelas auxiliares'!$A$237,"CUSTEIO",IF(X906='Tabelas auxiliares'!$A$236,"INVESTIMENTO","ERRO - VERIFICAR"))))</f>
        <v/>
      </c>
      <c r="Z906" s="65"/>
    </row>
    <row r="907" spans="6:26" x14ac:dyDescent="0.25">
      <c r="F907" s="51" t="str">
        <f>IFERROR(VLOOKUP(D907,'Tabelas auxiliares'!$A$3:$B$61,2,FALSE),"")</f>
        <v/>
      </c>
      <c r="G907" s="51" t="str">
        <f>IFERROR(VLOOKUP($B907,'Tabelas auxiliares'!$A$65:$C$102,2,FALSE),"")</f>
        <v/>
      </c>
      <c r="H907" s="51" t="str">
        <f>IFERROR(VLOOKUP($B907,'Tabelas auxiliares'!$A$65:$C$102,3,FALSE),"")</f>
        <v/>
      </c>
      <c r="X907" s="51" t="str">
        <f t="shared" si="14"/>
        <v/>
      </c>
      <c r="Y907" s="51" t="str">
        <f>IF(T907="","",IF(AND(T907&lt;&gt;'Tabelas auxiliares'!$B$236,T907&lt;&gt;'Tabelas auxiliares'!$B$237),"FOLHA DE PESSOAL",IF(X907='Tabelas auxiliares'!$A$237,"CUSTEIO",IF(X907='Tabelas auxiliares'!$A$236,"INVESTIMENTO","ERRO - VERIFICAR"))))</f>
        <v/>
      </c>
      <c r="Z907" s="65"/>
    </row>
    <row r="908" spans="6:26" x14ac:dyDescent="0.25">
      <c r="F908" s="51" t="str">
        <f>IFERROR(VLOOKUP(D908,'Tabelas auxiliares'!$A$3:$B$61,2,FALSE),"")</f>
        <v/>
      </c>
      <c r="G908" s="51" t="str">
        <f>IFERROR(VLOOKUP($B908,'Tabelas auxiliares'!$A$65:$C$102,2,FALSE),"")</f>
        <v/>
      </c>
      <c r="H908" s="51" t="str">
        <f>IFERROR(VLOOKUP($B908,'Tabelas auxiliares'!$A$65:$C$102,3,FALSE),"")</f>
        <v/>
      </c>
      <c r="X908" s="51" t="str">
        <f t="shared" si="14"/>
        <v/>
      </c>
      <c r="Y908" s="51" t="str">
        <f>IF(T908="","",IF(AND(T908&lt;&gt;'Tabelas auxiliares'!$B$236,T908&lt;&gt;'Tabelas auxiliares'!$B$237),"FOLHA DE PESSOAL",IF(X908='Tabelas auxiliares'!$A$237,"CUSTEIO",IF(X908='Tabelas auxiliares'!$A$236,"INVESTIMENTO","ERRO - VERIFICAR"))))</f>
        <v/>
      </c>
      <c r="Z908" s="65"/>
    </row>
    <row r="909" spans="6:26" x14ac:dyDescent="0.25">
      <c r="F909" s="51" t="str">
        <f>IFERROR(VLOOKUP(D909,'Tabelas auxiliares'!$A$3:$B$61,2,FALSE),"")</f>
        <v/>
      </c>
      <c r="G909" s="51" t="str">
        <f>IFERROR(VLOOKUP($B909,'Tabelas auxiliares'!$A$65:$C$102,2,FALSE),"")</f>
        <v/>
      </c>
      <c r="H909" s="51" t="str">
        <f>IFERROR(VLOOKUP($B909,'Tabelas auxiliares'!$A$65:$C$102,3,FALSE),"")</f>
        <v/>
      </c>
      <c r="X909" s="51" t="str">
        <f t="shared" si="14"/>
        <v/>
      </c>
      <c r="Y909" s="51" t="str">
        <f>IF(T909="","",IF(AND(T909&lt;&gt;'Tabelas auxiliares'!$B$236,T909&lt;&gt;'Tabelas auxiliares'!$B$237),"FOLHA DE PESSOAL",IF(X909='Tabelas auxiliares'!$A$237,"CUSTEIO",IF(X909='Tabelas auxiliares'!$A$236,"INVESTIMENTO","ERRO - VERIFICAR"))))</f>
        <v/>
      </c>
      <c r="Z909" s="65"/>
    </row>
    <row r="910" spans="6:26" x14ac:dyDescent="0.25">
      <c r="F910" s="51" t="str">
        <f>IFERROR(VLOOKUP(D910,'Tabelas auxiliares'!$A$3:$B$61,2,FALSE),"")</f>
        <v/>
      </c>
      <c r="G910" s="51" t="str">
        <f>IFERROR(VLOOKUP($B910,'Tabelas auxiliares'!$A$65:$C$102,2,FALSE),"")</f>
        <v/>
      </c>
      <c r="H910" s="51" t="str">
        <f>IFERROR(VLOOKUP($B910,'Tabelas auxiliares'!$A$65:$C$102,3,FALSE),"")</f>
        <v/>
      </c>
      <c r="X910" s="51" t="str">
        <f t="shared" si="14"/>
        <v/>
      </c>
      <c r="Y910" s="51" t="str">
        <f>IF(T910="","",IF(AND(T910&lt;&gt;'Tabelas auxiliares'!$B$236,T910&lt;&gt;'Tabelas auxiliares'!$B$237),"FOLHA DE PESSOAL",IF(X910='Tabelas auxiliares'!$A$237,"CUSTEIO",IF(X910='Tabelas auxiliares'!$A$236,"INVESTIMENTO","ERRO - VERIFICAR"))))</f>
        <v/>
      </c>
      <c r="Z910" s="65"/>
    </row>
    <row r="911" spans="6:26" x14ac:dyDescent="0.25">
      <c r="F911" s="51" t="str">
        <f>IFERROR(VLOOKUP(D911,'Tabelas auxiliares'!$A$3:$B$61,2,FALSE),"")</f>
        <v/>
      </c>
      <c r="G911" s="51" t="str">
        <f>IFERROR(VLOOKUP($B911,'Tabelas auxiliares'!$A$65:$C$102,2,FALSE),"")</f>
        <v/>
      </c>
      <c r="H911" s="51" t="str">
        <f>IFERROR(VLOOKUP($B911,'Tabelas auxiliares'!$A$65:$C$102,3,FALSE),"")</f>
        <v/>
      </c>
      <c r="X911" s="51" t="str">
        <f t="shared" si="14"/>
        <v/>
      </c>
      <c r="Y911" s="51" t="str">
        <f>IF(T911="","",IF(AND(T911&lt;&gt;'Tabelas auxiliares'!$B$236,T911&lt;&gt;'Tabelas auxiliares'!$B$237),"FOLHA DE PESSOAL",IF(X911='Tabelas auxiliares'!$A$237,"CUSTEIO",IF(X911='Tabelas auxiliares'!$A$236,"INVESTIMENTO","ERRO - VERIFICAR"))))</f>
        <v/>
      </c>
      <c r="Z911" s="65"/>
    </row>
    <row r="912" spans="6:26" x14ac:dyDescent="0.25">
      <c r="F912" s="51" t="str">
        <f>IFERROR(VLOOKUP(D912,'Tabelas auxiliares'!$A$3:$B$61,2,FALSE),"")</f>
        <v/>
      </c>
      <c r="G912" s="51" t="str">
        <f>IFERROR(VLOOKUP($B912,'Tabelas auxiliares'!$A$65:$C$102,2,FALSE),"")</f>
        <v/>
      </c>
      <c r="H912" s="51" t="str">
        <f>IFERROR(VLOOKUP($B912,'Tabelas auxiliares'!$A$65:$C$102,3,FALSE),"")</f>
        <v/>
      </c>
      <c r="X912" s="51" t="str">
        <f t="shared" si="14"/>
        <v/>
      </c>
      <c r="Y912" s="51" t="str">
        <f>IF(T912="","",IF(AND(T912&lt;&gt;'Tabelas auxiliares'!$B$236,T912&lt;&gt;'Tabelas auxiliares'!$B$237),"FOLHA DE PESSOAL",IF(X912='Tabelas auxiliares'!$A$237,"CUSTEIO",IF(X912='Tabelas auxiliares'!$A$236,"INVESTIMENTO","ERRO - VERIFICAR"))))</f>
        <v/>
      </c>
      <c r="Z912" s="65"/>
    </row>
    <row r="913" spans="6:26" x14ac:dyDescent="0.25">
      <c r="F913" s="51" t="str">
        <f>IFERROR(VLOOKUP(D913,'Tabelas auxiliares'!$A$3:$B$61,2,FALSE),"")</f>
        <v/>
      </c>
      <c r="G913" s="51" t="str">
        <f>IFERROR(VLOOKUP($B913,'Tabelas auxiliares'!$A$65:$C$102,2,FALSE),"")</f>
        <v/>
      </c>
      <c r="H913" s="51" t="str">
        <f>IFERROR(VLOOKUP($B913,'Tabelas auxiliares'!$A$65:$C$102,3,FALSE),"")</f>
        <v/>
      </c>
      <c r="X913" s="51" t="str">
        <f t="shared" si="14"/>
        <v/>
      </c>
      <c r="Y913" s="51" t="str">
        <f>IF(T913="","",IF(AND(T913&lt;&gt;'Tabelas auxiliares'!$B$236,T913&lt;&gt;'Tabelas auxiliares'!$B$237),"FOLHA DE PESSOAL",IF(X913='Tabelas auxiliares'!$A$237,"CUSTEIO",IF(X913='Tabelas auxiliares'!$A$236,"INVESTIMENTO","ERRO - VERIFICAR"))))</f>
        <v/>
      </c>
      <c r="Z913" s="65"/>
    </row>
    <row r="914" spans="6:26" x14ac:dyDescent="0.25">
      <c r="F914" s="51" t="str">
        <f>IFERROR(VLOOKUP(D914,'Tabelas auxiliares'!$A$3:$B$61,2,FALSE),"")</f>
        <v/>
      </c>
      <c r="G914" s="51" t="str">
        <f>IFERROR(VLOOKUP($B914,'Tabelas auxiliares'!$A$65:$C$102,2,FALSE),"")</f>
        <v/>
      </c>
      <c r="H914" s="51" t="str">
        <f>IFERROR(VLOOKUP($B914,'Tabelas auxiliares'!$A$65:$C$102,3,FALSE),"")</f>
        <v/>
      </c>
      <c r="X914" s="51" t="str">
        <f t="shared" si="14"/>
        <v/>
      </c>
      <c r="Y914" s="51" t="str">
        <f>IF(T914="","",IF(AND(T914&lt;&gt;'Tabelas auxiliares'!$B$236,T914&lt;&gt;'Tabelas auxiliares'!$B$237),"FOLHA DE PESSOAL",IF(X914='Tabelas auxiliares'!$A$237,"CUSTEIO",IF(X914='Tabelas auxiliares'!$A$236,"INVESTIMENTO","ERRO - VERIFICAR"))))</f>
        <v/>
      </c>
      <c r="Z914" s="65"/>
    </row>
    <row r="915" spans="6:26" x14ac:dyDescent="0.25">
      <c r="F915" s="51" t="str">
        <f>IFERROR(VLOOKUP(D915,'Tabelas auxiliares'!$A$3:$B$61,2,FALSE),"")</f>
        <v/>
      </c>
      <c r="G915" s="51" t="str">
        <f>IFERROR(VLOOKUP($B915,'Tabelas auxiliares'!$A$65:$C$102,2,FALSE),"")</f>
        <v/>
      </c>
      <c r="H915" s="51" t="str">
        <f>IFERROR(VLOOKUP($B915,'Tabelas auxiliares'!$A$65:$C$102,3,FALSE),"")</f>
        <v/>
      </c>
      <c r="X915" s="51" t="str">
        <f t="shared" si="14"/>
        <v/>
      </c>
      <c r="Y915" s="51" t="str">
        <f>IF(T915="","",IF(AND(T915&lt;&gt;'Tabelas auxiliares'!$B$236,T915&lt;&gt;'Tabelas auxiliares'!$B$237),"FOLHA DE PESSOAL",IF(X915='Tabelas auxiliares'!$A$237,"CUSTEIO",IF(X915='Tabelas auxiliares'!$A$236,"INVESTIMENTO","ERRO - VERIFICAR"))))</f>
        <v/>
      </c>
      <c r="Z915" s="65"/>
    </row>
    <row r="916" spans="6:26" x14ac:dyDescent="0.25">
      <c r="F916" s="51" t="str">
        <f>IFERROR(VLOOKUP(D916,'Tabelas auxiliares'!$A$3:$B$61,2,FALSE),"")</f>
        <v/>
      </c>
      <c r="G916" s="51" t="str">
        <f>IFERROR(VLOOKUP($B916,'Tabelas auxiliares'!$A$65:$C$102,2,FALSE),"")</f>
        <v/>
      </c>
      <c r="H916" s="51" t="str">
        <f>IFERROR(VLOOKUP($B916,'Tabelas auxiliares'!$A$65:$C$102,3,FALSE),"")</f>
        <v/>
      </c>
      <c r="X916" s="51" t="str">
        <f t="shared" si="14"/>
        <v/>
      </c>
      <c r="Y916" s="51" t="str">
        <f>IF(T916="","",IF(AND(T916&lt;&gt;'Tabelas auxiliares'!$B$236,T916&lt;&gt;'Tabelas auxiliares'!$B$237),"FOLHA DE PESSOAL",IF(X916='Tabelas auxiliares'!$A$237,"CUSTEIO",IF(X916='Tabelas auxiliares'!$A$236,"INVESTIMENTO","ERRO - VERIFICAR"))))</f>
        <v/>
      </c>
      <c r="Z916" s="65"/>
    </row>
    <row r="917" spans="6:26" x14ac:dyDescent="0.25">
      <c r="F917" s="51" t="str">
        <f>IFERROR(VLOOKUP(D917,'Tabelas auxiliares'!$A$3:$B$61,2,FALSE),"")</f>
        <v/>
      </c>
      <c r="G917" s="51" t="str">
        <f>IFERROR(VLOOKUP($B917,'Tabelas auxiliares'!$A$65:$C$102,2,FALSE),"")</f>
        <v/>
      </c>
      <c r="H917" s="51" t="str">
        <f>IFERROR(VLOOKUP($B917,'Tabelas auxiliares'!$A$65:$C$102,3,FALSE),"")</f>
        <v/>
      </c>
      <c r="X917" s="51" t="str">
        <f t="shared" si="14"/>
        <v/>
      </c>
      <c r="Y917" s="51" t="str">
        <f>IF(T917="","",IF(AND(T917&lt;&gt;'Tabelas auxiliares'!$B$236,T917&lt;&gt;'Tabelas auxiliares'!$B$237),"FOLHA DE PESSOAL",IF(X917='Tabelas auxiliares'!$A$237,"CUSTEIO",IF(X917='Tabelas auxiliares'!$A$236,"INVESTIMENTO","ERRO - VERIFICAR"))))</f>
        <v/>
      </c>
      <c r="Z917" s="65"/>
    </row>
    <row r="918" spans="6:26" x14ac:dyDescent="0.25">
      <c r="F918" s="51" t="str">
        <f>IFERROR(VLOOKUP(D918,'Tabelas auxiliares'!$A$3:$B$61,2,FALSE),"")</f>
        <v/>
      </c>
      <c r="G918" s="51" t="str">
        <f>IFERROR(VLOOKUP($B918,'Tabelas auxiliares'!$A$65:$C$102,2,FALSE),"")</f>
        <v/>
      </c>
      <c r="H918" s="51" t="str">
        <f>IFERROR(VLOOKUP($B918,'Tabelas auxiliares'!$A$65:$C$102,3,FALSE),"")</f>
        <v/>
      </c>
      <c r="X918" s="51" t="str">
        <f t="shared" si="14"/>
        <v/>
      </c>
      <c r="Y918" s="51" t="str">
        <f>IF(T918="","",IF(AND(T918&lt;&gt;'Tabelas auxiliares'!$B$236,T918&lt;&gt;'Tabelas auxiliares'!$B$237),"FOLHA DE PESSOAL",IF(X918='Tabelas auxiliares'!$A$237,"CUSTEIO",IF(X918='Tabelas auxiliares'!$A$236,"INVESTIMENTO","ERRO - VERIFICAR"))))</f>
        <v/>
      </c>
      <c r="Z918" s="65"/>
    </row>
    <row r="919" spans="6:26" x14ac:dyDescent="0.25">
      <c r="F919" s="51" t="str">
        <f>IFERROR(VLOOKUP(D919,'Tabelas auxiliares'!$A$3:$B$61,2,FALSE),"")</f>
        <v/>
      </c>
      <c r="G919" s="51" t="str">
        <f>IFERROR(VLOOKUP($B919,'Tabelas auxiliares'!$A$65:$C$102,2,FALSE),"")</f>
        <v/>
      </c>
      <c r="H919" s="51" t="str">
        <f>IFERROR(VLOOKUP($B919,'Tabelas auxiliares'!$A$65:$C$102,3,FALSE),"")</f>
        <v/>
      </c>
      <c r="X919" s="51" t="str">
        <f t="shared" si="14"/>
        <v/>
      </c>
      <c r="Y919" s="51" t="str">
        <f>IF(T919="","",IF(AND(T919&lt;&gt;'Tabelas auxiliares'!$B$236,T919&lt;&gt;'Tabelas auxiliares'!$B$237),"FOLHA DE PESSOAL",IF(X919='Tabelas auxiliares'!$A$237,"CUSTEIO",IF(X919='Tabelas auxiliares'!$A$236,"INVESTIMENTO","ERRO - VERIFICAR"))))</f>
        <v/>
      </c>
      <c r="Z919" s="65"/>
    </row>
    <row r="920" spans="6:26" x14ac:dyDescent="0.25">
      <c r="F920" s="51" t="str">
        <f>IFERROR(VLOOKUP(D920,'Tabelas auxiliares'!$A$3:$B$61,2,FALSE),"")</f>
        <v/>
      </c>
      <c r="G920" s="51" t="str">
        <f>IFERROR(VLOOKUP($B920,'Tabelas auxiliares'!$A$65:$C$102,2,FALSE),"")</f>
        <v/>
      </c>
      <c r="H920" s="51" t="str">
        <f>IFERROR(VLOOKUP($B920,'Tabelas auxiliares'!$A$65:$C$102,3,FALSE),"")</f>
        <v/>
      </c>
      <c r="X920" s="51" t="str">
        <f t="shared" si="14"/>
        <v/>
      </c>
      <c r="Y920" s="51" t="str">
        <f>IF(T920="","",IF(AND(T920&lt;&gt;'Tabelas auxiliares'!$B$236,T920&lt;&gt;'Tabelas auxiliares'!$B$237),"FOLHA DE PESSOAL",IF(X920='Tabelas auxiliares'!$A$237,"CUSTEIO",IF(X920='Tabelas auxiliares'!$A$236,"INVESTIMENTO","ERRO - VERIFICAR"))))</f>
        <v/>
      </c>
      <c r="Z920" s="65"/>
    </row>
    <row r="921" spans="6:26" x14ac:dyDescent="0.25">
      <c r="F921" s="51" t="str">
        <f>IFERROR(VLOOKUP(D921,'Tabelas auxiliares'!$A$3:$B$61,2,FALSE),"")</f>
        <v/>
      </c>
      <c r="G921" s="51" t="str">
        <f>IFERROR(VLOOKUP($B921,'Tabelas auxiliares'!$A$65:$C$102,2,FALSE),"")</f>
        <v/>
      </c>
      <c r="H921" s="51" t="str">
        <f>IFERROR(VLOOKUP($B921,'Tabelas auxiliares'!$A$65:$C$102,3,FALSE),"")</f>
        <v/>
      </c>
      <c r="X921" s="51" t="str">
        <f t="shared" si="14"/>
        <v/>
      </c>
      <c r="Y921" s="51" t="str">
        <f>IF(T921="","",IF(AND(T921&lt;&gt;'Tabelas auxiliares'!$B$236,T921&lt;&gt;'Tabelas auxiliares'!$B$237),"FOLHA DE PESSOAL",IF(X921='Tabelas auxiliares'!$A$237,"CUSTEIO",IF(X921='Tabelas auxiliares'!$A$236,"INVESTIMENTO","ERRO - VERIFICAR"))))</f>
        <v/>
      </c>
      <c r="Z921" s="65"/>
    </row>
    <row r="922" spans="6:26" x14ac:dyDescent="0.25">
      <c r="F922" s="51" t="str">
        <f>IFERROR(VLOOKUP(D922,'Tabelas auxiliares'!$A$3:$B$61,2,FALSE),"")</f>
        <v/>
      </c>
      <c r="G922" s="51" t="str">
        <f>IFERROR(VLOOKUP($B922,'Tabelas auxiliares'!$A$65:$C$102,2,FALSE),"")</f>
        <v/>
      </c>
      <c r="H922" s="51" t="str">
        <f>IFERROR(VLOOKUP($B922,'Tabelas auxiliares'!$A$65:$C$102,3,FALSE),"")</f>
        <v/>
      </c>
      <c r="X922" s="51" t="str">
        <f t="shared" si="14"/>
        <v/>
      </c>
      <c r="Y922" s="51" t="str">
        <f>IF(T922="","",IF(AND(T922&lt;&gt;'Tabelas auxiliares'!$B$236,T922&lt;&gt;'Tabelas auxiliares'!$B$237),"FOLHA DE PESSOAL",IF(X922='Tabelas auxiliares'!$A$237,"CUSTEIO",IF(X922='Tabelas auxiliares'!$A$236,"INVESTIMENTO","ERRO - VERIFICAR"))))</f>
        <v/>
      </c>
      <c r="Z922" s="65"/>
    </row>
    <row r="923" spans="6:26" x14ac:dyDescent="0.25">
      <c r="F923" s="51" t="str">
        <f>IFERROR(VLOOKUP(D923,'Tabelas auxiliares'!$A$3:$B$61,2,FALSE),"")</f>
        <v/>
      </c>
      <c r="G923" s="51" t="str">
        <f>IFERROR(VLOOKUP($B923,'Tabelas auxiliares'!$A$65:$C$102,2,FALSE),"")</f>
        <v/>
      </c>
      <c r="H923" s="51" t="str">
        <f>IFERROR(VLOOKUP($B923,'Tabelas auxiliares'!$A$65:$C$102,3,FALSE),"")</f>
        <v/>
      </c>
      <c r="X923" s="51" t="str">
        <f t="shared" si="14"/>
        <v/>
      </c>
      <c r="Y923" s="51" t="str">
        <f>IF(T923="","",IF(AND(T923&lt;&gt;'Tabelas auxiliares'!$B$236,T923&lt;&gt;'Tabelas auxiliares'!$B$237),"FOLHA DE PESSOAL",IF(X923='Tabelas auxiliares'!$A$237,"CUSTEIO",IF(X923='Tabelas auxiliares'!$A$236,"INVESTIMENTO","ERRO - VERIFICAR"))))</f>
        <v/>
      </c>
      <c r="Z923" s="65"/>
    </row>
    <row r="924" spans="6:26" x14ac:dyDescent="0.25">
      <c r="F924" s="51" t="str">
        <f>IFERROR(VLOOKUP(D924,'Tabelas auxiliares'!$A$3:$B$61,2,FALSE),"")</f>
        <v/>
      </c>
      <c r="G924" s="51" t="str">
        <f>IFERROR(VLOOKUP($B924,'Tabelas auxiliares'!$A$65:$C$102,2,FALSE),"")</f>
        <v/>
      </c>
      <c r="H924" s="51" t="str">
        <f>IFERROR(VLOOKUP($B924,'Tabelas auxiliares'!$A$65:$C$102,3,FALSE),"")</f>
        <v/>
      </c>
      <c r="X924" s="51" t="str">
        <f t="shared" si="14"/>
        <v/>
      </c>
      <c r="Y924" s="51" t="str">
        <f>IF(T924="","",IF(AND(T924&lt;&gt;'Tabelas auxiliares'!$B$236,T924&lt;&gt;'Tabelas auxiliares'!$B$237),"FOLHA DE PESSOAL",IF(X924='Tabelas auxiliares'!$A$237,"CUSTEIO",IF(X924='Tabelas auxiliares'!$A$236,"INVESTIMENTO","ERRO - VERIFICAR"))))</f>
        <v/>
      </c>
      <c r="Z924" s="65"/>
    </row>
    <row r="925" spans="6:26" x14ac:dyDescent="0.25">
      <c r="F925" s="51" t="str">
        <f>IFERROR(VLOOKUP(D925,'Tabelas auxiliares'!$A$3:$B$61,2,FALSE),"")</f>
        <v/>
      </c>
      <c r="G925" s="51" t="str">
        <f>IFERROR(VLOOKUP($B925,'Tabelas auxiliares'!$A$65:$C$102,2,FALSE),"")</f>
        <v/>
      </c>
      <c r="H925" s="51" t="str">
        <f>IFERROR(VLOOKUP($B925,'Tabelas auxiliares'!$A$65:$C$102,3,FALSE),"")</f>
        <v/>
      </c>
      <c r="X925" s="51" t="str">
        <f t="shared" si="14"/>
        <v/>
      </c>
      <c r="Y925" s="51" t="str">
        <f>IF(T925="","",IF(AND(T925&lt;&gt;'Tabelas auxiliares'!$B$236,T925&lt;&gt;'Tabelas auxiliares'!$B$237),"FOLHA DE PESSOAL",IF(X925='Tabelas auxiliares'!$A$237,"CUSTEIO",IF(X925='Tabelas auxiliares'!$A$236,"INVESTIMENTO","ERRO - VERIFICAR"))))</f>
        <v/>
      </c>
      <c r="Z925" s="65"/>
    </row>
    <row r="926" spans="6:26" x14ac:dyDescent="0.25">
      <c r="F926" s="51" t="str">
        <f>IFERROR(VLOOKUP(D926,'Tabelas auxiliares'!$A$3:$B$61,2,FALSE),"")</f>
        <v/>
      </c>
      <c r="G926" s="51" t="str">
        <f>IFERROR(VLOOKUP($B926,'Tabelas auxiliares'!$A$65:$C$102,2,FALSE),"")</f>
        <v/>
      </c>
      <c r="H926" s="51" t="str">
        <f>IFERROR(VLOOKUP($B926,'Tabelas auxiliares'!$A$65:$C$102,3,FALSE),"")</f>
        <v/>
      </c>
      <c r="X926" s="51" t="str">
        <f t="shared" si="14"/>
        <v/>
      </c>
      <c r="Y926" s="51" t="str">
        <f>IF(T926="","",IF(AND(T926&lt;&gt;'Tabelas auxiliares'!$B$236,T926&lt;&gt;'Tabelas auxiliares'!$B$237),"FOLHA DE PESSOAL",IF(X926='Tabelas auxiliares'!$A$237,"CUSTEIO",IF(X926='Tabelas auxiliares'!$A$236,"INVESTIMENTO","ERRO - VERIFICAR"))))</f>
        <v/>
      </c>
      <c r="Z926" s="65"/>
    </row>
    <row r="927" spans="6:26" x14ac:dyDescent="0.25">
      <c r="F927" s="51" t="str">
        <f>IFERROR(VLOOKUP(D927,'Tabelas auxiliares'!$A$3:$B$61,2,FALSE),"")</f>
        <v/>
      </c>
      <c r="G927" s="51" t="str">
        <f>IFERROR(VLOOKUP($B927,'Tabelas auxiliares'!$A$65:$C$102,2,FALSE),"")</f>
        <v/>
      </c>
      <c r="H927" s="51" t="str">
        <f>IFERROR(VLOOKUP($B927,'Tabelas auxiliares'!$A$65:$C$102,3,FALSE),"")</f>
        <v/>
      </c>
      <c r="X927" s="51" t="str">
        <f t="shared" si="14"/>
        <v/>
      </c>
      <c r="Y927" s="51" t="str">
        <f>IF(T927="","",IF(AND(T927&lt;&gt;'Tabelas auxiliares'!$B$236,T927&lt;&gt;'Tabelas auxiliares'!$B$237),"FOLHA DE PESSOAL",IF(X927='Tabelas auxiliares'!$A$237,"CUSTEIO",IF(X927='Tabelas auxiliares'!$A$236,"INVESTIMENTO","ERRO - VERIFICAR"))))</f>
        <v/>
      </c>
      <c r="Z927" s="65"/>
    </row>
    <row r="928" spans="6:26" x14ac:dyDescent="0.25">
      <c r="F928" s="51" t="str">
        <f>IFERROR(VLOOKUP(D928,'Tabelas auxiliares'!$A$3:$B$61,2,FALSE),"")</f>
        <v/>
      </c>
      <c r="G928" s="51" t="str">
        <f>IFERROR(VLOOKUP($B928,'Tabelas auxiliares'!$A$65:$C$102,2,FALSE),"")</f>
        <v/>
      </c>
      <c r="H928" s="51" t="str">
        <f>IFERROR(VLOOKUP($B928,'Tabelas auxiliares'!$A$65:$C$102,3,FALSE),"")</f>
        <v/>
      </c>
      <c r="X928" s="51" t="str">
        <f t="shared" si="14"/>
        <v/>
      </c>
      <c r="Y928" s="51" t="str">
        <f>IF(T928="","",IF(AND(T928&lt;&gt;'Tabelas auxiliares'!$B$236,T928&lt;&gt;'Tabelas auxiliares'!$B$237),"FOLHA DE PESSOAL",IF(X928='Tabelas auxiliares'!$A$237,"CUSTEIO",IF(X928='Tabelas auxiliares'!$A$236,"INVESTIMENTO","ERRO - VERIFICAR"))))</f>
        <v/>
      </c>
      <c r="Z928" s="65"/>
    </row>
    <row r="929" spans="6:26" x14ac:dyDescent="0.25">
      <c r="F929" s="51" t="str">
        <f>IFERROR(VLOOKUP(D929,'Tabelas auxiliares'!$A$3:$B$61,2,FALSE),"")</f>
        <v/>
      </c>
      <c r="G929" s="51" t="str">
        <f>IFERROR(VLOOKUP($B929,'Tabelas auxiliares'!$A$65:$C$102,2,FALSE),"")</f>
        <v/>
      </c>
      <c r="H929" s="51" t="str">
        <f>IFERROR(VLOOKUP($B929,'Tabelas auxiliares'!$A$65:$C$102,3,FALSE),"")</f>
        <v/>
      </c>
      <c r="X929" s="51" t="str">
        <f t="shared" si="14"/>
        <v/>
      </c>
      <c r="Y929" s="51" t="str">
        <f>IF(T929="","",IF(AND(T929&lt;&gt;'Tabelas auxiliares'!$B$236,T929&lt;&gt;'Tabelas auxiliares'!$B$237),"FOLHA DE PESSOAL",IF(X929='Tabelas auxiliares'!$A$237,"CUSTEIO",IF(X929='Tabelas auxiliares'!$A$236,"INVESTIMENTO","ERRO - VERIFICAR"))))</f>
        <v/>
      </c>
      <c r="Z929" s="65"/>
    </row>
    <row r="930" spans="6:26" x14ac:dyDescent="0.25">
      <c r="F930" s="51" t="str">
        <f>IFERROR(VLOOKUP(D930,'Tabelas auxiliares'!$A$3:$B$61,2,FALSE),"")</f>
        <v/>
      </c>
      <c r="G930" s="51" t="str">
        <f>IFERROR(VLOOKUP($B930,'Tabelas auxiliares'!$A$65:$C$102,2,FALSE),"")</f>
        <v/>
      </c>
      <c r="H930" s="51" t="str">
        <f>IFERROR(VLOOKUP($B930,'Tabelas auxiliares'!$A$65:$C$102,3,FALSE),"")</f>
        <v/>
      </c>
      <c r="X930" s="51" t="str">
        <f t="shared" si="14"/>
        <v/>
      </c>
      <c r="Y930" s="51" t="str">
        <f>IF(T930="","",IF(AND(T930&lt;&gt;'Tabelas auxiliares'!$B$236,T930&lt;&gt;'Tabelas auxiliares'!$B$237),"FOLHA DE PESSOAL",IF(X930='Tabelas auxiliares'!$A$237,"CUSTEIO",IF(X930='Tabelas auxiliares'!$A$236,"INVESTIMENTO","ERRO - VERIFICAR"))))</f>
        <v/>
      </c>
      <c r="Z930" s="65"/>
    </row>
    <row r="931" spans="6:26" x14ac:dyDescent="0.25">
      <c r="F931" s="51" t="str">
        <f>IFERROR(VLOOKUP(D931,'Tabelas auxiliares'!$A$3:$B$61,2,FALSE),"")</f>
        <v/>
      </c>
      <c r="G931" s="51" t="str">
        <f>IFERROR(VLOOKUP($B931,'Tabelas auxiliares'!$A$65:$C$102,2,FALSE),"")</f>
        <v/>
      </c>
      <c r="H931" s="51" t="str">
        <f>IFERROR(VLOOKUP($B931,'Tabelas auxiliares'!$A$65:$C$102,3,FALSE),"")</f>
        <v/>
      </c>
      <c r="X931" s="51" t="str">
        <f t="shared" si="14"/>
        <v/>
      </c>
      <c r="Y931" s="51" t="str">
        <f>IF(T931="","",IF(AND(T931&lt;&gt;'Tabelas auxiliares'!$B$236,T931&lt;&gt;'Tabelas auxiliares'!$B$237),"FOLHA DE PESSOAL",IF(X931='Tabelas auxiliares'!$A$237,"CUSTEIO",IF(X931='Tabelas auxiliares'!$A$236,"INVESTIMENTO","ERRO - VERIFICAR"))))</f>
        <v/>
      </c>
      <c r="Z931" s="65"/>
    </row>
    <row r="932" spans="6:26" x14ac:dyDescent="0.25">
      <c r="F932" s="51" t="str">
        <f>IFERROR(VLOOKUP(D932,'Tabelas auxiliares'!$A$3:$B$61,2,FALSE),"")</f>
        <v/>
      </c>
      <c r="G932" s="51" t="str">
        <f>IFERROR(VLOOKUP($B932,'Tabelas auxiliares'!$A$65:$C$102,2,FALSE),"")</f>
        <v/>
      </c>
      <c r="H932" s="51" t="str">
        <f>IFERROR(VLOOKUP($B932,'Tabelas auxiliares'!$A$65:$C$102,3,FALSE),"")</f>
        <v/>
      </c>
      <c r="X932" s="51" t="str">
        <f t="shared" si="14"/>
        <v/>
      </c>
      <c r="Y932" s="51" t="str">
        <f>IF(T932="","",IF(AND(T932&lt;&gt;'Tabelas auxiliares'!$B$236,T932&lt;&gt;'Tabelas auxiliares'!$B$237),"FOLHA DE PESSOAL",IF(X932='Tabelas auxiliares'!$A$237,"CUSTEIO",IF(X932='Tabelas auxiliares'!$A$236,"INVESTIMENTO","ERRO - VERIFICAR"))))</f>
        <v/>
      </c>
      <c r="Z932" s="65"/>
    </row>
    <row r="933" spans="6:26" x14ac:dyDescent="0.25">
      <c r="F933" s="51" t="str">
        <f>IFERROR(VLOOKUP(D933,'Tabelas auxiliares'!$A$3:$B$61,2,FALSE),"")</f>
        <v/>
      </c>
      <c r="G933" s="51" t="str">
        <f>IFERROR(VLOOKUP($B933,'Tabelas auxiliares'!$A$65:$C$102,2,FALSE),"")</f>
        <v/>
      </c>
      <c r="H933" s="51" t="str">
        <f>IFERROR(VLOOKUP($B933,'Tabelas auxiliares'!$A$65:$C$102,3,FALSE),"")</f>
        <v/>
      </c>
      <c r="X933" s="51" t="str">
        <f t="shared" si="14"/>
        <v/>
      </c>
      <c r="Y933" s="51" t="str">
        <f>IF(T933="","",IF(AND(T933&lt;&gt;'Tabelas auxiliares'!$B$236,T933&lt;&gt;'Tabelas auxiliares'!$B$237),"FOLHA DE PESSOAL",IF(X933='Tabelas auxiliares'!$A$237,"CUSTEIO",IF(X933='Tabelas auxiliares'!$A$236,"INVESTIMENTO","ERRO - VERIFICAR"))))</f>
        <v/>
      </c>
      <c r="Z933" s="65"/>
    </row>
    <row r="934" spans="6:26" x14ac:dyDescent="0.25">
      <c r="F934" s="51" t="str">
        <f>IFERROR(VLOOKUP(D934,'Tabelas auxiliares'!$A$3:$B$61,2,FALSE),"")</f>
        <v/>
      </c>
      <c r="G934" s="51" t="str">
        <f>IFERROR(VLOOKUP($B934,'Tabelas auxiliares'!$A$65:$C$102,2,FALSE),"")</f>
        <v/>
      </c>
      <c r="H934" s="51" t="str">
        <f>IFERROR(VLOOKUP($B934,'Tabelas auxiliares'!$A$65:$C$102,3,FALSE),"")</f>
        <v/>
      </c>
      <c r="X934" s="51" t="str">
        <f t="shared" si="14"/>
        <v/>
      </c>
      <c r="Y934" s="51" t="str">
        <f>IF(T934="","",IF(AND(T934&lt;&gt;'Tabelas auxiliares'!$B$236,T934&lt;&gt;'Tabelas auxiliares'!$B$237),"FOLHA DE PESSOAL",IF(X934='Tabelas auxiliares'!$A$237,"CUSTEIO",IF(X934='Tabelas auxiliares'!$A$236,"INVESTIMENTO","ERRO - VERIFICAR"))))</f>
        <v/>
      </c>
      <c r="Z934" s="65"/>
    </row>
    <row r="935" spans="6:26" x14ac:dyDescent="0.25">
      <c r="F935" s="51" t="str">
        <f>IFERROR(VLOOKUP(D935,'Tabelas auxiliares'!$A$3:$B$61,2,FALSE),"")</f>
        <v/>
      </c>
      <c r="G935" s="51" t="str">
        <f>IFERROR(VLOOKUP($B935,'Tabelas auxiliares'!$A$65:$C$102,2,FALSE),"")</f>
        <v/>
      </c>
      <c r="H935" s="51" t="str">
        <f>IFERROR(VLOOKUP($B935,'Tabelas auxiliares'!$A$65:$C$102,3,FALSE),"")</f>
        <v/>
      </c>
      <c r="X935" s="51" t="str">
        <f t="shared" si="14"/>
        <v/>
      </c>
      <c r="Y935" s="51" t="str">
        <f>IF(T935="","",IF(AND(T935&lt;&gt;'Tabelas auxiliares'!$B$236,T935&lt;&gt;'Tabelas auxiliares'!$B$237),"FOLHA DE PESSOAL",IF(X935='Tabelas auxiliares'!$A$237,"CUSTEIO",IF(X935='Tabelas auxiliares'!$A$236,"INVESTIMENTO","ERRO - VERIFICAR"))))</f>
        <v/>
      </c>
      <c r="Z935" s="65"/>
    </row>
    <row r="936" spans="6:26" x14ac:dyDescent="0.25">
      <c r="F936" s="51" t="str">
        <f>IFERROR(VLOOKUP(D936,'Tabelas auxiliares'!$A$3:$B$61,2,FALSE),"")</f>
        <v/>
      </c>
      <c r="G936" s="51" t="str">
        <f>IFERROR(VLOOKUP($B936,'Tabelas auxiliares'!$A$65:$C$102,2,FALSE),"")</f>
        <v/>
      </c>
      <c r="H936" s="51" t="str">
        <f>IFERROR(VLOOKUP($B936,'Tabelas auxiliares'!$A$65:$C$102,3,FALSE),"")</f>
        <v/>
      </c>
      <c r="X936" s="51" t="str">
        <f t="shared" si="14"/>
        <v/>
      </c>
      <c r="Y936" s="51" t="str">
        <f>IF(T936="","",IF(AND(T936&lt;&gt;'Tabelas auxiliares'!$B$236,T936&lt;&gt;'Tabelas auxiliares'!$B$237),"FOLHA DE PESSOAL",IF(X936='Tabelas auxiliares'!$A$237,"CUSTEIO",IF(X936='Tabelas auxiliares'!$A$236,"INVESTIMENTO","ERRO - VERIFICAR"))))</f>
        <v/>
      </c>
      <c r="Z936" s="65"/>
    </row>
    <row r="937" spans="6:26" x14ac:dyDescent="0.25">
      <c r="F937" s="51" t="str">
        <f>IFERROR(VLOOKUP(D937,'Tabelas auxiliares'!$A$3:$B$61,2,FALSE),"")</f>
        <v/>
      </c>
      <c r="G937" s="51" t="str">
        <f>IFERROR(VLOOKUP($B937,'Tabelas auxiliares'!$A$65:$C$102,2,FALSE),"")</f>
        <v/>
      </c>
      <c r="H937" s="51" t="str">
        <f>IFERROR(VLOOKUP($B937,'Tabelas auxiliares'!$A$65:$C$102,3,FALSE),"")</f>
        <v/>
      </c>
      <c r="X937" s="51" t="str">
        <f t="shared" si="14"/>
        <v/>
      </c>
      <c r="Y937" s="51" t="str">
        <f>IF(T937="","",IF(AND(T937&lt;&gt;'Tabelas auxiliares'!$B$236,T937&lt;&gt;'Tabelas auxiliares'!$B$237),"FOLHA DE PESSOAL",IF(X937='Tabelas auxiliares'!$A$237,"CUSTEIO",IF(X937='Tabelas auxiliares'!$A$236,"INVESTIMENTO","ERRO - VERIFICAR"))))</f>
        <v/>
      </c>
      <c r="Z937" s="65"/>
    </row>
    <row r="938" spans="6:26" x14ac:dyDescent="0.25">
      <c r="F938" s="51" t="str">
        <f>IFERROR(VLOOKUP(D938,'Tabelas auxiliares'!$A$3:$B$61,2,FALSE),"")</f>
        <v/>
      </c>
      <c r="G938" s="51" t="str">
        <f>IFERROR(VLOOKUP($B938,'Tabelas auxiliares'!$A$65:$C$102,2,FALSE),"")</f>
        <v/>
      </c>
      <c r="H938" s="51" t="str">
        <f>IFERROR(VLOOKUP($B938,'Tabelas auxiliares'!$A$65:$C$102,3,FALSE),"")</f>
        <v/>
      </c>
      <c r="X938" s="51" t="str">
        <f t="shared" si="14"/>
        <v/>
      </c>
      <c r="Y938" s="51" t="str">
        <f>IF(T938="","",IF(AND(T938&lt;&gt;'Tabelas auxiliares'!$B$236,T938&lt;&gt;'Tabelas auxiliares'!$B$237),"FOLHA DE PESSOAL",IF(X938='Tabelas auxiliares'!$A$237,"CUSTEIO",IF(X938='Tabelas auxiliares'!$A$236,"INVESTIMENTO","ERRO - VERIFICAR"))))</f>
        <v/>
      </c>
      <c r="Z938" s="65"/>
    </row>
    <row r="939" spans="6:26" x14ac:dyDescent="0.25">
      <c r="F939" s="51" t="str">
        <f>IFERROR(VLOOKUP(D939,'Tabelas auxiliares'!$A$3:$B$61,2,FALSE),"")</f>
        <v/>
      </c>
      <c r="G939" s="51" t="str">
        <f>IFERROR(VLOOKUP($B939,'Tabelas auxiliares'!$A$65:$C$102,2,FALSE),"")</f>
        <v/>
      </c>
      <c r="H939" s="51" t="str">
        <f>IFERROR(VLOOKUP($B939,'Tabelas auxiliares'!$A$65:$C$102,3,FALSE),"")</f>
        <v/>
      </c>
      <c r="X939" s="51" t="str">
        <f t="shared" si="14"/>
        <v/>
      </c>
      <c r="Y939" s="51" t="str">
        <f>IF(T939="","",IF(AND(T939&lt;&gt;'Tabelas auxiliares'!$B$236,T939&lt;&gt;'Tabelas auxiliares'!$B$237),"FOLHA DE PESSOAL",IF(X939='Tabelas auxiliares'!$A$237,"CUSTEIO",IF(X939='Tabelas auxiliares'!$A$236,"INVESTIMENTO","ERRO - VERIFICAR"))))</f>
        <v/>
      </c>
      <c r="Z939" s="65"/>
    </row>
    <row r="940" spans="6:26" x14ac:dyDescent="0.25">
      <c r="F940" s="51" t="str">
        <f>IFERROR(VLOOKUP(D940,'Tabelas auxiliares'!$A$3:$B$61,2,FALSE),"")</f>
        <v/>
      </c>
      <c r="G940" s="51" t="str">
        <f>IFERROR(VLOOKUP($B940,'Tabelas auxiliares'!$A$65:$C$102,2,FALSE),"")</f>
        <v/>
      </c>
      <c r="H940" s="51" t="str">
        <f>IFERROR(VLOOKUP($B940,'Tabelas auxiliares'!$A$65:$C$102,3,FALSE),"")</f>
        <v/>
      </c>
      <c r="X940" s="51" t="str">
        <f t="shared" si="14"/>
        <v/>
      </c>
      <c r="Y940" s="51" t="str">
        <f>IF(T940="","",IF(AND(T940&lt;&gt;'Tabelas auxiliares'!$B$236,T940&lt;&gt;'Tabelas auxiliares'!$B$237),"FOLHA DE PESSOAL",IF(X940='Tabelas auxiliares'!$A$237,"CUSTEIO",IF(X940='Tabelas auxiliares'!$A$236,"INVESTIMENTO","ERRO - VERIFICAR"))))</f>
        <v/>
      </c>
      <c r="Z940" s="65"/>
    </row>
    <row r="941" spans="6:26" x14ac:dyDescent="0.25">
      <c r="F941" s="51" t="str">
        <f>IFERROR(VLOOKUP(D941,'Tabelas auxiliares'!$A$3:$B$61,2,FALSE),"")</f>
        <v/>
      </c>
      <c r="G941" s="51" t="str">
        <f>IFERROR(VLOOKUP($B941,'Tabelas auxiliares'!$A$65:$C$102,2,FALSE),"")</f>
        <v/>
      </c>
      <c r="H941" s="51" t="str">
        <f>IFERROR(VLOOKUP($B941,'Tabelas auxiliares'!$A$65:$C$102,3,FALSE),"")</f>
        <v/>
      </c>
      <c r="X941" s="51" t="str">
        <f t="shared" si="14"/>
        <v/>
      </c>
      <c r="Y941" s="51" t="str">
        <f>IF(T941="","",IF(AND(T941&lt;&gt;'Tabelas auxiliares'!$B$236,T941&lt;&gt;'Tabelas auxiliares'!$B$237),"FOLHA DE PESSOAL",IF(X941='Tabelas auxiliares'!$A$237,"CUSTEIO",IF(X941='Tabelas auxiliares'!$A$236,"INVESTIMENTO","ERRO - VERIFICAR"))))</f>
        <v/>
      </c>
      <c r="Z941" s="65"/>
    </row>
    <row r="942" spans="6:26" x14ac:dyDescent="0.25">
      <c r="F942" s="51" t="str">
        <f>IFERROR(VLOOKUP(D942,'Tabelas auxiliares'!$A$3:$B$61,2,FALSE),"")</f>
        <v/>
      </c>
      <c r="G942" s="51" t="str">
        <f>IFERROR(VLOOKUP($B942,'Tabelas auxiliares'!$A$65:$C$102,2,FALSE),"")</f>
        <v/>
      </c>
      <c r="H942" s="51" t="str">
        <f>IFERROR(VLOOKUP($B942,'Tabelas auxiliares'!$A$65:$C$102,3,FALSE),"")</f>
        <v/>
      </c>
      <c r="X942" s="51" t="str">
        <f t="shared" si="14"/>
        <v/>
      </c>
      <c r="Y942" s="51" t="str">
        <f>IF(T942="","",IF(AND(T942&lt;&gt;'Tabelas auxiliares'!$B$236,T942&lt;&gt;'Tabelas auxiliares'!$B$237),"FOLHA DE PESSOAL",IF(X942='Tabelas auxiliares'!$A$237,"CUSTEIO",IF(X942='Tabelas auxiliares'!$A$236,"INVESTIMENTO","ERRO - VERIFICAR"))))</f>
        <v/>
      </c>
      <c r="Z942" s="65"/>
    </row>
    <row r="943" spans="6:26" x14ac:dyDescent="0.25">
      <c r="F943" s="51" t="str">
        <f>IFERROR(VLOOKUP(D943,'Tabelas auxiliares'!$A$3:$B$61,2,FALSE),"")</f>
        <v/>
      </c>
      <c r="G943" s="51" t="str">
        <f>IFERROR(VLOOKUP($B943,'Tabelas auxiliares'!$A$65:$C$102,2,FALSE),"")</f>
        <v/>
      </c>
      <c r="H943" s="51" t="str">
        <f>IFERROR(VLOOKUP($B943,'Tabelas auxiliares'!$A$65:$C$102,3,FALSE),"")</f>
        <v/>
      </c>
      <c r="X943" s="51" t="str">
        <f t="shared" si="14"/>
        <v/>
      </c>
      <c r="Y943" s="51" t="str">
        <f>IF(T943="","",IF(AND(T943&lt;&gt;'Tabelas auxiliares'!$B$236,T943&lt;&gt;'Tabelas auxiliares'!$B$237),"FOLHA DE PESSOAL",IF(X943='Tabelas auxiliares'!$A$237,"CUSTEIO",IF(X943='Tabelas auxiliares'!$A$236,"INVESTIMENTO","ERRO - VERIFICAR"))))</f>
        <v/>
      </c>
      <c r="Z943" s="65"/>
    </row>
    <row r="944" spans="6:26" x14ac:dyDescent="0.25">
      <c r="F944" s="51" t="str">
        <f>IFERROR(VLOOKUP(D944,'Tabelas auxiliares'!$A$3:$B$61,2,FALSE),"")</f>
        <v/>
      </c>
      <c r="G944" s="51" t="str">
        <f>IFERROR(VLOOKUP($B944,'Tabelas auxiliares'!$A$65:$C$102,2,FALSE),"")</f>
        <v/>
      </c>
      <c r="H944" s="51" t="str">
        <f>IFERROR(VLOOKUP($B944,'Tabelas auxiliares'!$A$65:$C$102,3,FALSE),"")</f>
        <v/>
      </c>
      <c r="X944" s="51" t="str">
        <f t="shared" si="14"/>
        <v/>
      </c>
      <c r="Y944" s="51" t="str">
        <f>IF(T944="","",IF(AND(T944&lt;&gt;'Tabelas auxiliares'!$B$236,T944&lt;&gt;'Tabelas auxiliares'!$B$237),"FOLHA DE PESSOAL",IF(X944='Tabelas auxiliares'!$A$237,"CUSTEIO",IF(X944='Tabelas auxiliares'!$A$236,"INVESTIMENTO","ERRO - VERIFICAR"))))</f>
        <v/>
      </c>
      <c r="Z944" s="65"/>
    </row>
    <row r="945" spans="6:26" x14ac:dyDescent="0.25">
      <c r="F945" s="51" t="str">
        <f>IFERROR(VLOOKUP(D945,'Tabelas auxiliares'!$A$3:$B$61,2,FALSE),"")</f>
        <v/>
      </c>
      <c r="G945" s="51" t="str">
        <f>IFERROR(VLOOKUP($B945,'Tabelas auxiliares'!$A$65:$C$102,2,FALSE),"")</f>
        <v/>
      </c>
      <c r="H945" s="51" t="str">
        <f>IFERROR(VLOOKUP($B945,'Tabelas auxiliares'!$A$65:$C$102,3,FALSE),"")</f>
        <v/>
      </c>
      <c r="X945" s="51" t="str">
        <f t="shared" si="14"/>
        <v/>
      </c>
      <c r="Y945" s="51" t="str">
        <f>IF(T945="","",IF(AND(T945&lt;&gt;'Tabelas auxiliares'!$B$236,T945&lt;&gt;'Tabelas auxiliares'!$B$237),"FOLHA DE PESSOAL",IF(X945='Tabelas auxiliares'!$A$237,"CUSTEIO",IF(X945='Tabelas auxiliares'!$A$236,"INVESTIMENTO","ERRO - VERIFICAR"))))</f>
        <v/>
      </c>
      <c r="Z945" s="65"/>
    </row>
    <row r="946" spans="6:26" x14ac:dyDescent="0.25">
      <c r="F946" s="51" t="str">
        <f>IFERROR(VLOOKUP(D946,'Tabelas auxiliares'!$A$3:$B$61,2,FALSE),"")</f>
        <v/>
      </c>
      <c r="G946" s="51" t="str">
        <f>IFERROR(VLOOKUP($B946,'Tabelas auxiliares'!$A$65:$C$102,2,FALSE),"")</f>
        <v/>
      </c>
      <c r="H946" s="51" t="str">
        <f>IFERROR(VLOOKUP($B946,'Tabelas auxiliares'!$A$65:$C$102,3,FALSE),"")</f>
        <v/>
      </c>
      <c r="X946" s="51" t="str">
        <f t="shared" si="14"/>
        <v/>
      </c>
      <c r="Y946" s="51" t="str">
        <f>IF(T946="","",IF(AND(T946&lt;&gt;'Tabelas auxiliares'!$B$236,T946&lt;&gt;'Tabelas auxiliares'!$B$237),"FOLHA DE PESSOAL",IF(X946='Tabelas auxiliares'!$A$237,"CUSTEIO",IF(X946='Tabelas auxiliares'!$A$236,"INVESTIMENTO","ERRO - VERIFICAR"))))</f>
        <v/>
      </c>
      <c r="Z946" s="65"/>
    </row>
    <row r="947" spans="6:26" x14ac:dyDescent="0.25">
      <c r="F947" s="51" t="str">
        <f>IFERROR(VLOOKUP(D947,'Tabelas auxiliares'!$A$3:$B$61,2,FALSE),"")</f>
        <v/>
      </c>
      <c r="G947" s="51" t="str">
        <f>IFERROR(VLOOKUP($B947,'Tabelas auxiliares'!$A$65:$C$102,2,FALSE),"")</f>
        <v/>
      </c>
      <c r="H947" s="51" t="str">
        <f>IFERROR(VLOOKUP($B947,'Tabelas auxiliares'!$A$65:$C$102,3,FALSE),"")</f>
        <v/>
      </c>
      <c r="X947" s="51" t="str">
        <f t="shared" si="14"/>
        <v/>
      </c>
      <c r="Y947" s="51" t="str">
        <f>IF(T947="","",IF(AND(T947&lt;&gt;'Tabelas auxiliares'!$B$236,T947&lt;&gt;'Tabelas auxiliares'!$B$237),"FOLHA DE PESSOAL",IF(X947='Tabelas auxiliares'!$A$237,"CUSTEIO",IF(X947='Tabelas auxiliares'!$A$236,"INVESTIMENTO","ERRO - VERIFICAR"))))</f>
        <v/>
      </c>
      <c r="Z947" s="65"/>
    </row>
    <row r="948" spans="6:26" x14ac:dyDescent="0.25">
      <c r="F948" s="51" t="str">
        <f>IFERROR(VLOOKUP(D948,'Tabelas auxiliares'!$A$3:$B$61,2,FALSE),"")</f>
        <v/>
      </c>
      <c r="G948" s="51" t="str">
        <f>IFERROR(VLOOKUP($B948,'Tabelas auxiliares'!$A$65:$C$102,2,FALSE),"")</f>
        <v/>
      </c>
      <c r="H948" s="51" t="str">
        <f>IFERROR(VLOOKUP($B948,'Tabelas auxiliares'!$A$65:$C$102,3,FALSE),"")</f>
        <v/>
      </c>
      <c r="X948" s="51" t="str">
        <f t="shared" si="14"/>
        <v/>
      </c>
      <c r="Y948" s="51" t="str">
        <f>IF(T948="","",IF(AND(T948&lt;&gt;'Tabelas auxiliares'!$B$236,T948&lt;&gt;'Tabelas auxiliares'!$B$237),"FOLHA DE PESSOAL",IF(X948='Tabelas auxiliares'!$A$237,"CUSTEIO",IF(X948='Tabelas auxiliares'!$A$236,"INVESTIMENTO","ERRO - VERIFICAR"))))</f>
        <v/>
      </c>
      <c r="Z948" s="65"/>
    </row>
    <row r="949" spans="6:26" x14ac:dyDescent="0.25">
      <c r="F949" s="51" t="str">
        <f>IFERROR(VLOOKUP(D949,'Tabelas auxiliares'!$A$3:$B$61,2,FALSE),"")</f>
        <v/>
      </c>
      <c r="G949" s="51" t="str">
        <f>IFERROR(VLOOKUP($B949,'Tabelas auxiliares'!$A$65:$C$102,2,FALSE),"")</f>
        <v/>
      </c>
      <c r="H949" s="51" t="str">
        <f>IFERROR(VLOOKUP($B949,'Tabelas auxiliares'!$A$65:$C$102,3,FALSE),"")</f>
        <v/>
      </c>
      <c r="X949" s="51" t="str">
        <f t="shared" si="14"/>
        <v/>
      </c>
      <c r="Y949" s="51" t="str">
        <f>IF(T949="","",IF(AND(T949&lt;&gt;'Tabelas auxiliares'!$B$236,T949&lt;&gt;'Tabelas auxiliares'!$B$237),"FOLHA DE PESSOAL",IF(X949='Tabelas auxiliares'!$A$237,"CUSTEIO",IF(X949='Tabelas auxiliares'!$A$236,"INVESTIMENTO","ERRO - VERIFICAR"))))</f>
        <v/>
      </c>
      <c r="Z949" s="65"/>
    </row>
    <row r="950" spans="6:26" x14ac:dyDescent="0.25">
      <c r="F950" s="51" t="str">
        <f>IFERROR(VLOOKUP(D950,'Tabelas auxiliares'!$A$3:$B$61,2,FALSE),"")</f>
        <v/>
      </c>
      <c r="G950" s="51" t="str">
        <f>IFERROR(VLOOKUP($B950,'Tabelas auxiliares'!$A$65:$C$102,2,FALSE),"")</f>
        <v/>
      </c>
      <c r="H950" s="51" t="str">
        <f>IFERROR(VLOOKUP($B950,'Tabelas auxiliares'!$A$65:$C$102,3,FALSE),"")</f>
        <v/>
      </c>
      <c r="X950" s="51" t="str">
        <f t="shared" si="14"/>
        <v/>
      </c>
      <c r="Y950" s="51" t="str">
        <f>IF(T950="","",IF(AND(T950&lt;&gt;'Tabelas auxiliares'!$B$236,T950&lt;&gt;'Tabelas auxiliares'!$B$237),"FOLHA DE PESSOAL",IF(X950='Tabelas auxiliares'!$A$237,"CUSTEIO",IF(X950='Tabelas auxiliares'!$A$236,"INVESTIMENTO","ERRO - VERIFICAR"))))</f>
        <v/>
      </c>
      <c r="Z950" s="65"/>
    </row>
    <row r="951" spans="6:26" x14ac:dyDescent="0.25">
      <c r="F951" s="51" t="str">
        <f>IFERROR(VLOOKUP(D951,'Tabelas auxiliares'!$A$3:$B$61,2,FALSE),"")</f>
        <v/>
      </c>
      <c r="G951" s="51" t="str">
        <f>IFERROR(VLOOKUP($B951,'Tabelas auxiliares'!$A$65:$C$102,2,FALSE),"")</f>
        <v/>
      </c>
      <c r="H951" s="51" t="str">
        <f>IFERROR(VLOOKUP($B951,'Tabelas auxiliares'!$A$65:$C$102,3,FALSE),"")</f>
        <v/>
      </c>
      <c r="X951" s="51" t="str">
        <f t="shared" si="14"/>
        <v/>
      </c>
      <c r="Y951" s="51" t="str">
        <f>IF(T951="","",IF(AND(T951&lt;&gt;'Tabelas auxiliares'!$B$236,T951&lt;&gt;'Tabelas auxiliares'!$B$237),"FOLHA DE PESSOAL",IF(X951='Tabelas auxiliares'!$A$237,"CUSTEIO",IF(X951='Tabelas auxiliares'!$A$236,"INVESTIMENTO","ERRO - VERIFICAR"))))</f>
        <v/>
      </c>
      <c r="Z951" s="65"/>
    </row>
    <row r="952" spans="6:26" x14ac:dyDescent="0.25">
      <c r="F952" s="51" t="str">
        <f>IFERROR(VLOOKUP(D952,'Tabelas auxiliares'!$A$3:$B$61,2,FALSE),"")</f>
        <v/>
      </c>
      <c r="G952" s="51" t="str">
        <f>IFERROR(VLOOKUP($B952,'Tabelas auxiliares'!$A$65:$C$102,2,FALSE),"")</f>
        <v/>
      </c>
      <c r="H952" s="51" t="str">
        <f>IFERROR(VLOOKUP($B952,'Tabelas auxiliares'!$A$65:$C$102,3,FALSE),"")</f>
        <v/>
      </c>
      <c r="X952" s="51" t="str">
        <f t="shared" si="14"/>
        <v/>
      </c>
      <c r="Y952" s="51" t="str">
        <f>IF(T952="","",IF(AND(T952&lt;&gt;'Tabelas auxiliares'!$B$236,T952&lt;&gt;'Tabelas auxiliares'!$B$237),"FOLHA DE PESSOAL",IF(X952='Tabelas auxiliares'!$A$237,"CUSTEIO",IF(X952='Tabelas auxiliares'!$A$236,"INVESTIMENTO","ERRO - VERIFICAR"))))</f>
        <v/>
      </c>
      <c r="Z952" s="65"/>
    </row>
    <row r="953" spans="6:26" x14ac:dyDescent="0.25">
      <c r="F953" s="51" t="str">
        <f>IFERROR(VLOOKUP(D953,'Tabelas auxiliares'!$A$3:$B$61,2,FALSE),"")</f>
        <v/>
      </c>
      <c r="G953" s="51" t="str">
        <f>IFERROR(VLOOKUP($B953,'Tabelas auxiliares'!$A$65:$C$102,2,FALSE),"")</f>
        <v/>
      </c>
      <c r="H953" s="51" t="str">
        <f>IFERROR(VLOOKUP($B953,'Tabelas auxiliares'!$A$65:$C$102,3,FALSE),"")</f>
        <v/>
      </c>
      <c r="X953" s="51" t="str">
        <f t="shared" si="14"/>
        <v/>
      </c>
      <c r="Y953" s="51" t="str">
        <f>IF(T953="","",IF(AND(T953&lt;&gt;'Tabelas auxiliares'!$B$236,T953&lt;&gt;'Tabelas auxiliares'!$B$237),"FOLHA DE PESSOAL",IF(X953='Tabelas auxiliares'!$A$237,"CUSTEIO",IF(X953='Tabelas auxiliares'!$A$236,"INVESTIMENTO","ERRO - VERIFICAR"))))</f>
        <v/>
      </c>
      <c r="Z953" s="65"/>
    </row>
    <row r="954" spans="6:26" x14ac:dyDescent="0.25">
      <c r="F954" s="51" t="str">
        <f>IFERROR(VLOOKUP(D954,'Tabelas auxiliares'!$A$3:$B$61,2,FALSE),"")</f>
        <v/>
      </c>
      <c r="G954" s="51" t="str">
        <f>IFERROR(VLOOKUP($B954,'Tabelas auxiliares'!$A$65:$C$102,2,FALSE),"")</f>
        <v/>
      </c>
      <c r="H954" s="51" t="str">
        <f>IFERROR(VLOOKUP($B954,'Tabelas auxiliares'!$A$65:$C$102,3,FALSE),"")</f>
        <v/>
      </c>
      <c r="X954" s="51" t="str">
        <f t="shared" si="14"/>
        <v/>
      </c>
      <c r="Y954" s="51" t="str">
        <f>IF(T954="","",IF(AND(T954&lt;&gt;'Tabelas auxiliares'!$B$236,T954&lt;&gt;'Tabelas auxiliares'!$B$237),"FOLHA DE PESSOAL",IF(X954='Tabelas auxiliares'!$A$237,"CUSTEIO",IF(X954='Tabelas auxiliares'!$A$236,"INVESTIMENTO","ERRO - VERIFICAR"))))</f>
        <v/>
      </c>
      <c r="Z954" s="65"/>
    </row>
    <row r="955" spans="6:26" x14ac:dyDescent="0.25">
      <c r="F955" s="51" t="str">
        <f>IFERROR(VLOOKUP(D955,'Tabelas auxiliares'!$A$3:$B$61,2,FALSE),"")</f>
        <v/>
      </c>
      <c r="G955" s="51" t="str">
        <f>IFERROR(VLOOKUP($B955,'Tabelas auxiliares'!$A$65:$C$102,2,FALSE),"")</f>
        <v/>
      </c>
      <c r="H955" s="51" t="str">
        <f>IFERROR(VLOOKUP($B955,'Tabelas auxiliares'!$A$65:$C$102,3,FALSE),"")</f>
        <v/>
      </c>
      <c r="X955" s="51" t="str">
        <f t="shared" si="14"/>
        <v/>
      </c>
      <c r="Y955" s="51" t="str">
        <f>IF(T955="","",IF(AND(T955&lt;&gt;'Tabelas auxiliares'!$B$236,T955&lt;&gt;'Tabelas auxiliares'!$B$237),"FOLHA DE PESSOAL",IF(X955='Tabelas auxiliares'!$A$237,"CUSTEIO",IF(X955='Tabelas auxiliares'!$A$236,"INVESTIMENTO","ERRO - VERIFICAR"))))</f>
        <v/>
      </c>
      <c r="Z955" s="65"/>
    </row>
    <row r="956" spans="6:26" x14ac:dyDescent="0.25">
      <c r="F956" s="51" t="str">
        <f>IFERROR(VLOOKUP(D956,'Tabelas auxiliares'!$A$3:$B$61,2,FALSE),"")</f>
        <v/>
      </c>
      <c r="G956" s="51" t="str">
        <f>IFERROR(VLOOKUP($B956,'Tabelas auxiliares'!$A$65:$C$102,2,FALSE),"")</f>
        <v/>
      </c>
      <c r="H956" s="51" t="str">
        <f>IFERROR(VLOOKUP($B956,'Tabelas auxiliares'!$A$65:$C$102,3,FALSE),"")</f>
        <v/>
      </c>
      <c r="X956" s="51" t="str">
        <f t="shared" si="14"/>
        <v/>
      </c>
      <c r="Y956" s="51" t="str">
        <f>IF(T956="","",IF(AND(T956&lt;&gt;'Tabelas auxiliares'!$B$236,T956&lt;&gt;'Tabelas auxiliares'!$B$237),"FOLHA DE PESSOAL",IF(X956='Tabelas auxiliares'!$A$237,"CUSTEIO",IF(X956='Tabelas auxiliares'!$A$236,"INVESTIMENTO","ERRO - VERIFICAR"))))</f>
        <v/>
      </c>
      <c r="Z956" s="65"/>
    </row>
    <row r="957" spans="6:26" x14ac:dyDescent="0.25">
      <c r="F957" s="51" t="str">
        <f>IFERROR(VLOOKUP(D957,'Tabelas auxiliares'!$A$3:$B$61,2,FALSE),"")</f>
        <v/>
      </c>
      <c r="G957" s="51" t="str">
        <f>IFERROR(VLOOKUP($B957,'Tabelas auxiliares'!$A$65:$C$102,2,FALSE),"")</f>
        <v/>
      </c>
      <c r="H957" s="51" t="str">
        <f>IFERROR(VLOOKUP($B957,'Tabelas auxiliares'!$A$65:$C$102,3,FALSE),"")</f>
        <v/>
      </c>
      <c r="X957" s="51" t="str">
        <f t="shared" si="14"/>
        <v/>
      </c>
      <c r="Y957" s="51" t="str">
        <f>IF(T957="","",IF(AND(T957&lt;&gt;'Tabelas auxiliares'!$B$236,T957&lt;&gt;'Tabelas auxiliares'!$B$237),"FOLHA DE PESSOAL",IF(X957='Tabelas auxiliares'!$A$237,"CUSTEIO",IF(X957='Tabelas auxiliares'!$A$236,"INVESTIMENTO","ERRO - VERIFICAR"))))</f>
        <v/>
      </c>
      <c r="Z957" s="65"/>
    </row>
    <row r="958" spans="6:26" x14ac:dyDescent="0.25">
      <c r="F958" s="51" t="str">
        <f>IFERROR(VLOOKUP(D958,'Tabelas auxiliares'!$A$3:$B$61,2,FALSE),"")</f>
        <v/>
      </c>
      <c r="G958" s="51" t="str">
        <f>IFERROR(VLOOKUP($B958,'Tabelas auxiliares'!$A$65:$C$102,2,FALSE),"")</f>
        <v/>
      </c>
      <c r="H958" s="51" t="str">
        <f>IFERROR(VLOOKUP($B958,'Tabelas auxiliares'!$A$65:$C$102,3,FALSE),"")</f>
        <v/>
      </c>
      <c r="X958" s="51" t="str">
        <f t="shared" si="14"/>
        <v/>
      </c>
      <c r="Y958" s="51" t="str">
        <f>IF(T958="","",IF(AND(T958&lt;&gt;'Tabelas auxiliares'!$B$236,T958&lt;&gt;'Tabelas auxiliares'!$B$237),"FOLHA DE PESSOAL",IF(X958='Tabelas auxiliares'!$A$237,"CUSTEIO",IF(X958='Tabelas auxiliares'!$A$236,"INVESTIMENTO","ERRO - VERIFICAR"))))</f>
        <v/>
      </c>
      <c r="Z958" s="65"/>
    </row>
    <row r="959" spans="6:26" x14ac:dyDescent="0.25">
      <c r="F959" s="51" t="str">
        <f>IFERROR(VLOOKUP(D959,'Tabelas auxiliares'!$A$3:$B$61,2,FALSE),"")</f>
        <v/>
      </c>
      <c r="G959" s="51" t="str">
        <f>IFERROR(VLOOKUP($B959,'Tabelas auxiliares'!$A$65:$C$102,2,FALSE),"")</f>
        <v/>
      </c>
      <c r="H959" s="51" t="str">
        <f>IFERROR(VLOOKUP($B959,'Tabelas auxiliares'!$A$65:$C$102,3,FALSE),"")</f>
        <v/>
      </c>
      <c r="X959" s="51" t="str">
        <f t="shared" si="14"/>
        <v/>
      </c>
      <c r="Y959" s="51" t="str">
        <f>IF(T959="","",IF(AND(T959&lt;&gt;'Tabelas auxiliares'!$B$236,T959&lt;&gt;'Tabelas auxiliares'!$B$237),"FOLHA DE PESSOAL",IF(X959='Tabelas auxiliares'!$A$237,"CUSTEIO",IF(X959='Tabelas auxiliares'!$A$236,"INVESTIMENTO","ERRO - VERIFICAR"))))</f>
        <v/>
      </c>
      <c r="Z959" s="65"/>
    </row>
    <row r="960" spans="6:26" x14ac:dyDescent="0.25">
      <c r="F960" s="51" t="str">
        <f>IFERROR(VLOOKUP(D960,'Tabelas auxiliares'!$A$3:$B$61,2,FALSE),"")</f>
        <v/>
      </c>
      <c r="G960" s="51" t="str">
        <f>IFERROR(VLOOKUP($B960,'Tabelas auxiliares'!$A$65:$C$102,2,FALSE),"")</f>
        <v/>
      </c>
      <c r="H960" s="51" t="str">
        <f>IFERROR(VLOOKUP($B960,'Tabelas auxiliares'!$A$65:$C$102,3,FALSE),"")</f>
        <v/>
      </c>
      <c r="X960" s="51" t="str">
        <f t="shared" si="14"/>
        <v/>
      </c>
      <c r="Y960" s="51" t="str">
        <f>IF(T960="","",IF(AND(T960&lt;&gt;'Tabelas auxiliares'!$B$236,T960&lt;&gt;'Tabelas auxiliares'!$B$237),"FOLHA DE PESSOAL",IF(X960='Tabelas auxiliares'!$A$237,"CUSTEIO",IF(X960='Tabelas auxiliares'!$A$236,"INVESTIMENTO","ERRO - VERIFICAR"))))</f>
        <v/>
      </c>
      <c r="Z960" s="65"/>
    </row>
    <row r="961" spans="6:26" x14ac:dyDescent="0.25">
      <c r="F961" s="51" t="str">
        <f>IFERROR(VLOOKUP(D961,'Tabelas auxiliares'!$A$3:$B$61,2,FALSE),"")</f>
        <v/>
      </c>
      <c r="G961" s="51" t="str">
        <f>IFERROR(VLOOKUP($B961,'Tabelas auxiliares'!$A$65:$C$102,2,FALSE),"")</f>
        <v/>
      </c>
      <c r="H961" s="51" t="str">
        <f>IFERROR(VLOOKUP($B961,'Tabelas auxiliares'!$A$65:$C$102,3,FALSE),"")</f>
        <v/>
      </c>
      <c r="X961" s="51" t="str">
        <f t="shared" si="14"/>
        <v/>
      </c>
      <c r="Y961" s="51" t="str">
        <f>IF(T961="","",IF(AND(T961&lt;&gt;'Tabelas auxiliares'!$B$236,T961&lt;&gt;'Tabelas auxiliares'!$B$237),"FOLHA DE PESSOAL",IF(X961='Tabelas auxiliares'!$A$237,"CUSTEIO",IF(X961='Tabelas auxiliares'!$A$236,"INVESTIMENTO","ERRO - VERIFICAR"))))</f>
        <v/>
      </c>
      <c r="Z961" s="65"/>
    </row>
    <row r="962" spans="6:26" x14ac:dyDescent="0.25">
      <c r="F962" s="51" t="str">
        <f>IFERROR(VLOOKUP(D962,'Tabelas auxiliares'!$A$3:$B$61,2,FALSE),"")</f>
        <v/>
      </c>
      <c r="G962" s="51" t="str">
        <f>IFERROR(VLOOKUP($B962,'Tabelas auxiliares'!$A$65:$C$102,2,FALSE),"")</f>
        <v/>
      </c>
      <c r="H962" s="51" t="str">
        <f>IFERROR(VLOOKUP($B962,'Tabelas auxiliares'!$A$65:$C$102,3,FALSE),"")</f>
        <v/>
      </c>
      <c r="X962" s="51" t="str">
        <f t="shared" si="14"/>
        <v/>
      </c>
      <c r="Y962" s="51" t="str">
        <f>IF(T962="","",IF(AND(T962&lt;&gt;'Tabelas auxiliares'!$B$236,T962&lt;&gt;'Tabelas auxiliares'!$B$237),"FOLHA DE PESSOAL",IF(X962='Tabelas auxiliares'!$A$237,"CUSTEIO",IF(X962='Tabelas auxiliares'!$A$236,"INVESTIMENTO","ERRO - VERIFICAR"))))</f>
        <v/>
      </c>
      <c r="Z962" s="65"/>
    </row>
    <row r="963" spans="6:26" x14ac:dyDescent="0.25">
      <c r="F963" s="51" t="str">
        <f>IFERROR(VLOOKUP(D963,'Tabelas auxiliares'!$A$3:$B$61,2,FALSE),"")</f>
        <v/>
      </c>
      <c r="G963" s="51" t="str">
        <f>IFERROR(VLOOKUP($B963,'Tabelas auxiliares'!$A$65:$C$102,2,FALSE),"")</f>
        <v/>
      </c>
      <c r="H963" s="51" t="str">
        <f>IFERROR(VLOOKUP($B963,'Tabelas auxiliares'!$A$65:$C$102,3,FALSE),"")</f>
        <v/>
      </c>
      <c r="X963" s="51" t="str">
        <f t="shared" si="14"/>
        <v/>
      </c>
      <c r="Y963" s="51" t="str">
        <f>IF(T963="","",IF(AND(T963&lt;&gt;'Tabelas auxiliares'!$B$236,T963&lt;&gt;'Tabelas auxiliares'!$B$237),"FOLHA DE PESSOAL",IF(X963='Tabelas auxiliares'!$A$237,"CUSTEIO",IF(X963='Tabelas auxiliares'!$A$236,"INVESTIMENTO","ERRO - VERIFICAR"))))</f>
        <v/>
      </c>
      <c r="Z963" s="65"/>
    </row>
    <row r="964" spans="6:26" x14ac:dyDescent="0.25">
      <c r="F964" s="51" t="str">
        <f>IFERROR(VLOOKUP(D964,'Tabelas auxiliares'!$A$3:$B$61,2,FALSE),"")</f>
        <v/>
      </c>
      <c r="G964" s="51" t="str">
        <f>IFERROR(VLOOKUP($B964,'Tabelas auxiliares'!$A$65:$C$102,2,FALSE),"")</f>
        <v/>
      </c>
      <c r="H964" s="51" t="str">
        <f>IFERROR(VLOOKUP($B964,'Tabelas auxiliares'!$A$65:$C$102,3,FALSE),"")</f>
        <v/>
      </c>
      <c r="X964" s="51" t="str">
        <f t="shared" ref="X964:X1000" si="15">LEFT(V964,1)</f>
        <v/>
      </c>
      <c r="Y964" s="51" t="str">
        <f>IF(T964="","",IF(AND(T964&lt;&gt;'Tabelas auxiliares'!$B$236,T964&lt;&gt;'Tabelas auxiliares'!$B$237),"FOLHA DE PESSOAL",IF(X964='Tabelas auxiliares'!$A$237,"CUSTEIO",IF(X964='Tabelas auxiliares'!$A$236,"INVESTIMENTO","ERRO - VERIFICAR"))))</f>
        <v/>
      </c>
      <c r="Z964" s="65"/>
    </row>
    <row r="965" spans="6:26" x14ac:dyDescent="0.25">
      <c r="F965" s="51" t="str">
        <f>IFERROR(VLOOKUP(D965,'Tabelas auxiliares'!$A$3:$B$61,2,FALSE),"")</f>
        <v/>
      </c>
      <c r="G965" s="51" t="str">
        <f>IFERROR(VLOOKUP($B965,'Tabelas auxiliares'!$A$65:$C$102,2,FALSE),"")</f>
        <v/>
      </c>
      <c r="H965" s="51" t="str">
        <f>IFERROR(VLOOKUP($B965,'Tabelas auxiliares'!$A$65:$C$102,3,FALSE),"")</f>
        <v/>
      </c>
      <c r="X965" s="51" t="str">
        <f t="shared" si="15"/>
        <v/>
      </c>
      <c r="Y965" s="51" t="str">
        <f>IF(T965="","",IF(AND(T965&lt;&gt;'Tabelas auxiliares'!$B$236,T965&lt;&gt;'Tabelas auxiliares'!$B$237),"FOLHA DE PESSOAL",IF(X965='Tabelas auxiliares'!$A$237,"CUSTEIO",IF(X965='Tabelas auxiliares'!$A$236,"INVESTIMENTO","ERRO - VERIFICAR"))))</f>
        <v/>
      </c>
      <c r="Z965" s="65"/>
    </row>
    <row r="966" spans="6:26" x14ac:dyDescent="0.25">
      <c r="F966" s="51" t="str">
        <f>IFERROR(VLOOKUP(D966,'Tabelas auxiliares'!$A$3:$B$61,2,FALSE),"")</f>
        <v/>
      </c>
      <c r="G966" s="51" t="str">
        <f>IFERROR(VLOOKUP($B966,'Tabelas auxiliares'!$A$65:$C$102,2,FALSE),"")</f>
        <v/>
      </c>
      <c r="H966" s="51" t="str">
        <f>IFERROR(VLOOKUP($B966,'Tabelas auxiliares'!$A$65:$C$102,3,FALSE),"")</f>
        <v/>
      </c>
      <c r="X966" s="51" t="str">
        <f t="shared" si="15"/>
        <v/>
      </c>
      <c r="Y966" s="51" t="str">
        <f>IF(T966="","",IF(AND(T966&lt;&gt;'Tabelas auxiliares'!$B$236,T966&lt;&gt;'Tabelas auxiliares'!$B$237),"FOLHA DE PESSOAL",IF(X966='Tabelas auxiliares'!$A$237,"CUSTEIO",IF(X966='Tabelas auxiliares'!$A$236,"INVESTIMENTO","ERRO - VERIFICAR"))))</f>
        <v/>
      </c>
      <c r="Z966" s="65"/>
    </row>
    <row r="967" spans="6:26" x14ac:dyDescent="0.25">
      <c r="F967" s="51" t="str">
        <f>IFERROR(VLOOKUP(D967,'Tabelas auxiliares'!$A$3:$B$61,2,FALSE),"")</f>
        <v/>
      </c>
      <c r="G967" s="51" t="str">
        <f>IFERROR(VLOOKUP($B967,'Tabelas auxiliares'!$A$65:$C$102,2,FALSE),"")</f>
        <v/>
      </c>
      <c r="H967" s="51" t="str">
        <f>IFERROR(VLOOKUP($B967,'Tabelas auxiliares'!$A$65:$C$102,3,FALSE),"")</f>
        <v/>
      </c>
      <c r="X967" s="51" t="str">
        <f t="shared" si="15"/>
        <v/>
      </c>
      <c r="Y967" s="51" t="str">
        <f>IF(T967="","",IF(AND(T967&lt;&gt;'Tabelas auxiliares'!$B$236,T967&lt;&gt;'Tabelas auxiliares'!$B$237),"FOLHA DE PESSOAL",IF(X967='Tabelas auxiliares'!$A$237,"CUSTEIO",IF(X967='Tabelas auxiliares'!$A$236,"INVESTIMENTO","ERRO - VERIFICAR"))))</f>
        <v/>
      </c>
      <c r="Z967" s="65"/>
    </row>
    <row r="968" spans="6:26" x14ac:dyDescent="0.25">
      <c r="F968" s="51" t="str">
        <f>IFERROR(VLOOKUP(D968,'Tabelas auxiliares'!$A$3:$B$61,2,FALSE),"")</f>
        <v/>
      </c>
      <c r="G968" s="51" t="str">
        <f>IFERROR(VLOOKUP($B968,'Tabelas auxiliares'!$A$65:$C$102,2,FALSE),"")</f>
        <v/>
      </c>
      <c r="H968" s="51" t="str">
        <f>IFERROR(VLOOKUP($B968,'Tabelas auxiliares'!$A$65:$C$102,3,FALSE),"")</f>
        <v/>
      </c>
      <c r="X968" s="51" t="str">
        <f t="shared" si="15"/>
        <v/>
      </c>
      <c r="Y968" s="51" t="str">
        <f>IF(T968="","",IF(AND(T968&lt;&gt;'Tabelas auxiliares'!$B$236,T968&lt;&gt;'Tabelas auxiliares'!$B$237),"FOLHA DE PESSOAL",IF(X968='Tabelas auxiliares'!$A$237,"CUSTEIO",IF(X968='Tabelas auxiliares'!$A$236,"INVESTIMENTO","ERRO - VERIFICAR"))))</f>
        <v/>
      </c>
      <c r="Z968" s="65"/>
    </row>
    <row r="969" spans="6:26" x14ac:dyDescent="0.25">
      <c r="F969" s="51" t="str">
        <f>IFERROR(VLOOKUP(D969,'Tabelas auxiliares'!$A$3:$B$61,2,FALSE),"")</f>
        <v/>
      </c>
      <c r="G969" s="51" t="str">
        <f>IFERROR(VLOOKUP($B969,'Tabelas auxiliares'!$A$65:$C$102,2,FALSE),"")</f>
        <v/>
      </c>
      <c r="H969" s="51" t="str">
        <f>IFERROR(VLOOKUP($B969,'Tabelas auxiliares'!$A$65:$C$102,3,FALSE),"")</f>
        <v/>
      </c>
      <c r="X969" s="51" t="str">
        <f t="shared" si="15"/>
        <v/>
      </c>
      <c r="Y969" s="51" t="str">
        <f>IF(T969="","",IF(AND(T969&lt;&gt;'Tabelas auxiliares'!$B$236,T969&lt;&gt;'Tabelas auxiliares'!$B$237),"FOLHA DE PESSOAL",IF(X969='Tabelas auxiliares'!$A$237,"CUSTEIO",IF(X969='Tabelas auxiliares'!$A$236,"INVESTIMENTO","ERRO - VERIFICAR"))))</f>
        <v/>
      </c>
      <c r="Z969" s="65"/>
    </row>
    <row r="970" spans="6:26" x14ac:dyDescent="0.25">
      <c r="F970" s="51" t="str">
        <f>IFERROR(VLOOKUP(D970,'Tabelas auxiliares'!$A$3:$B$61,2,FALSE),"")</f>
        <v/>
      </c>
      <c r="G970" s="51" t="str">
        <f>IFERROR(VLOOKUP($B970,'Tabelas auxiliares'!$A$65:$C$102,2,FALSE),"")</f>
        <v/>
      </c>
      <c r="H970" s="51" t="str">
        <f>IFERROR(VLOOKUP($B970,'Tabelas auxiliares'!$A$65:$C$102,3,FALSE),"")</f>
        <v/>
      </c>
      <c r="X970" s="51" t="str">
        <f t="shared" si="15"/>
        <v/>
      </c>
      <c r="Y970" s="51" t="str">
        <f>IF(T970="","",IF(AND(T970&lt;&gt;'Tabelas auxiliares'!$B$236,T970&lt;&gt;'Tabelas auxiliares'!$B$237),"FOLHA DE PESSOAL",IF(X970='Tabelas auxiliares'!$A$237,"CUSTEIO",IF(X970='Tabelas auxiliares'!$A$236,"INVESTIMENTO","ERRO - VERIFICAR"))))</f>
        <v/>
      </c>
      <c r="Z970" s="65"/>
    </row>
    <row r="971" spans="6:26" x14ac:dyDescent="0.25">
      <c r="F971" s="51" t="str">
        <f>IFERROR(VLOOKUP(D971,'Tabelas auxiliares'!$A$3:$B$61,2,FALSE),"")</f>
        <v/>
      </c>
      <c r="G971" s="51" t="str">
        <f>IFERROR(VLOOKUP($B971,'Tabelas auxiliares'!$A$65:$C$102,2,FALSE),"")</f>
        <v/>
      </c>
      <c r="H971" s="51" t="str">
        <f>IFERROR(VLOOKUP($B971,'Tabelas auxiliares'!$A$65:$C$102,3,FALSE),"")</f>
        <v/>
      </c>
      <c r="X971" s="51" t="str">
        <f t="shared" si="15"/>
        <v/>
      </c>
      <c r="Y971" s="51" t="str">
        <f>IF(T971="","",IF(AND(T971&lt;&gt;'Tabelas auxiliares'!$B$236,T971&lt;&gt;'Tabelas auxiliares'!$B$237),"FOLHA DE PESSOAL",IF(X971='Tabelas auxiliares'!$A$237,"CUSTEIO",IF(X971='Tabelas auxiliares'!$A$236,"INVESTIMENTO","ERRO - VERIFICAR"))))</f>
        <v/>
      </c>
      <c r="Z971" s="65"/>
    </row>
    <row r="972" spans="6:26" x14ac:dyDescent="0.25">
      <c r="F972" s="51" t="str">
        <f>IFERROR(VLOOKUP(D972,'Tabelas auxiliares'!$A$3:$B$61,2,FALSE),"")</f>
        <v/>
      </c>
      <c r="G972" s="51" t="str">
        <f>IFERROR(VLOOKUP($B972,'Tabelas auxiliares'!$A$65:$C$102,2,FALSE),"")</f>
        <v/>
      </c>
      <c r="H972" s="51" t="str">
        <f>IFERROR(VLOOKUP($B972,'Tabelas auxiliares'!$A$65:$C$102,3,FALSE),"")</f>
        <v/>
      </c>
      <c r="X972" s="51" t="str">
        <f t="shared" si="15"/>
        <v/>
      </c>
      <c r="Y972" s="51" t="str">
        <f>IF(T972="","",IF(AND(T972&lt;&gt;'Tabelas auxiliares'!$B$236,T972&lt;&gt;'Tabelas auxiliares'!$B$237),"FOLHA DE PESSOAL",IF(X972='Tabelas auxiliares'!$A$237,"CUSTEIO",IF(X972='Tabelas auxiliares'!$A$236,"INVESTIMENTO","ERRO - VERIFICAR"))))</f>
        <v/>
      </c>
      <c r="Z972" s="65"/>
    </row>
    <row r="973" spans="6:26" x14ac:dyDescent="0.25">
      <c r="F973" s="51" t="str">
        <f>IFERROR(VLOOKUP(D973,'Tabelas auxiliares'!$A$3:$B$61,2,FALSE),"")</f>
        <v/>
      </c>
      <c r="G973" s="51" t="str">
        <f>IFERROR(VLOOKUP($B973,'Tabelas auxiliares'!$A$65:$C$102,2,FALSE),"")</f>
        <v/>
      </c>
      <c r="H973" s="51" t="str">
        <f>IFERROR(VLOOKUP($B973,'Tabelas auxiliares'!$A$65:$C$102,3,FALSE),"")</f>
        <v/>
      </c>
      <c r="X973" s="51" t="str">
        <f t="shared" si="15"/>
        <v/>
      </c>
      <c r="Y973" s="51" t="str">
        <f>IF(T973="","",IF(AND(T973&lt;&gt;'Tabelas auxiliares'!$B$236,T973&lt;&gt;'Tabelas auxiliares'!$B$237),"FOLHA DE PESSOAL",IF(X973='Tabelas auxiliares'!$A$237,"CUSTEIO",IF(X973='Tabelas auxiliares'!$A$236,"INVESTIMENTO","ERRO - VERIFICAR"))))</f>
        <v/>
      </c>
      <c r="Z973" s="65"/>
    </row>
    <row r="974" spans="6:26" x14ac:dyDescent="0.25">
      <c r="F974" s="51" t="str">
        <f>IFERROR(VLOOKUP(D974,'Tabelas auxiliares'!$A$3:$B$61,2,FALSE),"")</f>
        <v/>
      </c>
      <c r="G974" s="51" t="str">
        <f>IFERROR(VLOOKUP($B974,'Tabelas auxiliares'!$A$65:$C$102,2,FALSE),"")</f>
        <v/>
      </c>
      <c r="H974" s="51" t="str">
        <f>IFERROR(VLOOKUP($B974,'Tabelas auxiliares'!$A$65:$C$102,3,FALSE),"")</f>
        <v/>
      </c>
      <c r="X974" s="51" t="str">
        <f t="shared" si="15"/>
        <v/>
      </c>
      <c r="Y974" s="51" t="str">
        <f>IF(T974="","",IF(AND(T974&lt;&gt;'Tabelas auxiliares'!$B$236,T974&lt;&gt;'Tabelas auxiliares'!$B$237),"FOLHA DE PESSOAL",IF(X974='Tabelas auxiliares'!$A$237,"CUSTEIO",IF(X974='Tabelas auxiliares'!$A$236,"INVESTIMENTO","ERRO - VERIFICAR"))))</f>
        <v/>
      </c>
      <c r="Z974" s="65"/>
    </row>
    <row r="975" spans="6:26" x14ac:dyDescent="0.25">
      <c r="F975" s="51" t="str">
        <f>IFERROR(VLOOKUP(D975,'Tabelas auxiliares'!$A$3:$B$61,2,FALSE),"")</f>
        <v/>
      </c>
      <c r="G975" s="51" t="str">
        <f>IFERROR(VLOOKUP($B975,'Tabelas auxiliares'!$A$65:$C$102,2,FALSE),"")</f>
        <v/>
      </c>
      <c r="H975" s="51" t="str">
        <f>IFERROR(VLOOKUP($B975,'Tabelas auxiliares'!$A$65:$C$102,3,FALSE),"")</f>
        <v/>
      </c>
      <c r="X975" s="51" t="str">
        <f t="shared" si="15"/>
        <v/>
      </c>
      <c r="Y975" s="51" t="str">
        <f>IF(T975="","",IF(AND(T975&lt;&gt;'Tabelas auxiliares'!$B$236,T975&lt;&gt;'Tabelas auxiliares'!$B$237),"FOLHA DE PESSOAL",IF(X975='Tabelas auxiliares'!$A$237,"CUSTEIO",IF(X975='Tabelas auxiliares'!$A$236,"INVESTIMENTO","ERRO - VERIFICAR"))))</f>
        <v/>
      </c>
      <c r="Z975" s="65"/>
    </row>
    <row r="976" spans="6:26" x14ac:dyDescent="0.25">
      <c r="F976" s="51" t="str">
        <f>IFERROR(VLOOKUP(D976,'Tabelas auxiliares'!$A$3:$B$61,2,FALSE),"")</f>
        <v/>
      </c>
      <c r="G976" s="51" t="str">
        <f>IFERROR(VLOOKUP($B976,'Tabelas auxiliares'!$A$65:$C$102,2,FALSE),"")</f>
        <v/>
      </c>
      <c r="H976" s="51" t="str">
        <f>IFERROR(VLOOKUP($B976,'Tabelas auxiliares'!$A$65:$C$102,3,FALSE),"")</f>
        <v/>
      </c>
      <c r="X976" s="51" t="str">
        <f t="shared" si="15"/>
        <v/>
      </c>
      <c r="Y976" s="51" t="str">
        <f>IF(T976="","",IF(AND(T976&lt;&gt;'Tabelas auxiliares'!$B$236,T976&lt;&gt;'Tabelas auxiliares'!$B$237),"FOLHA DE PESSOAL",IF(X976='Tabelas auxiliares'!$A$237,"CUSTEIO",IF(X976='Tabelas auxiliares'!$A$236,"INVESTIMENTO","ERRO - VERIFICAR"))))</f>
        <v/>
      </c>
      <c r="Z976" s="65"/>
    </row>
    <row r="977" spans="6:26" x14ac:dyDescent="0.25">
      <c r="F977" s="51" t="str">
        <f>IFERROR(VLOOKUP(D977,'Tabelas auxiliares'!$A$3:$B$61,2,FALSE),"")</f>
        <v/>
      </c>
      <c r="G977" s="51" t="str">
        <f>IFERROR(VLOOKUP($B977,'Tabelas auxiliares'!$A$65:$C$102,2,FALSE),"")</f>
        <v/>
      </c>
      <c r="H977" s="51" t="str">
        <f>IFERROR(VLOOKUP($B977,'Tabelas auxiliares'!$A$65:$C$102,3,FALSE),"")</f>
        <v/>
      </c>
      <c r="X977" s="51" t="str">
        <f t="shared" si="15"/>
        <v/>
      </c>
      <c r="Y977" s="51" t="str">
        <f>IF(T977="","",IF(AND(T977&lt;&gt;'Tabelas auxiliares'!$B$236,T977&lt;&gt;'Tabelas auxiliares'!$B$237),"FOLHA DE PESSOAL",IF(X977='Tabelas auxiliares'!$A$237,"CUSTEIO",IF(X977='Tabelas auxiliares'!$A$236,"INVESTIMENTO","ERRO - VERIFICAR"))))</f>
        <v/>
      </c>
      <c r="Z977" s="65"/>
    </row>
    <row r="978" spans="6:26" x14ac:dyDescent="0.25">
      <c r="F978" s="51" t="str">
        <f>IFERROR(VLOOKUP(D978,'Tabelas auxiliares'!$A$3:$B$61,2,FALSE),"")</f>
        <v/>
      </c>
      <c r="G978" s="51" t="str">
        <f>IFERROR(VLOOKUP($B978,'Tabelas auxiliares'!$A$65:$C$102,2,FALSE),"")</f>
        <v/>
      </c>
      <c r="H978" s="51" t="str">
        <f>IFERROR(VLOOKUP($B978,'Tabelas auxiliares'!$A$65:$C$102,3,FALSE),"")</f>
        <v/>
      </c>
      <c r="X978" s="51" t="str">
        <f t="shared" si="15"/>
        <v/>
      </c>
      <c r="Y978" s="51" t="str">
        <f>IF(T978="","",IF(AND(T978&lt;&gt;'Tabelas auxiliares'!$B$236,T978&lt;&gt;'Tabelas auxiliares'!$B$237),"FOLHA DE PESSOAL",IF(X978='Tabelas auxiliares'!$A$237,"CUSTEIO",IF(X978='Tabelas auxiliares'!$A$236,"INVESTIMENTO","ERRO - VERIFICAR"))))</f>
        <v/>
      </c>
      <c r="Z978" s="65"/>
    </row>
    <row r="979" spans="6:26" x14ac:dyDescent="0.25">
      <c r="F979" s="51" t="str">
        <f>IFERROR(VLOOKUP(D979,'Tabelas auxiliares'!$A$3:$B$61,2,FALSE),"")</f>
        <v/>
      </c>
      <c r="G979" s="51" t="str">
        <f>IFERROR(VLOOKUP($B979,'Tabelas auxiliares'!$A$65:$C$102,2,FALSE),"")</f>
        <v/>
      </c>
      <c r="H979" s="51" t="str">
        <f>IFERROR(VLOOKUP($B979,'Tabelas auxiliares'!$A$65:$C$102,3,FALSE),"")</f>
        <v/>
      </c>
      <c r="X979" s="51" t="str">
        <f t="shared" si="15"/>
        <v/>
      </c>
      <c r="Y979" s="51" t="str">
        <f>IF(T979="","",IF(AND(T979&lt;&gt;'Tabelas auxiliares'!$B$236,T979&lt;&gt;'Tabelas auxiliares'!$B$237),"FOLHA DE PESSOAL",IF(X979='Tabelas auxiliares'!$A$237,"CUSTEIO",IF(X979='Tabelas auxiliares'!$A$236,"INVESTIMENTO","ERRO - VERIFICAR"))))</f>
        <v/>
      </c>
      <c r="Z979" s="65"/>
    </row>
    <row r="980" spans="6:26" x14ac:dyDescent="0.25">
      <c r="F980" s="51" t="str">
        <f>IFERROR(VLOOKUP(D980,'Tabelas auxiliares'!$A$3:$B$61,2,FALSE),"")</f>
        <v/>
      </c>
      <c r="G980" s="51" t="str">
        <f>IFERROR(VLOOKUP($B980,'Tabelas auxiliares'!$A$65:$C$102,2,FALSE),"")</f>
        <v/>
      </c>
      <c r="H980" s="51" t="str">
        <f>IFERROR(VLOOKUP($B980,'Tabelas auxiliares'!$A$65:$C$102,3,FALSE),"")</f>
        <v/>
      </c>
      <c r="X980" s="51" t="str">
        <f t="shared" si="15"/>
        <v/>
      </c>
      <c r="Y980" s="51" t="str">
        <f>IF(T980="","",IF(AND(T980&lt;&gt;'Tabelas auxiliares'!$B$236,T980&lt;&gt;'Tabelas auxiliares'!$B$237),"FOLHA DE PESSOAL",IF(X980='Tabelas auxiliares'!$A$237,"CUSTEIO",IF(X980='Tabelas auxiliares'!$A$236,"INVESTIMENTO","ERRO - VERIFICAR"))))</f>
        <v/>
      </c>
      <c r="Z980" s="65"/>
    </row>
    <row r="981" spans="6:26" x14ac:dyDescent="0.25">
      <c r="F981" s="51" t="str">
        <f>IFERROR(VLOOKUP(D981,'Tabelas auxiliares'!$A$3:$B$61,2,FALSE),"")</f>
        <v/>
      </c>
      <c r="G981" s="51" t="str">
        <f>IFERROR(VLOOKUP($B981,'Tabelas auxiliares'!$A$65:$C$102,2,FALSE),"")</f>
        <v/>
      </c>
      <c r="H981" s="51" t="str">
        <f>IFERROR(VLOOKUP($B981,'Tabelas auxiliares'!$A$65:$C$102,3,FALSE),"")</f>
        <v/>
      </c>
      <c r="X981" s="51" t="str">
        <f t="shared" si="15"/>
        <v/>
      </c>
      <c r="Y981" s="51" t="str">
        <f>IF(T981="","",IF(AND(T981&lt;&gt;'Tabelas auxiliares'!$B$236,T981&lt;&gt;'Tabelas auxiliares'!$B$237),"FOLHA DE PESSOAL",IF(X981='Tabelas auxiliares'!$A$237,"CUSTEIO",IF(X981='Tabelas auxiliares'!$A$236,"INVESTIMENTO","ERRO - VERIFICAR"))))</f>
        <v/>
      </c>
      <c r="Z981" s="65"/>
    </row>
    <row r="982" spans="6:26" x14ac:dyDescent="0.25">
      <c r="F982" s="51" t="str">
        <f>IFERROR(VLOOKUP(D982,'Tabelas auxiliares'!$A$3:$B$61,2,FALSE),"")</f>
        <v/>
      </c>
      <c r="G982" s="51" t="str">
        <f>IFERROR(VLOOKUP($B982,'Tabelas auxiliares'!$A$65:$C$102,2,FALSE),"")</f>
        <v/>
      </c>
      <c r="H982" s="51" t="str">
        <f>IFERROR(VLOOKUP($B982,'Tabelas auxiliares'!$A$65:$C$102,3,FALSE),"")</f>
        <v/>
      </c>
      <c r="X982" s="51" t="str">
        <f t="shared" si="15"/>
        <v/>
      </c>
      <c r="Y982" s="51" t="str">
        <f>IF(T982="","",IF(AND(T982&lt;&gt;'Tabelas auxiliares'!$B$236,T982&lt;&gt;'Tabelas auxiliares'!$B$237),"FOLHA DE PESSOAL",IF(X982='Tabelas auxiliares'!$A$237,"CUSTEIO",IF(X982='Tabelas auxiliares'!$A$236,"INVESTIMENTO","ERRO - VERIFICAR"))))</f>
        <v/>
      </c>
      <c r="Z982" s="65"/>
    </row>
    <row r="983" spans="6:26" x14ac:dyDescent="0.25">
      <c r="F983" s="51" t="str">
        <f>IFERROR(VLOOKUP(D983,'Tabelas auxiliares'!$A$3:$B$61,2,FALSE),"")</f>
        <v/>
      </c>
      <c r="G983" s="51" t="str">
        <f>IFERROR(VLOOKUP($B983,'Tabelas auxiliares'!$A$65:$C$102,2,FALSE),"")</f>
        <v/>
      </c>
      <c r="H983" s="51" t="str">
        <f>IFERROR(VLOOKUP($B983,'Tabelas auxiliares'!$A$65:$C$102,3,FALSE),"")</f>
        <v/>
      </c>
      <c r="X983" s="51" t="str">
        <f t="shared" si="15"/>
        <v/>
      </c>
      <c r="Y983" s="51" t="str">
        <f>IF(T983="","",IF(AND(T983&lt;&gt;'Tabelas auxiliares'!$B$236,T983&lt;&gt;'Tabelas auxiliares'!$B$237),"FOLHA DE PESSOAL",IF(X983='Tabelas auxiliares'!$A$237,"CUSTEIO",IF(X983='Tabelas auxiliares'!$A$236,"INVESTIMENTO","ERRO - VERIFICAR"))))</f>
        <v/>
      </c>
      <c r="Z983" s="65"/>
    </row>
    <row r="984" spans="6:26" x14ac:dyDescent="0.25">
      <c r="F984" s="51" t="str">
        <f>IFERROR(VLOOKUP(D984,'Tabelas auxiliares'!$A$3:$B$61,2,FALSE),"")</f>
        <v/>
      </c>
      <c r="G984" s="51" t="str">
        <f>IFERROR(VLOOKUP($B984,'Tabelas auxiliares'!$A$65:$C$102,2,FALSE),"")</f>
        <v/>
      </c>
      <c r="H984" s="51" t="str">
        <f>IFERROR(VLOOKUP($B984,'Tabelas auxiliares'!$A$65:$C$102,3,FALSE),"")</f>
        <v/>
      </c>
      <c r="X984" s="51" t="str">
        <f t="shared" si="15"/>
        <v/>
      </c>
      <c r="Y984" s="51" t="str">
        <f>IF(T984="","",IF(AND(T984&lt;&gt;'Tabelas auxiliares'!$B$236,T984&lt;&gt;'Tabelas auxiliares'!$B$237),"FOLHA DE PESSOAL",IF(X984='Tabelas auxiliares'!$A$237,"CUSTEIO",IF(X984='Tabelas auxiliares'!$A$236,"INVESTIMENTO","ERRO - VERIFICAR"))))</f>
        <v/>
      </c>
      <c r="Z984" s="65"/>
    </row>
    <row r="985" spans="6:26" x14ac:dyDescent="0.25">
      <c r="F985" s="51" t="str">
        <f>IFERROR(VLOOKUP(D985,'Tabelas auxiliares'!$A$3:$B$61,2,FALSE),"")</f>
        <v/>
      </c>
      <c r="G985" s="51" t="str">
        <f>IFERROR(VLOOKUP($B985,'Tabelas auxiliares'!$A$65:$C$102,2,FALSE),"")</f>
        <v/>
      </c>
      <c r="H985" s="51" t="str">
        <f>IFERROR(VLOOKUP($B985,'Tabelas auxiliares'!$A$65:$C$102,3,FALSE),"")</f>
        <v/>
      </c>
      <c r="X985" s="51" t="str">
        <f t="shared" si="15"/>
        <v/>
      </c>
      <c r="Y985" s="51" t="str">
        <f>IF(T985="","",IF(AND(T985&lt;&gt;'Tabelas auxiliares'!$B$236,T985&lt;&gt;'Tabelas auxiliares'!$B$237),"FOLHA DE PESSOAL",IF(X985='Tabelas auxiliares'!$A$237,"CUSTEIO",IF(X985='Tabelas auxiliares'!$A$236,"INVESTIMENTO","ERRO - VERIFICAR"))))</f>
        <v/>
      </c>
      <c r="Z985" s="65"/>
    </row>
    <row r="986" spans="6:26" x14ac:dyDescent="0.25">
      <c r="F986" s="51" t="str">
        <f>IFERROR(VLOOKUP(D986,'Tabelas auxiliares'!$A$3:$B$61,2,FALSE),"")</f>
        <v/>
      </c>
      <c r="G986" s="51" t="str">
        <f>IFERROR(VLOOKUP($B986,'Tabelas auxiliares'!$A$65:$C$102,2,FALSE),"")</f>
        <v/>
      </c>
      <c r="H986" s="51" t="str">
        <f>IFERROR(VLOOKUP($B986,'Tabelas auxiliares'!$A$65:$C$102,3,FALSE),"")</f>
        <v/>
      </c>
      <c r="X986" s="51" t="str">
        <f t="shared" si="15"/>
        <v/>
      </c>
      <c r="Y986" s="51" t="str">
        <f>IF(T986="","",IF(AND(T986&lt;&gt;'Tabelas auxiliares'!$B$236,T986&lt;&gt;'Tabelas auxiliares'!$B$237),"FOLHA DE PESSOAL",IF(X986='Tabelas auxiliares'!$A$237,"CUSTEIO",IF(X986='Tabelas auxiliares'!$A$236,"INVESTIMENTO","ERRO - VERIFICAR"))))</f>
        <v/>
      </c>
      <c r="Z986" s="65"/>
    </row>
    <row r="987" spans="6:26" x14ac:dyDescent="0.25">
      <c r="F987" s="51" t="str">
        <f>IFERROR(VLOOKUP(D987,'Tabelas auxiliares'!$A$3:$B$61,2,FALSE),"")</f>
        <v/>
      </c>
      <c r="G987" s="51" t="str">
        <f>IFERROR(VLOOKUP($B987,'Tabelas auxiliares'!$A$65:$C$102,2,FALSE),"")</f>
        <v/>
      </c>
      <c r="H987" s="51" t="str">
        <f>IFERROR(VLOOKUP($B987,'Tabelas auxiliares'!$A$65:$C$102,3,FALSE),"")</f>
        <v/>
      </c>
      <c r="X987" s="51" t="str">
        <f t="shared" si="15"/>
        <v/>
      </c>
      <c r="Y987" s="51" t="str">
        <f>IF(T987="","",IF(AND(T987&lt;&gt;'Tabelas auxiliares'!$B$236,T987&lt;&gt;'Tabelas auxiliares'!$B$237),"FOLHA DE PESSOAL",IF(X987='Tabelas auxiliares'!$A$237,"CUSTEIO",IF(X987='Tabelas auxiliares'!$A$236,"INVESTIMENTO","ERRO - VERIFICAR"))))</f>
        <v/>
      </c>
      <c r="Z987" s="65"/>
    </row>
    <row r="988" spans="6:26" x14ac:dyDescent="0.25">
      <c r="F988" s="51" t="str">
        <f>IFERROR(VLOOKUP(D988,'Tabelas auxiliares'!$A$3:$B$61,2,FALSE),"")</f>
        <v/>
      </c>
      <c r="G988" s="51" t="str">
        <f>IFERROR(VLOOKUP($B988,'Tabelas auxiliares'!$A$65:$C$102,2,FALSE),"")</f>
        <v/>
      </c>
      <c r="H988" s="51" t="str">
        <f>IFERROR(VLOOKUP($B988,'Tabelas auxiliares'!$A$65:$C$102,3,FALSE),"")</f>
        <v/>
      </c>
      <c r="X988" s="51" t="str">
        <f t="shared" si="15"/>
        <v/>
      </c>
      <c r="Y988" s="51" t="str">
        <f>IF(T988="","",IF(AND(T988&lt;&gt;'Tabelas auxiliares'!$B$236,T988&lt;&gt;'Tabelas auxiliares'!$B$237),"FOLHA DE PESSOAL",IF(X988='Tabelas auxiliares'!$A$237,"CUSTEIO",IF(X988='Tabelas auxiliares'!$A$236,"INVESTIMENTO","ERRO - VERIFICAR"))))</f>
        <v/>
      </c>
      <c r="Z988" s="65"/>
    </row>
    <row r="989" spans="6:26" x14ac:dyDescent="0.25">
      <c r="F989" s="51" t="str">
        <f>IFERROR(VLOOKUP(D989,'Tabelas auxiliares'!$A$3:$B$61,2,FALSE),"")</f>
        <v/>
      </c>
      <c r="G989" s="51" t="str">
        <f>IFERROR(VLOOKUP($B989,'Tabelas auxiliares'!$A$65:$C$102,2,FALSE),"")</f>
        <v/>
      </c>
      <c r="H989" s="51" t="str">
        <f>IFERROR(VLOOKUP($B989,'Tabelas auxiliares'!$A$65:$C$102,3,FALSE),"")</f>
        <v/>
      </c>
      <c r="X989" s="51" t="str">
        <f t="shared" si="15"/>
        <v/>
      </c>
      <c r="Y989" s="51" t="str">
        <f>IF(T989="","",IF(AND(T989&lt;&gt;'Tabelas auxiliares'!$B$236,T989&lt;&gt;'Tabelas auxiliares'!$B$237),"FOLHA DE PESSOAL",IF(X989='Tabelas auxiliares'!$A$237,"CUSTEIO",IF(X989='Tabelas auxiliares'!$A$236,"INVESTIMENTO","ERRO - VERIFICAR"))))</f>
        <v/>
      </c>
      <c r="Z989" s="65"/>
    </row>
    <row r="990" spans="6:26" x14ac:dyDescent="0.25">
      <c r="F990" s="51" t="str">
        <f>IFERROR(VLOOKUP(D990,'Tabelas auxiliares'!$A$3:$B$61,2,FALSE),"")</f>
        <v/>
      </c>
      <c r="G990" s="51" t="str">
        <f>IFERROR(VLOOKUP($B990,'Tabelas auxiliares'!$A$65:$C$102,2,FALSE),"")</f>
        <v/>
      </c>
      <c r="H990" s="51" t="str">
        <f>IFERROR(VLOOKUP($B990,'Tabelas auxiliares'!$A$65:$C$102,3,FALSE),"")</f>
        <v/>
      </c>
      <c r="X990" s="51" t="str">
        <f t="shared" si="15"/>
        <v/>
      </c>
      <c r="Y990" s="51" t="str">
        <f>IF(T990="","",IF(AND(T990&lt;&gt;'Tabelas auxiliares'!$B$236,T990&lt;&gt;'Tabelas auxiliares'!$B$237),"FOLHA DE PESSOAL",IF(X990='Tabelas auxiliares'!$A$237,"CUSTEIO",IF(X990='Tabelas auxiliares'!$A$236,"INVESTIMENTO","ERRO - VERIFICAR"))))</f>
        <v/>
      </c>
      <c r="Z990" s="65"/>
    </row>
    <row r="991" spans="6:26" x14ac:dyDescent="0.25">
      <c r="F991" s="51" t="str">
        <f>IFERROR(VLOOKUP(D991,'Tabelas auxiliares'!$A$3:$B$61,2,FALSE),"")</f>
        <v/>
      </c>
      <c r="G991" s="51" t="str">
        <f>IFERROR(VLOOKUP($B991,'Tabelas auxiliares'!$A$65:$C$102,2,FALSE),"")</f>
        <v/>
      </c>
      <c r="H991" s="51" t="str">
        <f>IFERROR(VLOOKUP($B991,'Tabelas auxiliares'!$A$65:$C$102,3,FALSE),"")</f>
        <v/>
      </c>
      <c r="X991" s="51" t="str">
        <f t="shared" si="15"/>
        <v/>
      </c>
      <c r="Y991" s="51" t="str">
        <f>IF(T991="","",IF(AND(T991&lt;&gt;'Tabelas auxiliares'!$B$236,T991&lt;&gt;'Tabelas auxiliares'!$B$237),"FOLHA DE PESSOAL",IF(X991='Tabelas auxiliares'!$A$237,"CUSTEIO",IF(X991='Tabelas auxiliares'!$A$236,"INVESTIMENTO","ERRO - VERIFICAR"))))</f>
        <v/>
      </c>
      <c r="Z991" s="65"/>
    </row>
    <row r="992" spans="6:26" x14ac:dyDescent="0.25">
      <c r="F992" s="51" t="str">
        <f>IFERROR(VLOOKUP(D992,'Tabelas auxiliares'!$A$3:$B$61,2,FALSE),"")</f>
        <v/>
      </c>
      <c r="G992" s="51" t="str">
        <f>IFERROR(VLOOKUP($B992,'Tabelas auxiliares'!$A$65:$C$102,2,FALSE),"")</f>
        <v/>
      </c>
      <c r="H992" s="51" t="str">
        <f>IFERROR(VLOOKUP($B992,'Tabelas auxiliares'!$A$65:$C$102,3,FALSE),"")</f>
        <v/>
      </c>
      <c r="X992" s="51" t="str">
        <f t="shared" si="15"/>
        <v/>
      </c>
      <c r="Y992" s="51" t="str">
        <f>IF(T992="","",IF(AND(T992&lt;&gt;'Tabelas auxiliares'!$B$236,T992&lt;&gt;'Tabelas auxiliares'!$B$237),"FOLHA DE PESSOAL",IF(X992='Tabelas auxiliares'!$A$237,"CUSTEIO",IF(X992='Tabelas auxiliares'!$A$236,"INVESTIMENTO","ERRO - VERIFICAR"))))</f>
        <v/>
      </c>
      <c r="Z992" s="65"/>
    </row>
    <row r="993" spans="1:29" x14ac:dyDescent="0.25">
      <c r="F993" s="51" t="str">
        <f>IFERROR(VLOOKUP(D993,'Tabelas auxiliares'!$A$3:$B$61,2,FALSE),"")</f>
        <v/>
      </c>
      <c r="G993" s="51" t="str">
        <f>IFERROR(VLOOKUP($B993,'Tabelas auxiliares'!$A$65:$C$102,2,FALSE),"")</f>
        <v/>
      </c>
      <c r="H993" s="51" t="str">
        <f>IFERROR(VLOOKUP($B993,'Tabelas auxiliares'!$A$65:$C$102,3,FALSE),"")</f>
        <v/>
      </c>
      <c r="X993" s="51" t="str">
        <f t="shared" si="15"/>
        <v/>
      </c>
      <c r="Y993" s="51" t="str">
        <f>IF(T993="","",IF(AND(T993&lt;&gt;'Tabelas auxiliares'!$B$236,T993&lt;&gt;'Tabelas auxiliares'!$B$237),"FOLHA DE PESSOAL",IF(X993='Tabelas auxiliares'!$A$237,"CUSTEIO",IF(X993='Tabelas auxiliares'!$A$236,"INVESTIMENTO","ERRO - VERIFICAR"))))</f>
        <v/>
      </c>
      <c r="Z993" s="65"/>
    </row>
    <row r="994" spans="1:29" x14ac:dyDescent="0.25">
      <c r="F994" s="51" t="str">
        <f>IFERROR(VLOOKUP(D994,'Tabelas auxiliares'!$A$3:$B$61,2,FALSE),"")</f>
        <v/>
      </c>
      <c r="G994" s="51" t="str">
        <f>IFERROR(VLOOKUP($B994,'Tabelas auxiliares'!$A$65:$C$102,2,FALSE),"")</f>
        <v/>
      </c>
      <c r="H994" s="51" t="str">
        <f>IFERROR(VLOOKUP($B994,'Tabelas auxiliares'!$A$65:$C$102,3,FALSE),"")</f>
        <v/>
      </c>
      <c r="X994" s="51" t="str">
        <f t="shared" si="15"/>
        <v/>
      </c>
      <c r="Y994" s="51" t="str">
        <f>IF(T994="","",IF(AND(T994&lt;&gt;'Tabelas auxiliares'!$B$236,T994&lt;&gt;'Tabelas auxiliares'!$B$237),"FOLHA DE PESSOAL",IF(X994='Tabelas auxiliares'!$A$237,"CUSTEIO",IF(X994='Tabelas auxiliares'!$A$236,"INVESTIMENTO","ERRO - VERIFICAR"))))</f>
        <v/>
      </c>
      <c r="Z994" s="65"/>
    </row>
    <row r="995" spans="1:29" x14ac:dyDescent="0.25">
      <c r="F995" s="51" t="str">
        <f>IFERROR(VLOOKUP(D995,'Tabelas auxiliares'!$A$3:$B$61,2,FALSE),"")</f>
        <v/>
      </c>
      <c r="G995" s="51" t="str">
        <f>IFERROR(VLOOKUP($B995,'Tabelas auxiliares'!$A$65:$C$102,2,FALSE),"")</f>
        <v/>
      </c>
      <c r="H995" s="51" t="str">
        <f>IFERROR(VLOOKUP($B995,'Tabelas auxiliares'!$A$65:$C$102,3,FALSE),"")</f>
        <v/>
      </c>
      <c r="X995" s="51" t="str">
        <f t="shared" si="15"/>
        <v/>
      </c>
      <c r="Y995" s="51" t="str">
        <f>IF(T995="","",IF(AND(T995&lt;&gt;'Tabelas auxiliares'!$B$236,T995&lt;&gt;'Tabelas auxiliares'!$B$237),"FOLHA DE PESSOAL",IF(X995='Tabelas auxiliares'!$A$237,"CUSTEIO",IF(X995='Tabelas auxiliares'!$A$236,"INVESTIMENTO","ERRO - VERIFICAR"))))</f>
        <v/>
      </c>
      <c r="Z995" s="65"/>
    </row>
    <row r="996" spans="1:29" x14ac:dyDescent="0.25">
      <c r="F996" s="51" t="str">
        <f>IFERROR(VLOOKUP(D996,'Tabelas auxiliares'!$A$3:$B$61,2,FALSE),"")</f>
        <v/>
      </c>
      <c r="G996" s="51" t="str">
        <f>IFERROR(VLOOKUP($B996,'Tabelas auxiliares'!$A$65:$C$102,2,FALSE),"")</f>
        <v/>
      </c>
      <c r="H996" s="51" t="str">
        <f>IFERROR(VLOOKUP($B996,'Tabelas auxiliares'!$A$65:$C$102,3,FALSE),"")</f>
        <v/>
      </c>
      <c r="X996" s="51" t="str">
        <f t="shared" si="15"/>
        <v/>
      </c>
      <c r="Y996" s="51" t="str">
        <f>IF(T996="","",IF(AND(T996&lt;&gt;'Tabelas auxiliares'!$B$236,T996&lt;&gt;'Tabelas auxiliares'!$B$237),"FOLHA DE PESSOAL",IF(X996='Tabelas auxiliares'!$A$237,"CUSTEIO",IF(X996='Tabelas auxiliares'!$A$236,"INVESTIMENTO","ERRO - VERIFICAR"))))</f>
        <v/>
      </c>
      <c r="Z996" s="65"/>
    </row>
    <row r="997" spans="1:29" x14ac:dyDescent="0.25">
      <c r="F997" s="51" t="str">
        <f>IFERROR(VLOOKUP(D997,'Tabelas auxiliares'!$A$3:$B$61,2,FALSE),"")</f>
        <v/>
      </c>
      <c r="G997" s="51" t="str">
        <f>IFERROR(VLOOKUP($B997,'Tabelas auxiliares'!$A$65:$C$102,2,FALSE),"")</f>
        <v/>
      </c>
      <c r="H997" s="51" t="str">
        <f>IFERROR(VLOOKUP($B997,'Tabelas auxiliares'!$A$65:$C$102,3,FALSE),"")</f>
        <v/>
      </c>
      <c r="X997" s="51" t="str">
        <f t="shared" si="15"/>
        <v/>
      </c>
      <c r="Y997" s="51" t="str">
        <f>IF(T997="","",IF(AND(T997&lt;&gt;'Tabelas auxiliares'!$B$236,T997&lt;&gt;'Tabelas auxiliares'!$B$237),"FOLHA DE PESSOAL",IF(X997='Tabelas auxiliares'!$A$237,"CUSTEIO",IF(X997='Tabelas auxiliares'!$A$236,"INVESTIMENTO","ERRO - VERIFICAR"))))</f>
        <v/>
      </c>
      <c r="Z997" s="65"/>
    </row>
    <row r="998" spans="1:29" x14ac:dyDescent="0.25">
      <c r="F998" s="51" t="str">
        <f>IFERROR(VLOOKUP(D998,'Tabelas auxiliares'!$A$3:$B$61,2,FALSE),"")</f>
        <v/>
      </c>
      <c r="G998" s="51" t="str">
        <f>IFERROR(VLOOKUP($B998,'Tabelas auxiliares'!$A$65:$C$102,2,FALSE),"")</f>
        <v/>
      </c>
      <c r="H998" s="51" t="str">
        <f>IFERROR(VLOOKUP($B998,'Tabelas auxiliares'!$A$65:$C$102,3,FALSE),"")</f>
        <v/>
      </c>
      <c r="X998" s="51" t="str">
        <f t="shared" si="15"/>
        <v/>
      </c>
      <c r="Y998" s="51" t="str">
        <f>IF(T998="","",IF(AND(T998&lt;&gt;'Tabelas auxiliares'!$B$236,T998&lt;&gt;'Tabelas auxiliares'!$B$237),"FOLHA DE PESSOAL",IF(X998='Tabelas auxiliares'!$A$237,"CUSTEIO",IF(X998='Tabelas auxiliares'!$A$236,"INVESTIMENTO","ERRO - VERIFICAR"))))</f>
        <v/>
      </c>
      <c r="Z998" s="65"/>
    </row>
    <row r="999" spans="1:29" x14ac:dyDescent="0.25">
      <c r="F999" s="51" t="str">
        <f>IFERROR(VLOOKUP(D999,'Tabelas auxiliares'!$A$3:$B$61,2,FALSE),"")</f>
        <v/>
      </c>
      <c r="G999" s="51" t="str">
        <f>IFERROR(VLOOKUP($B999,'Tabelas auxiliares'!$A$65:$C$102,2,FALSE),"")</f>
        <v/>
      </c>
      <c r="H999" s="51" t="str">
        <f>IFERROR(VLOOKUP($B999,'Tabelas auxiliares'!$A$65:$C$102,3,FALSE),"")</f>
        <v/>
      </c>
      <c r="X999" s="51" t="str">
        <f t="shared" si="15"/>
        <v/>
      </c>
      <c r="Y999" s="51" t="str">
        <f>IF(T999="","",IF(AND(T999&lt;&gt;'Tabelas auxiliares'!$B$236,T999&lt;&gt;'Tabelas auxiliares'!$B$237),"FOLHA DE PESSOAL",IF(X999='Tabelas auxiliares'!$A$237,"CUSTEIO",IF(X999='Tabelas auxiliares'!$A$236,"INVESTIMENTO","ERRO - VERIFICAR"))))</f>
        <v/>
      </c>
      <c r="Z999" s="65"/>
    </row>
    <row r="1000" spans="1:29" x14ac:dyDescent="0.25">
      <c r="F1000" s="51" t="str">
        <f>IFERROR(VLOOKUP(D1000,'Tabelas auxiliares'!$A$3:$B$61,2,FALSE),"")</f>
        <v/>
      </c>
      <c r="G1000" s="51" t="str">
        <f>IFERROR(VLOOKUP($B1000,'Tabelas auxiliares'!$A$65:$C$102,2,FALSE),"")</f>
        <v/>
      </c>
      <c r="H1000" s="51" t="str">
        <f>IFERROR(VLOOKUP($B1000,'Tabelas auxiliares'!$A$65:$C$102,3,FALSE),"")</f>
        <v/>
      </c>
      <c r="X1000" s="51" t="str">
        <f t="shared" si="15"/>
        <v/>
      </c>
      <c r="Y1000" s="51" t="str">
        <f>IF(T1000="","",IF(AND(T1000&lt;&gt;'Tabelas auxiliares'!$B$236,T1000&lt;&gt;'Tabelas auxiliares'!$B$237),"FOLHA DE PESSOAL",IF(X1000='Tabelas auxiliares'!$A$237,"CUSTEIO",IF(X1000='Tabelas auxiliares'!$A$236,"INVESTIMENTO","ERRO - VERIFICAR"))))</f>
        <v/>
      </c>
      <c r="Z1000" s="65"/>
    </row>
    <row r="1001" spans="1:29" x14ac:dyDescent="0.25">
      <c r="A1001" s="57" t="s">
        <v>98</v>
      </c>
      <c r="B1001" s="57"/>
      <c r="C1001" s="57"/>
      <c r="D1001" s="57"/>
      <c r="E1001" s="57"/>
      <c r="F1001" s="57"/>
      <c r="G1001" s="57"/>
      <c r="H1001" s="57"/>
      <c r="I1001" s="57"/>
      <c r="J1001" s="57"/>
      <c r="K1001" s="57"/>
      <c r="L1001" s="57"/>
      <c r="M1001" s="57"/>
      <c r="N1001" s="57"/>
      <c r="O1001" s="57"/>
      <c r="P1001" s="57"/>
      <c r="Q1001" s="57"/>
      <c r="R1001" s="57"/>
      <c r="S1001" s="57"/>
      <c r="T1001" s="57"/>
      <c r="U1001" s="57"/>
      <c r="V1001" s="57"/>
      <c r="W1001" s="57"/>
      <c r="X1001" s="57"/>
      <c r="Y1001" s="57"/>
      <c r="Z1001" s="56">
        <f>SUBTOTAL(9,Z4:Z1000)</f>
        <v>24096301.359999996</v>
      </c>
      <c r="AA1001" s="56">
        <f t="shared" ref="AA1001:AC1001" si="16">SUBTOTAL(9,AA4:AA1000)</f>
        <v>2277371.9100000006</v>
      </c>
      <c r="AB1001" s="56">
        <f t="shared" si="16"/>
        <v>52484.100000000006</v>
      </c>
      <c r="AC1001" s="56">
        <f t="shared" si="16"/>
        <v>21563404.179999996</v>
      </c>
    </row>
  </sheetData>
  <sheetProtection algorithmName="SHA-512" hashValue="4JtUl0uTs+ZGI8pC0YFXUpXNxgPJbigYCiNYQtx3NwBbl3Is/MydZB2iaw/zo3Jbqi86SWzeGMbQUDVmWWcBSg==" saltValue="7cDyUsO3YieWiRGgBOQq+g==" spinCount="100000" sheet="1" autoFilter="0"/>
  <autoFilter ref="A3:AB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V1001"/>
  <sheetViews>
    <sheetView tabSelected="1" topLeftCell="J3" zoomScaleNormal="100" workbookViewId="0">
      <selection activeCell="N12" sqref="N12"/>
    </sheetView>
  </sheetViews>
  <sheetFormatPr defaultColWidth="0"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6" width="16" customWidth="1"/>
    <col min="17" max="17" width="19.5703125" customWidth="1"/>
    <col min="18" max="18" width="18.7109375" customWidth="1"/>
    <col min="19" max="19" width="18" customWidth="1"/>
    <col min="20" max="20" width="24.5703125" customWidth="1"/>
    <col min="21" max="21" width="19" customWidth="1"/>
    <col min="22" max="22" width="16.140625" customWidth="1"/>
    <col min="23" max="16384" width="9.140625" hidden="1"/>
  </cols>
  <sheetData>
    <row r="1" spans="1:22" ht="28.5" hidden="1" customHeight="1" x14ac:dyDescent="0.25">
      <c r="A1" s="145" t="s">
        <v>202</v>
      </c>
      <c r="B1" s="145"/>
      <c r="M1" s="54"/>
      <c r="N1" s="54"/>
      <c r="O1" s="54"/>
      <c r="P1" s="54"/>
      <c r="Q1" s="54"/>
    </row>
    <row r="2" spans="1:22" ht="18.75" hidden="1" x14ac:dyDescent="0.3">
      <c r="A2" s="145"/>
      <c r="B2" s="145"/>
      <c r="M2" s="54"/>
      <c r="O2" s="54"/>
      <c r="P2" s="54"/>
      <c r="Q2" s="54"/>
      <c r="S2" s="55" t="s">
        <v>148</v>
      </c>
    </row>
    <row r="3" spans="1:22" s="113" customFormat="1" ht="63" x14ac:dyDescent="0.25">
      <c r="A3" s="112" t="s">
        <v>199</v>
      </c>
      <c r="B3" s="112" t="s">
        <v>201</v>
      </c>
      <c r="C3" s="112" t="s">
        <v>196</v>
      </c>
      <c r="D3" s="112" t="s">
        <v>0</v>
      </c>
      <c r="E3" s="112" t="s">
        <v>156</v>
      </c>
      <c r="F3" s="112" t="s">
        <v>1</v>
      </c>
      <c r="G3" s="112" t="s">
        <v>157</v>
      </c>
      <c r="H3" s="111" t="s">
        <v>158</v>
      </c>
      <c r="I3" s="111" t="s">
        <v>159</v>
      </c>
      <c r="J3" s="111" t="s">
        <v>160</v>
      </c>
      <c r="K3" s="112" t="s">
        <v>502</v>
      </c>
      <c r="L3" s="111" t="s">
        <v>503</v>
      </c>
      <c r="M3" s="111" t="s">
        <v>163</v>
      </c>
      <c r="N3" s="111" t="s">
        <v>121</v>
      </c>
      <c r="O3" s="111" t="s">
        <v>445</v>
      </c>
      <c r="P3" s="112" t="s">
        <v>446</v>
      </c>
      <c r="Q3" s="111" t="s">
        <v>144</v>
      </c>
      <c r="R3" s="112" t="s">
        <v>145</v>
      </c>
      <c r="S3" s="112" t="s">
        <v>251</v>
      </c>
      <c r="T3" s="112" t="s">
        <v>203</v>
      </c>
      <c r="U3" s="112" t="s">
        <v>204</v>
      </c>
      <c r="V3" s="112" t="s">
        <v>205</v>
      </c>
    </row>
    <row r="4" spans="1:22" ht="14.45" customHeight="1" x14ac:dyDescent="0.25">
      <c r="A4" t="s">
        <v>3459</v>
      </c>
      <c r="B4" t="s">
        <v>3460</v>
      </c>
      <c r="C4" t="s">
        <v>4425</v>
      </c>
      <c r="D4" t="s">
        <v>5573</v>
      </c>
      <c r="E4" t="s">
        <v>5574</v>
      </c>
      <c r="F4" t="s">
        <v>5575</v>
      </c>
      <c r="G4" t="s">
        <v>3055</v>
      </c>
      <c r="H4" t="s">
        <v>3463</v>
      </c>
      <c r="I4" t="s">
        <v>167</v>
      </c>
      <c r="J4" t="s">
        <v>3464</v>
      </c>
      <c r="K4" t="s">
        <v>792</v>
      </c>
      <c r="L4" t="s">
        <v>5576</v>
      </c>
      <c r="M4" t="s">
        <v>164</v>
      </c>
      <c r="N4" t="s">
        <v>794</v>
      </c>
      <c r="O4" t="s">
        <v>2085</v>
      </c>
      <c r="P4" t="s">
        <v>2086</v>
      </c>
      <c r="Q4" s="51" t="str">
        <f>LEFT(O4,1)</f>
        <v>4</v>
      </c>
      <c r="R4" s="51" t="str">
        <f>IF(M4="","",IF(AND(M4&lt;&gt;'Tabelas auxiliares'!$B$236,M4&lt;&gt;'Tabelas auxiliares'!$B$237,M4&lt;&gt;'Tabelas auxiliares'!$C$236,M4&lt;&gt;'Tabelas auxiliares'!$C$237),"FOLHA DE PESSOAL",IF(Q4='Tabelas auxiliares'!$A$237,"CUSTEIO",IF(Q4='Tabelas auxiliares'!$A$236,"INVESTIMENTO","ERRO - VERIFICAR"))))</f>
        <v>INVESTIMENTO</v>
      </c>
      <c r="S4" s="44">
        <v>21919.9</v>
      </c>
      <c r="V4" s="44">
        <v>16618.34</v>
      </c>
    </row>
    <row r="5" spans="1:22" ht="14.45" customHeight="1" x14ac:dyDescent="0.25">
      <c r="A5" t="s">
        <v>3459</v>
      </c>
      <c r="B5" t="s">
        <v>3460</v>
      </c>
      <c r="C5" t="s">
        <v>4600</v>
      </c>
      <c r="D5" t="s">
        <v>5577</v>
      </c>
      <c r="E5" t="s">
        <v>5578</v>
      </c>
      <c r="F5" t="s">
        <v>5579</v>
      </c>
      <c r="G5" t="s">
        <v>5580</v>
      </c>
      <c r="H5" t="s">
        <v>3463</v>
      </c>
      <c r="I5" t="s">
        <v>167</v>
      </c>
      <c r="J5" t="s">
        <v>3464</v>
      </c>
      <c r="K5" t="s">
        <v>792</v>
      </c>
      <c r="L5" t="s">
        <v>5576</v>
      </c>
      <c r="M5" t="s">
        <v>164</v>
      </c>
      <c r="N5" t="s">
        <v>794</v>
      </c>
      <c r="O5" t="s">
        <v>1508</v>
      </c>
      <c r="P5" t="s">
        <v>1509</v>
      </c>
      <c r="Q5" s="51" t="str">
        <f t="shared" ref="Q5:Q68" si="0">LEFT(O5,1)</f>
        <v>4</v>
      </c>
      <c r="R5" s="51" t="str">
        <f>IF(M5="","",IF(AND(M5&lt;&gt;'Tabelas auxiliares'!$B$236,M5&lt;&gt;'Tabelas auxiliares'!$B$237,M5&lt;&gt;'Tabelas auxiliares'!$C$236,M5&lt;&gt;'Tabelas auxiliares'!$C$237),"FOLHA DE PESSOAL",IF(Q5='Tabelas auxiliares'!$A$237,"CUSTEIO",IF(Q5='Tabelas auxiliares'!$A$236,"INVESTIMENTO","ERRO - VERIFICAR"))))</f>
        <v>INVESTIMENTO</v>
      </c>
      <c r="S5" s="44">
        <v>155806.59</v>
      </c>
      <c r="V5" s="44">
        <v>116501.44</v>
      </c>
    </row>
    <row r="6" spans="1:22" x14ac:dyDescent="0.25">
      <c r="A6" t="s">
        <v>3459</v>
      </c>
      <c r="B6" t="s">
        <v>3460</v>
      </c>
      <c r="C6" t="s">
        <v>4439</v>
      </c>
      <c r="D6" t="s">
        <v>5581</v>
      </c>
      <c r="E6" t="s">
        <v>5582</v>
      </c>
      <c r="F6" t="s">
        <v>5583</v>
      </c>
      <c r="G6" t="s">
        <v>5584</v>
      </c>
      <c r="H6" t="s">
        <v>3463</v>
      </c>
      <c r="I6" t="s">
        <v>167</v>
      </c>
      <c r="J6" t="s">
        <v>3464</v>
      </c>
      <c r="K6" t="s">
        <v>792</v>
      </c>
      <c r="L6" t="s">
        <v>766</v>
      </c>
      <c r="M6" t="s">
        <v>164</v>
      </c>
      <c r="N6" t="s">
        <v>794</v>
      </c>
      <c r="O6" t="s">
        <v>1508</v>
      </c>
      <c r="P6" t="s">
        <v>1509</v>
      </c>
      <c r="Q6" s="51" t="str">
        <f t="shared" si="0"/>
        <v>4</v>
      </c>
      <c r="R6" s="51" t="str">
        <f>IF(M6="","",IF(AND(M6&lt;&gt;'Tabelas auxiliares'!$B$236,M6&lt;&gt;'Tabelas auxiliares'!$B$237,M6&lt;&gt;'Tabelas auxiliares'!$C$236,M6&lt;&gt;'Tabelas auxiliares'!$C$237),"FOLHA DE PESSOAL",IF(Q6='Tabelas auxiliares'!$A$237,"CUSTEIO",IF(Q6='Tabelas auxiliares'!$A$236,"INVESTIMENTO","ERRO - VERIFICAR"))))</f>
        <v>INVESTIMENTO</v>
      </c>
      <c r="S6" s="44">
        <v>197960.14</v>
      </c>
      <c r="V6" s="44">
        <v>197960.14</v>
      </c>
    </row>
    <row r="7" spans="1:22" ht="14.45" customHeight="1" x14ac:dyDescent="0.25">
      <c r="A7" t="s">
        <v>3459</v>
      </c>
      <c r="B7" t="s">
        <v>3460</v>
      </c>
      <c r="C7" t="s">
        <v>5376</v>
      </c>
      <c r="D7" t="s">
        <v>5585</v>
      </c>
      <c r="E7" t="s">
        <v>5586</v>
      </c>
      <c r="F7" t="s">
        <v>5587</v>
      </c>
      <c r="G7" t="s">
        <v>3055</v>
      </c>
      <c r="H7" t="s">
        <v>3463</v>
      </c>
      <c r="I7" t="s">
        <v>167</v>
      </c>
      <c r="J7" t="s">
        <v>3464</v>
      </c>
      <c r="K7" t="s">
        <v>792</v>
      </c>
      <c r="L7" t="s">
        <v>5576</v>
      </c>
      <c r="M7" t="s">
        <v>164</v>
      </c>
      <c r="N7" t="s">
        <v>794</v>
      </c>
      <c r="O7" t="s">
        <v>1508</v>
      </c>
      <c r="P7" t="s">
        <v>1509</v>
      </c>
      <c r="Q7" s="51" t="str">
        <f t="shared" si="0"/>
        <v>4</v>
      </c>
      <c r="R7" s="51" t="str">
        <f>IF(M7="","",IF(AND(M7&lt;&gt;'Tabelas auxiliares'!$B$236,M7&lt;&gt;'Tabelas auxiliares'!$B$237,M7&lt;&gt;'Tabelas auxiliares'!$C$236,M7&lt;&gt;'Tabelas auxiliares'!$C$237),"FOLHA DE PESSOAL",IF(Q7='Tabelas auxiliares'!$A$237,"CUSTEIO",IF(Q7='Tabelas auxiliares'!$A$236,"INVESTIMENTO","ERRO - VERIFICAR"))))</f>
        <v>INVESTIMENTO</v>
      </c>
      <c r="S7" s="44">
        <v>44180.03</v>
      </c>
      <c r="V7" s="44">
        <v>33622.129999999997</v>
      </c>
    </row>
    <row r="8" spans="1:22" x14ac:dyDescent="0.25">
      <c r="A8" t="s">
        <v>3459</v>
      </c>
      <c r="B8" t="s">
        <v>3460</v>
      </c>
      <c r="C8" t="s">
        <v>4858</v>
      </c>
      <c r="D8" t="s">
        <v>5588</v>
      </c>
      <c r="E8" t="s">
        <v>5589</v>
      </c>
      <c r="F8" t="s">
        <v>5590</v>
      </c>
      <c r="G8" t="s">
        <v>5591</v>
      </c>
      <c r="H8" t="s">
        <v>3463</v>
      </c>
      <c r="I8" t="s">
        <v>167</v>
      </c>
      <c r="J8" t="s">
        <v>3464</v>
      </c>
      <c r="K8" t="s">
        <v>792</v>
      </c>
      <c r="L8" t="s">
        <v>766</v>
      </c>
      <c r="M8" t="s">
        <v>164</v>
      </c>
      <c r="N8" t="s">
        <v>794</v>
      </c>
      <c r="O8" t="s">
        <v>1508</v>
      </c>
      <c r="P8" t="s">
        <v>1509</v>
      </c>
      <c r="Q8" s="51" t="str">
        <f t="shared" si="0"/>
        <v>4</v>
      </c>
      <c r="R8" s="51" t="str">
        <f>IF(M8="","",IF(AND(M8&lt;&gt;'Tabelas auxiliares'!$B$236,M8&lt;&gt;'Tabelas auxiliares'!$B$237,M8&lt;&gt;'Tabelas auxiliares'!$C$236,M8&lt;&gt;'Tabelas auxiliares'!$C$237),"FOLHA DE PESSOAL",IF(Q8='Tabelas auxiliares'!$A$237,"CUSTEIO",IF(Q8='Tabelas auxiliares'!$A$236,"INVESTIMENTO","ERRO - VERIFICAR"))))</f>
        <v>INVESTIMENTO</v>
      </c>
      <c r="S8" s="44">
        <v>277273.65000000002</v>
      </c>
      <c r="V8" s="44">
        <v>277273.65000000002</v>
      </c>
    </row>
    <row r="9" spans="1:22" ht="14.45" customHeight="1" x14ac:dyDescent="0.25">
      <c r="A9" t="s">
        <v>3487</v>
      </c>
      <c r="B9" t="s">
        <v>3488</v>
      </c>
      <c r="C9" t="s">
        <v>5592</v>
      </c>
      <c r="D9" t="s">
        <v>5354</v>
      </c>
      <c r="E9" t="s">
        <v>5593</v>
      </c>
      <c r="F9" t="s">
        <v>5356</v>
      </c>
      <c r="G9" t="s">
        <v>3496</v>
      </c>
      <c r="H9" t="s">
        <v>3489</v>
      </c>
      <c r="I9" t="s">
        <v>167</v>
      </c>
      <c r="J9" t="s">
        <v>3490</v>
      </c>
      <c r="K9" t="s">
        <v>5594</v>
      </c>
      <c r="L9" t="s">
        <v>3498</v>
      </c>
      <c r="M9" t="s">
        <v>237</v>
      </c>
      <c r="N9" t="s">
        <v>5595</v>
      </c>
      <c r="O9" t="s">
        <v>3500</v>
      </c>
      <c r="P9" t="s">
        <v>3501</v>
      </c>
      <c r="Q9" s="51" t="str">
        <f t="shared" si="0"/>
        <v>4</v>
      </c>
      <c r="R9" s="51" t="str">
        <f>IF(M9="","",IF(AND(M9&lt;&gt;'Tabelas auxiliares'!$B$236,M9&lt;&gt;'Tabelas auxiliares'!$B$237,M9&lt;&gt;'Tabelas auxiliares'!$C$236,M9&lt;&gt;'Tabelas auxiliares'!$C$237),"FOLHA DE PESSOAL",IF(Q9='Tabelas auxiliares'!$A$237,"CUSTEIO",IF(Q9='Tabelas auxiliares'!$A$236,"INVESTIMENTO","ERRO - VERIFICAR"))))</f>
        <v>INVESTIMENTO</v>
      </c>
      <c r="S9" s="44">
        <v>4000000</v>
      </c>
      <c r="V9" s="44">
        <v>4000000</v>
      </c>
    </row>
    <row r="10" spans="1:22" ht="14.45" customHeight="1" x14ac:dyDescent="0.25">
      <c r="A10" t="s">
        <v>3487</v>
      </c>
      <c r="B10" t="s">
        <v>3488</v>
      </c>
      <c r="C10" t="s">
        <v>5238</v>
      </c>
      <c r="D10" t="s">
        <v>5596</v>
      </c>
      <c r="E10" t="s">
        <v>5597</v>
      </c>
      <c r="F10" t="s">
        <v>5598</v>
      </c>
      <c r="G10" t="s">
        <v>5599</v>
      </c>
      <c r="H10" t="s">
        <v>3489</v>
      </c>
      <c r="I10" t="s">
        <v>167</v>
      </c>
      <c r="J10" t="s">
        <v>3490</v>
      </c>
      <c r="K10" t="s">
        <v>597</v>
      </c>
      <c r="L10" t="s">
        <v>5600</v>
      </c>
      <c r="M10" t="s">
        <v>237</v>
      </c>
      <c r="N10" t="s">
        <v>5601</v>
      </c>
      <c r="O10" t="s">
        <v>5602</v>
      </c>
      <c r="P10" t="s">
        <v>5603</v>
      </c>
      <c r="Q10" s="51" t="str">
        <f t="shared" si="0"/>
        <v>3</v>
      </c>
      <c r="R10" s="51" t="str">
        <f>IF(M10="","",IF(AND(M10&lt;&gt;'Tabelas auxiliares'!$B$236,M10&lt;&gt;'Tabelas auxiliares'!$B$237,M10&lt;&gt;'Tabelas auxiliares'!$C$236,M10&lt;&gt;'Tabelas auxiliares'!$C$237),"FOLHA DE PESSOAL",IF(Q10='Tabelas auxiliares'!$A$237,"CUSTEIO",IF(Q10='Tabelas auxiliares'!$A$236,"INVESTIMENTO","ERRO - VERIFICAR"))))</f>
        <v>CUSTEIO</v>
      </c>
      <c r="S10" s="44">
        <v>37000</v>
      </c>
      <c r="T10" s="44">
        <v>37000</v>
      </c>
    </row>
    <row r="11" spans="1:22" ht="14.45" customHeight="1" x14ac:dyDescent="0.25">
      <c r="A11" t="s">
        <v>3487</v>
      </c>
      <c r="B11" t="s">
        <v>3488</v>
      </c>
      <c r="C11" t="s">
        <v>5604</v>
      </c>
      <c r="D11" t="s">
        <v>5354</v>
      </c>
      <c r="E11" t="s">
        <v>5605</v>
      </c>
      <c r="F11" t="s">
        <v>5606</v>
      </c>
      <c r="G11" t="s">
        <v>3496</v>
      </c>
      <c r="H11" t="s">
        <v>3489</v>
      </c>
      <c r="I11" t="s">
        <v>167</v>
      </c>
      <c r="J11" t="s">
        <v>3490</v>
      </c>
      <c r="K11" t="s">
        <v>5607</v>
      </c>
      <c r="L11" t="s">
        <v>3498</v>
      </c>
      <c r="M11" t="s">
        <v>237</v>
      </c>
      <c r="N11" t="s">
        <v>5595</v>
      </c>
      <c r="O11" t="s">
        <v>3500</v>
      </c>
      <c r="P11" t="s">
        <v>3501</v>
      </c>
      <c r="Q11" s="51" t="str">
        <f t="shared" si="0"/>
        <v>4</v>
      </c>
      <c r="R11" s="51" t="str">
        <f>IF(M11="","",IF(AND(M11&lt;&gt;'Tabelas auxiliares'!$B$236,M11&lt;&gt;'Tabelas auxiliares'!$B$237,M11&lt;&gt;'Tabelas auxiliares'!$C$236,M11&lt;&gt;'Tabelas auxiliares'!$C$237),"FOLHA DE PESSOAL",IF(Q11='Tabelas auxiliares'!$A$237,"CUSTEIO",IF(Q11='Tabelas auxiliares'!$A$236,"INVESTIMENTO","ERRO - VERIFICAR"))))</f>
        <v>INVESTIMENTO</v>
      </c>
      <c r="S11" s="44">
        <v>2500000</v>
      </c>
      <c r="V11" s="44">
        <v>2500000</v>
      </c>
    </row>
    <row r="12" spans="1:22" ht="14.45" customHeight="1" x14ac:dyDescent="0.25">
      <c r="A12" t="s">
        <v>3487</v>
      </c>
      <c r="B12" t="s">
        <v>3488</v>
      </c>
      <c r="C12" t="s">
        <v>4584</v>
      </c>
      <c r="D12" t="s">
        <v>3415</v>
      </c>
      <c r="E12" t="s">
        <v>5608</v>
      </c>
      <c r="F12" t="s">
        <v>3417</v>
      </c>
      <c r="G12" t="s">
        <v>3496</v>
      </c>
      <c r="H12" t="s">
        <v>3489</v>
      </c>
      <c r="I12" t="s">
        <v>167</v>
      </c>
      <c r="J12" t="s">
        <v>3490</v>
      </c>
      <c r="K12" t="s">
        <v>3497</v>
      </c>
      <c r="L12" t="s">
        <v>3498</v>
      </c>
      <c r="M12" t="s">
        <v>164</v>
      </c>
      <c r="N12" t="s">
        <v>5609</v>
      </c>
      <c r="O12" t="s">
        <v>3500</v>
      </c>
      <c r="P12" t="s">
        <v>3501</v>
      </c>
      <c r="Q12" s="51" t="str">
        <f t="shared" si="0"/>
        <v>4</v>
      </c>
      <c r="R12" s="51" t="str">
        <f>IF(M12="","",IF(AND(M12&lt;&gt;'Tabelas auxiliares'!$B$236,M12&lt;&gt;'Tabelas auxiliares'!$B$237,M12&lt;&gt;'Tabelas auxiliares'!$C$236,M12&lt;&gt;'Tabelas auxiliares'!$C$237),"FOLHA DE PESSOAL",IF(Q12='Tabelas auxiliares'!$A$237,"CUSTEIO",IF(Q12='Tabelas auxiliares'!$A$236,"INVESTIMENTO","ERRO - VERIFICAR"))))</f>
        <v>INVESTIMENTO</v>
      </c>
      <c r="S12" s="44">
        <v>1100000</v>
      </c>
      <c r="V12" s="44">
        <v>1100000</v>
      </c>
    </row>
    <row r="13" spans="1:22" ht="14.45" customHeight="1" x14ac:dyDescent="0.25">
      <c r="A13" t="s">
        <v>3487</v>
      </c>
      <c r="B13" t="s">
        <v>3488</v>
      </c>
      <c r="C13" t="s">
        <v>4813</v>
      </c>
      <c r="D13" t="s">
        <v>3415</v>
      </c>
      <c r="E13" t="s">
        <v>5610</v>
      </c>
      <c r="F13" t="s">
        <v>3417</v>
      </c>
      <c r="G13" t="s">
        <v>3496</v>
      </c>
      <c r="H13" t="s">
        <v>3489</v>
      </c>
      <c r="I13" t="s">
        <v>167</v>
      </c>
      <c r="J13" t="s">
        <v>3490</v>
      </c>
      <c r="K13" t="s">
        <v>3497</v>
      </c>
      <c r="L13" t="s">
        <v>3498</v>
      </c>
      <c r="M13" t="s">
        <v>164</v>
      </c>
      <c r="N13" t="s">
        <v>5609</v>
      </c>
      <c r="O13" t="s">
        <v>3500</v>
      </c>
      <c r="P13" t="s">
        <v>3501</v>
      </c>
      <c r="Q13" s="51" t="str">
        <f t="shared" si="0"/>
        <v>4</v>
      </c>
      <c r="R13" s="51" t="str">
        <f>IF(M13="","",IF(AND(M13&lt;&gt;'Tabelas auxiliares'!$B$236,M13&lt;&gt;'Tabelas auxiliares'!$B$237,M13&lt;&gt;'Tabelas auxiliares'!$C$236,M13&lt;&gt;'Tabelas auxiliares'!$C$237),"FOLHA DE PESSOAL",IF(Q13='Tabelas auxiliares'!$A$237,"CUSTEIO",IF(Q13='Tabelas auxiliares'!$A$236,"INVESTIMENTO","ERRO - VERIFICAR"))))</f>
        <v>INVESTIMENTO</v>
      </c>
      <c r="S13" s="44">
        <v>63341.35</v>
      </c>
      <c r="V13" s="44">
        <v>63341.35</v>
      </c>
    </row>
    <row r="14" spans="1:22" ht="14.45" customHeight="1" x14ac:dyDescent="0.25">
      <c r="A14" t="s">
        <v>3487</v>
      </c>
      <c r="B14" t="s">
        <v>3488</v>
      </c>
      <c r="C14" t="s">
        <v>4813</v>
      </c>
      <c r="D14" t="s">
        <v>3415</v>
      </c>
      <c r="E14" t="s">
        <v>5611</v>
      </c>
      <c r="F14" t="s">
        <v>3417</v>
      </c>
      <c r="G14" t="s">
        <v>3496</v>
      </c>
      <c r="H14" t="s">
        <v>3489</v>
      </c>
      <c r="I14" t="s">
        <v>167</v>
      </c>
      <c r="J14" t="s">
        <v>3490</v>
      </c>
      <c r="K14" t="s">
        <v>5607</v>
      </c>
      <c r="L14" t="s">
        <v>3498</v>
      </c>
      <c r="M14" t="s">
        <v>164</v>
      </c>
      <c r="N14" t="s">
        <v>5609</v>
      </c>
      <c r="O14" t="s">
        <v>3500</v>
      </c>
      <c r="P14" t="s">
        <v>3501</v>
      </c>
      <c r="Q14" s="51" t="str">
        <f t="shared" si="0"/>
        <v>4</v>
      </c>
      <c r="R14" s="51" t="str">
        <f>IF(M14="","",IF(AND(M14&lt;&gt;'Tabelas auxiliares'!$B$236,M14&lt;&gt;'Tabelas auxiliares'!$B$237,M14&lt;&gt;'Tabelas auxiliares'!$C$236,M14&lt;&gt;'Tabelas auxiliares'!$C$237),"FOLHA DE PESSOAL",IF(Q14='Tabelas auxiliares'!$A$237,"CUSTEIO",IF(Q14='Tabelas auxiliares'!$A$236,"INVESTIMENTO","ERRO - VERIFICAR"))))</f>
        <v>INVESTIMENTO</v>
      </c>
      <c r="S14" s="44">
        <v>136658.65</v>
      </c>
      <c r="V14" s="44">
        <v>136658.65</v>
      </c>
    </row>
    <row r="15" spans="1:22" ht="14.45" customHeight="1" x14ac:dyDescent="0.25">
      <c r="A15" t="s">
        <v>3487</v>
      </c>
      <c r="B15" t="s">
        <v>3488</v>
      </c>
      <c r="C15" t="s">
        <v>5036</v>
      </c>
      <c r="D15" t="s">
        <v>3415</v>
      </c>
      <c r="E15" t="s">
        <v>5612</v>
      </c>
      <c r="F15" t="s">
        <v>3417</v>
      </c>
      <c r="G15" t="s">
        <v>3496</v>
      </c>
      <c r="H15" t="s">
        <v>3489</v>
      </c>
      <c r="I15" t="s">
        <v>167</v>
      </c>
      <c r="J15" t="s">
        <v>3490</v>
      </c>
      <c r="K15" t="s">
        <v>3497</v>
      </c>
      <c r="L15" t="s">
        <v>3498</v>
      </c>
      <c r="M15" t="s">
        <v>164</v>
      </c>
      <c r="N15" t="s">
        <v>3499</v>
      </c>
      <c r="O15" t="s">
        <v>3500</v>
      </c>
      <c r="P15" t="s">
        <v>3501</v>
      </c>
      <c r="Q15" s="51" t="str">
        <f t="shared" si="0"/>
        <v>4</v>
      </c>
      <c r="R15" s="51" t="str">
        <f>IF(M15="","",IF(AND(M15&lt;&gt;'Tabelas auxiliares'!$B$236,M15&lt;&gt;'Tabelas auxiliares'!$B$237,M15&lt;&gt;'Tabelas auxiliares'!$C$236,M15&lt;&gt;'Tabelas auxiliares'!$C$237),"FOLHA DE PESSOAL",IF(Q15='Tabelas auxiliares'!$A$237,"CUSTEIO",IF(Q15='Tabelas auxiliares'!$A$236,"INVESTIMENTO","ERRO - VERIFICAR"))))</f>
        <v>INVESTIMENTO</v>
      </c>
      <c r="S15" s="44">
        <v>6500000</v>
      </c>
      <c r="V15" s="44">
        <v>6500000</v>
      </c>
    </row>
    <row r="16" spans="1:22" x14ac:dyDescent="0.25">
      <c r="A16" t="s">
        <v>3487</v>
      </c>
      <c r="B16" t="s">
        <v>3488</v>
      </c>
      <c r="C16" t="s">
        <v>4600</v>
      </c>
      <c r="D16" t="s">
        <v>3191</v>
      </c>
      <c r="E16" t="s">
        <v>5613</v>
      </c>
      <c r="F16" t="s">
        <v>5614</v>
      </c>
      <c r="G16" t="s">
        <v>3194</v>
      </c>
      <c r="H16" t="s">
        <v>5615</v>
      </c>
      <c r="I16" t="s">
        <v>167</v>
      </c>
      <c r="J16" t="s">
        <v>5616</v>
      </c>
      <c r="K16" t="s">
        <v>119</v>
      </c>
      <c r="L16" t="s">
        <v>5617</v>
      </c>
      <c r="M16" t="s">
        <v>228</v>
      </c>
      <c r="N16" t="s">
        <v>5618</v>
      </c>
      <c r="O16" t="s">
        <v>3195</v>
      </c>
      <c r="P16" t="s">
        <v>3196</v>
      </c>
      <c r="Q16" s="51" t="str">
        <f t="shared" si="0"/>
        <v>3</v>
      </c>
      <c r="R16" s="51" t="str">
        <f>IF(M16="","",IF(AND(M16&lt;&gt;'Tabelas auxiliares'!$B$236,M16&lt;&gt;'Tabelas auxiliares'!$B$237,M16&lt;&gt;'Tabelas auxiliares'!$C$236,M16&lt;&gt;'Tabelas auxiliares'!$C$237),"FOLHA DE PESSOAL",IF(Q16='Tabelas auxiliares'!$A$237,"CUSTEIO",IF(Q16='Tabelas auxiliares'!$A$236,"INVESTIMENTO","ERRO - VERIFICAR"))))</f>
        <v>CUSTEIO</v>
      </c>
      <c r="S16" s="44">
        <v>600000</v>
      </c>
      <c r="V16" s="44">
        <v>600000</v>
      </c>
    </row>
    <row r="17" spans="1:22" ht="14.45" customHeight="1" x14ac:dyDescent="0.25">
      <c r="A17" t="s">
        <v>3487</v>
      </c>
      <c r="B17" t="s">
        <v>3488</v>
      </c>
      <c r="C17" t="s">
        <v>4458</v>
      </c>
      <c r="D17" t="s">
        <v>3415</v>
      </c>
      <c r="E17" t="s">
        <v>5619</v>
      </c>
      <c r="F17" t="s">
        <v>5620</v>
      </c>
      <c r="G17" t="s">
        <v>3496</v>
      </c>
      <c r="H17" t="s">
        <v>3489</v>
      </c>
      <c r="I17" t="s">
        <v>167</v>
      </c>
      <c r="J17" t="s">
        <v>3490</v>
      </c>
      <c r="K17" t="s">
        <v>3497</v>
      </c>
      <c r="L17" t="s">
        <v>3498</v>
      </c>
      <c r="M17" t="s">
        <v>164</v>
      </c>
      <c r="N17" t="s">
        <v>3499</v>
      </c>
      <c r="O17" t="s">
        <v>3500</v>
      </c>
      <c r="P17" t="s">
        <v>3501</v>
      </c>
      <c r="Q17" s="51" t="str">
        <f t="shared" si="0"/>
        <v>4</v>
      </c>
      <c r="R17" s="51" t="str">
        <f>IF(M17="","",IF(AND(M17&lt;&gt;'Tabelas auxiliares'!$B$236,M17&lt;&gt;'Tabelas auxiliares'!$B$237,M17&lt;&gt;'Tabelas auxiliares'!$C$236,M17&lt;&gt;'Tabelas auxiliares'!$C$237),"FOLHA DE PESSOAL",IF(Q17='Tabelas auxiliares'!$A$237,"CUSTEIO",IF(Q17='Tabelas auxiliares'!$A$236,"INVESTIMENTO","ERRO - VERIFICAR"))))</f>
        <v>INVESTIMENTO</v>
      </c>
      <c r="S17" s="44">
        <v>2335132.36</v>
      </c>
      <c r="V17" s="44">
        <v>2335132.36</v>
      </c>
    </row>
    <row r="18" spans="1:22" ht="14.45" customHeight="1" x14ac:dyDescent="0.25">
      <c r="A18" t="s">
        <v>3530</v>
      </c>
      <c r="B18" t="s">
        <v>3531</v>
      </c>
      <c r="C18" t="s">
        <v>5357</v>
      </c>
      <c r="D18" t="s">
        <v>3415</v>
      </c>
      <c r="E18" t="s">
        <v>5621</v>
      </c>
      <c r="F18" t="s">
        <v>3417</v>
      </c>
      <c r="G18" t="s">
        <v>3496</v>
      </c>
      <c r="H18" t="s">
        <v>166</v>
      </c>
      <c r="I18" t="s">
        <v>167</v>
      </c>
      <c r="J18" t="s">
        <v>200</v>
      </c>
      <c r="K18" t="s">
        <v>119</v>
      </c>
      <c r="L18" t="s">
        <v>1033</v>
      </c>
      <c r="M18" t="s">
        <v>238</v>
      </c>
      <c r="N18" t="s">
        <v>5622</v>
      </c>
      <c r="O18" t="s">
        <v>3500</v>
      </c>
      <c r="P18" t="s">
        <v>3501</v>
      </c>
      <c r="Q18" s="51" t="str">
        <f t="shared" si="0"/>
        <v>4</v>
      </c>
      <c r="R18" s="51" t="str">
        <f>IF(M18="","",IF(AND(M18&lt;&gt;'Tabelas auxiliares'!$B$236,M18&lt;&gt;'Tabelas auxiliares'!$B$237,M18&lt;&gt;'Tabelas auxiliares'!$C$236,M18&lt;&gt;'Tabelas auxiliares'!$C$237),"FOLHA DE PESSOAL",IF(Q18='Tabelas auxiliares'!$A$237,"CUSTEIO",IF(Q18='Tabelas auxiliares'!$A$236,"INVESTIMENTO","ERRO - VERIFICAR"))))</f>
        <v>INVESTIMENTO</v>
      </c>
      <c r="S18" s="44">
        <v>8016655.5099999998</v>
      </c>
      <c r="V18" s="44">
        <v>8016655.5099999998</v>
      </c>
    </row>
    <row r="19" spans="1:22" ht="14.45" customHeight="1" x14ac:dyDescent="0.25">
      <c r="A19" t="s">
        <v>3530</v>
      </c>
      <c r="B19" t="s">
        <v>3531</v>
      </c>
      <c r="C19" t="s">
        <v>4813</v>
      </c>
      <c r="D19" t="s">
        <v>3427</v>
      </c>
      <c r="E19" t="s">
        <v>5623</v>
      </c>
      <c r="F19" t="s">
        <v>5624</v>
      </c>
      <c r="G19" t="s">
        <v>5625</v>
      </c>
      <c r="H19" t="s">
        <v>166</v>
      </c>
      <c r="I19" t="s">
        <v>167</v>
      </c>
      <c r="J19" t="s">
        <v>200</v>
      </c>
      <c r="K19" t="s">
        <v>119</v>
      </c>
      <c r="L19" t="s">
        <v>1033</v>
      </c>
      <c r="M19" t="s">
        <v>238</v>
      </c>
      <c r="N19" t="s">
        <v>5622</v>
      </c>
      <c r="O19" t="s">
        <v>3500</v>
      </c>
      <c r="P19" t="s">
        <v>3501</v>
      </c>
      <c r="Q19" s="51" t="str">
        <f t="shared" si="0"/>
        <v>4</v>
      </c>
      <c r="R19" s="51" t="str">
        <f>IF(M19="","",IF(AND(M19&lt;&gt;'Tabelas auxiliares'!$B$236,M19&lt;&gt;'Tabelas auxiliares'!$B$237,M19&lt;&gt;'Tabelas auxiliares'!$C$236,M19&lt;&gt;'Tabelas auxiliares'!$C$237),"FOLHA DE PESSOAL",IF(Q19='Tabelas auxiliares'!$A$237,"CUSTEIO",IF(Q19='Tabelas auxiliares'!$A$236,"INVESTIMENTO","ERRO - VERIFICAR"))))</f>
        <v>INVESTIMENTO</v>
      </c>
      <c r="S19" s="44">
        <v>324915.65999999997</v>
      </c>
      <c r="V19" s="44">
        <v>324915.65999999997</v>
      </c>
    </row>
    <row r="20" spans="1:22" ht="14.45" customHeight="1" x14ac:dyDescent="0.25">
      <c r="A20" t="s">
        <v>3530</v>
      </c>
      <c r="B20" t="s">
        <v>3531</v>
      </c>
      <c r="C20" t="s">
        <v>5351</v>
      </c>
      <c r="D20" t="s">
        <v>3415</v>
      </c>
      <c r="E20" t="s">
        <v>5626</v>
      </c>
      <c r="F20" t="s">
        <v>5627</v>
      </c>
      <c r="G20" t="s">
        <v>3496</v>
      </c>
      <c r="H20" t="s">
        <v>166</v>
      </c>
      <c r="I20" t="s">
        <v>167</v>
      </c>
      <c r="J20" t="s">
        <v>200</v>
      </c>
      <c r="K20" t="s">
        <v>119</v>
      </c>
      <c r="L20" t="s">
        <v>1033</v>
      </c>
      <c r="M20" t="s">
        <v>238</v>
      </c>
      <c r="N20" t="s">
        <v>5628</v>
      </c>
      <c r="O20" t="s">
        <v>3500</v>
      </c>
      <c r="P20" t="s">
        <v>3501</v>
      </c>
      <c r="Q20" s="51" t="str">
        <f t="shared" si="0"/>
        <v>4</v>
      </c>
      <c r="R20" s="51" t="str">
        <f>IF(M20="","",IF(AND(M20&lt;&gt;'Tabelas auxiliares'!$B$236,M20&lt;&gt;'Tabelas auxiliares'!$B$237,M20&lt;&gt;'Tabelas auxiliares'!$C$236,M20&lt;&gt;'Tabelas auxiliares'!$C$237),"FOLHA DE PESSOAL",IF(Q20='Tabelas auxiliares'!$A$237,"CUSTEIO",IF(Q20='Tabelas auxiliares'!$A$236,"INVESTIMENTO","ERRO - VERIFICAR"))))</f>
        <v>INVESTIMENTO</v>
      </c>
      <c r="S20" s="44">
        <v>5000000</v>
      </c>
      <c r="V20" s="44">
        <v>5000000</v>
      </c>
    </row>
    <row r="21" spans="1:22" ht="14.45" customHeight="1" x14ac:dyDescent="0.25">
      <c r="A21" t="s">
        <v>3530</v>
      </c>
      <c r="B21" t="s">
        <v>3531</v>
      </c>
      <c r="C21" t="s">
        <v>5629</v>
      </c>
      <c r="D21" t="s">
        <v>3427</v>
      </c>
      <c r="E21" t="s">
        <v>5630</v>
      </c>
      <c r="F21" t="s">
        <v>5631</v>
      </c>
      <c r="G21" t="s">
        <v>5625</v>
      </c>
      <c r="H21" t="s">
        <v>166</v>
      </c>
      <c r="I21" t="s">
        <v>167</v>
      </c>
      <c r="J21" t="s">
        <v>200</v>
      </c>
      <c r="K21" t="s">
        <v>119</v>
      </c>
      <c r="L21" t="s">
        <v>1033</v>
      </c>
      <c r="M21" t="s">
        <v>238</v>
      </c>
      <c r="N21" t="s">
        <v>5628</v>
      </c>
      <c r="O21" t="s">
        <v>3500</v>
      </c>
      <c r="P21" t="s">
        <v>3501</v>
      </c>
      <c r="Q21" s="51" t="str">
        <f t="shared" si="0"/>
        <v>4</v>
      </c>
      <c r="R21" s="51" t="str">
        <f>IF(M21="","",IF(AND(M21&lt;&gt;'Tabelas auxiliares'!$B$236,M21&lt;&gt;'Tabelas auxiliares'!$B$237,M21&lt;&gt;'Tabelas auxiliares'!$C$236,M21&lt;&gt;'Tabelas auxiliares'!$C$237),"FOLHA DE PESSOAL",IF(Q21='Tabelas auxiliares'!$A$237,"CUSTEIO",IF(Q21='Tabelas auxiliares'!$A$236,"INVESTIMENTO","ERRO - VERIFICAR"))))</f>
        <v>INVESTIMENTO</v>
      </c>
      <c r="S21" s="44">
        <v>108957.95</v>
      </c>
      <c r="V21" s="44">
        <v>108957.95</v>
      </c>
    </row>
    <row r="22" spans="1:22" ht="14.45" customHeight="1" x14ac:dyDescent="0.25">
      <c r="A22" t="s">
        <v>3530</v>
      </c>
      <c r="B22" t="s">
        <v>3531</v>
      </c>
      <c r="C22" t="s">
        <v>5632</v>
      </c>
      <c r="D22" t="s">
        <v>3424</v>
      </c>
      <c r="E22" t="s">
        <v>5633</v>
      </c>
      <c r="F22" t="s">
        <v>5634</v>
      </c>
      <c r="G22" t="s">
        <v>5635</v>
      </c>
      <c r="H22" t="s">
        <v>166</v>
      </c>
      <c r="I22" t="s">
        <v>167</v>
      </c>
      <c r="J22" t="s">
        <v>200</v>
      </c>
      <c r="K22" t="s">
        <v>119</v>
      </c>
      <c r="L22" t="s">
        <v>1033</v>
      </c>
      <c r="M22" t="s">
        <v>238</v>
      </c>
      <c r="N22" t="s">
        <v>5628</v>
      </c>
      <c r="O22" t="s">
        <v>3284</v>
      </c>
      <c r="P22" t="s">
        <v>3285</v>
      </c>
      <c r="Q22" s="51" t="str">
        <f t="shared" si="0"/>
        <v>4</v>
      </c>
      <c r="R22" s="51" t="str">
        <f>IF(M22="","",IF(AND(M22&lt;&gt;'Tabelas auxiliares'!$B$236,M22&lt;&gt;'Tabelas auxiliares'!$B$237,M22&lt;&gt;'Tabelas auxiliares'!$C$236,M22&lt;&gt;'Tabelas auxiliares'!$C$237),"FOLHA DE PESSOAL",IF(Q22='Tabelas auxiliares'!$A$237,"CUSTEIO",IF(Q22='Tabelas auxiliares'!$A$236,"INVESTIMENTO","ERRO - VERIFICAR"))))</f>
        <v>INVESTIMENTO</v>
      </c>
      <c r="S22" s="44">
        <v>850767.73</v>
      </c>
      <c r="T22" s="44">
        <v>652823.55000000005</v>
      </c>
      <c r="V22" s="44">
        <v>197944.18</v>
      </c>
    </row>
    <row r="23" spans="1:22" ht="14.45" customHeight="1" x14ac:dyDescent="0.25">
      <c r="A23" t="s">
        <v>3530</v>
      </c>
      <c r="B23" t="s">
        <v>3531</v>
      </c>
      <c r="C23" t="s">
        <v>4433</v>
      </c>
      <c r="D23" t="s">
        <v>996</v>
      </c>
      <c r="E23" t="s">
        <v>5636</v>
      </c>
      <c r="F23" t="s">
        <v>5637</v>
      </c>
      <c r="G23" t="s">
        <v>5638</v>
      </c>
      <c r="H23" t="s">
        <v>166</v>
      </c>
      <c r="I23" t="s">
        <v>167</v>
      </c>
      <c r="J23" t="s">
        <v>200</v>
      </c>
      <c r="K23" t="s">
        <v>119</v>
      </c>
      <c r="L23" t="s">
        <v>1033</v>
      </c>
      <c r="M23" t="s">
        <v>238</v>
      </c>
      <c r="N23" t="s">
        <v>5628</v>
      </c>
      <c r="O23" t="s">
        <v>3284</v>
      </c>
      <c r="P23" t="s">
        <v>3285</v>
      </c>
      <c r="Q23" s="51" t="str">
        <f t="shared" si="0"/>
        <v>4</v>
      </c>
      <c r="R23" s="51" t="str">
        <f>IF(M23="","",IF(AND(M23&lt;&gt;'Tabelas auxiliares'!$B$236,M23&lt;&gt;'Tabelas auxiliares'!$B$237,M23&lt;&gt;'Tabelas auxiliares'!$C$236,M23&lt;&gt;'Tabelas auxiliares'!$C$237),"FOLHA DE PESSOAL",IF(Q23='Tabelas auxiliares'!$A$237,"CUSTEIO",IF(Q23='Tabelas auxiliares'!$A$236,"INVESTIMENTO","ERRO - VERIFICAR"))))</f>
        <v>INVESTIMENTO</v>
      </c>
      <c r="S23" s="44">
        <v>903459.83</v>
      </c>
      <c r="T23" s="44">
        <v>116768.62</v>
      </c>
      <c r="U23" s="44">
        <v>90317.41</v>
      </c>
      <c r="V23" s="44">
        <v>696373.8</v>
      </c>
    </row>
    <row r="24" spans="1:22" ht="14.45" customHeight="1" x14ac:dyDescent="0.25">
      <c r="A24" t="s">
        <v>3530</v>
      </c>
      <c r="B24" t="s">
        <v>3531</v>
      </c>
      <c r="C24" t="s">
        <v>4751</v>
      </c>
      <c r="D24" t="s">
        <v>3415</v>
      </c>
      <c r="E24" t="s">
        <v>5639</v>
      </c>
      <c r="F24" t="s">
        <v>3417</v>
      </c>
      <c r="G24" t="s">
        <v>3496</v>
      </c>
      <c r="H24" t="s">
        <v>166</v>
      </c>
      <c r="I24" t="s">
        <v>167</v>
      </c>
      <c r="J24" t="s">
        <v>200</v>
      </c>
      <c r="K24" t="s">
        <v>119</v>
      </c>
      <c r="L24" t="s">
        <v>1033</v>
      </c>
      <c r="M24" t="s">
        <v>238</v>
      </c>
      <c r="N24" t="s">
        <v>5628</v>
      </c>
      <c r="O24" t="s">
        <v>3500</v>
      </c>
      <c r="P24" t="s">
        <v>3501</v>
      </c>
      <c r="Q24" s="51" t="str">
        <f t="shared" si="0"/>
        <v>4</v>
      </c>
      <c r="R24" s="51" t="str">
        <f>IF(M24="","",IF(AND(M24&lt;&gt;'Tabelas auxiliares'!$B$236,M24&lt;&gt;'Tabelas auxiliares'!$B$237,M24&lt;&gt;'Tabelas auxiliares'!$C$236,M24&lt;&gt;'Tabelas auxiliares'!$C$237),"FOLHA DE PESSOAL",IF(Q24='Tabelas auxiliares'!$A$237,"CUSTEIO",IF(Q24='Tabelas auxiliares'!$A$236,"INVESTIMENTO","ERRO - VERIFICAR"))))</f>
        <v>INVESTIMENTO</v>
      </c>
      <c r="S24" s="44">
        <v>1203025.75</v>
      </c>
      <c r="V24" s="44">
        <v>1203025.75</v>
      </c>
    </row>
    <row r="25" spans="1:22" ht="14.45" customHeight="1" x14ac:dyDescent="0.25">
      <c r="A25" t="s">
        <v>3530</v>
      </c>
      <c r="B25" t="s">
        <v>3531</v>
      </c>
      <c r="C25" t="s">
        <v>4615</v>
      </c>
      <c r="D25" t="s">
        <v>3415</v>
      </c>
      <c r="E25" t="s">
        <v>5640</v>
      </c>
      <c r="F25" t="s">
        <v>5641</v>
      </c>
      <c r="G25" t="s">
        <v>3496</v>
      </c>
      <c r="H25" t="s">
        <v>166</v>
      </c>
      <c r="I25" t="s">
        <v>167</v>
      </c>
      <c r="J25" t="s">
        <v>200</v>
      </c>
      <c r="K25" t="s">
        <v>119</v>
      </c>
      <c r="L25" t="s">
        <v>1033</v>
      </c>
      <c r="M25" t="s">
        <v>238</v>
      </c>
      <c r="N25" t="s">
        <v>5628</v>
      </c>
      <c r="O25" t="s">
        <v>3500</v>
      </c>
      <c r="P25" t="s">
        <v>3501</v>
      </c>
      <c r="Q25" s="51" t="str">
        <f t="shared" si="0"/>
        <v>4</v>
      </c>
      <c r="R25" s="51" t="str">
        <f>IF(M25="","",IF(AND(M25&lt;&gt;'Tabelas auxiliares'!$B$236,M25&lt;&gt;'Tabelas auxiliares'!$B$237,M25&lt;&gt;'Tabelas auxiliares'!$C$236,M25&lt;&gt;'Tabelas auxiliares'!$C$237),"FOLHA DE PESSOAL",IF(Q25='Tabelas auxiliares'!$A$237,"CUSTEIO",IF(Q25='Tabelas auxiliares'!$A$236,"INVESTIMENTO","ERRO - VERIFICAR"))))</f>
        <v>INVESTIMENTO</v>
      </c>
      <c r="S25" s="44">
        <v>1933788.74</v>
      </c>
      <c r="V25" s="44">
        <v>1933788.74</v>
      </c>
    </row>
    <row r="26" spans="1:22" ht="14.45" customHeight="1" x14ac:dyDescent="0.25">
      <c r="A26" t="s">
        <v>3555</v>
      </c>
      <c r="B26" t="s">
        <v>3556</v>
      </c>
      <c r="C26" t="s">
        <v>5642</v>
      </c>
      <c r="D26" t="s">
        <v>5643</v>
      </c>
      <c r="E26" t="s">
        <v>5644</v>
      </c>
      <c r="F26" t="s">
        <v>5645</v>
      </c>
      <c r="G26" t="s">
        <v>235</v>
      </c>
      <c r="H26" t="s">
        <v>3557</v>
      </c>
      <c r="I26" t="s">
        <v>1673</v>
      </c>
      <c r="J26" t="s">
        <v>3558</v>
      </c>
      <c r="K26" t="s">
        <v>3559</v>
      </c>
      <c r="L26" t="s">
        <v>3560</v>
      </c>
      <c r="M26" t="s">
        <v>164</v>
      </c>
      <c r="N26" t="s">
        <v>3561</v>
      </c>
      <c r="O26" t="s">
        <v>477</v>
      </c>
      <c r="P26" t="s">
        <v>461</v>
      </c>
      <c r="Q26" s="51" t="str">
        <f t="shared" si="0"/>
        <v>3</v>
      </c>
      <c r="R26" s="51" t="str">
        <f>IF(M26="","",IF(AND(M26&lt;&gt;'Tabelas auxiliares'!$B$236,M26&lt;&gt;'Tabelas auxiliares'!$B$237,M26&lt;&gt;'Tabelas auxiliares'!$C$236,M26&lt;&gt;'Tabelas auxiliares'!$C$237),"FOLHA DE PESSOAL",IF(Q26='Tabelas auxiliares'!$A$237,"CUSTEIO",IF(Q26='Tabelas auxiliares'!$A$236,"INVESTIMENTO","ERRO - VERIFICAR"))))</f>
        <v>CUSTEIO</v>
      </c>
      <c r="S26" s="44">
        <v>30000</v>
      </c>
      <c r="T26" s="44">
        <v>30000</v>
      </c>
    </row>
    <row r="27" spans="1:22" ht="14.45" customHeight="1" x14ac:dyDescent="0.25">
      <c r="A27" t="s">
        <v>3555</v>
      </c>
      <c r="B27" t="s">
        <v>3556</v>
      </c>
      <c r="C27" t="s">
        <v>5642</v>
      </c>
      <c r="D27" t="s">
        <v>5643</v>
      </c>
      <c r="E27" t="s">
        <v>5646</v>
      </c>
      <c r="F27" t="s">
        <v>5647</v>
      </c>
      <c r="G27" t="s">
        <v>235</v>
      </c>
      <c r="H27" t="s">
        <v>3557</v>
      </c>
      <c r="I27" t="s">
        <v>1673</v>
      </c>
      <c r="J27" t="s">
        <v>3558</v>
      </c>
      <c r="K27" t="s">
        <v>3559</v>
      </c>
      <c r="L27" t="s">
        <v>3560</v>
      </c>
      <c r="M27" t="s">
        <v>164</v>
      </c>
      <c r="N27" t="s">
        <v>3561</v>
      </c>
      <c r="O27" t="s">
        <v>476</v>
      </c>
      <c r="P27" t="s">
        <v>460</v>
      </c>
      <c r="Q27" s="51" t="str">
        <f t="shared" si="0"/>
        <v>3</v>
      </c>
      <c r="R27" s="51" t="str">
        <f>IF(M27="","",IF(AND(M27&lt;&gt;'Tabelas auxiliares'!$B$236,M27&lt;&gt;'Tabelas auxiliares'!$B$237,M27&lt;&gt;'Tabelas auxiliares'!$C$236,M27&lt;&gt;'Tabelas auxiliares'!$C$237),"FOLHA DE PESSOAL",IF(Q27='Tabelas auxiliares'!$A$237,"CUSTEIO",IF(Q27='Tabelas auxiliares'!$A$236,"INVESTIMENTO","ERRO - VERIFICAR"))))</f>
        <v>CUSTEIO</v>
      </c>
      <c r="S27" s="44">
        <v>40000</v>
      </c>
      <c r="T27" s="44">
        <v>40000</v>
      </c>
    </row>
    <row r="28" spans="1:22" ht="14.45" customHeight="1" x14ac:dyDescent="0.25">
      <c r="A28" t="s">
        <v>3555</v>
      </c>
      <c r="B28" t="s">
        <v>3556</v>
      </c>
      <c r="C28" t="s">
        <v>4804</v>
      </c>
      <c r="D28" t="s">
        <v>5648</v>
      </c>
      <c r="E28" t="s">
        <v>5649</v>
      </c>
      <c r="F28" t="s">
        <v>5650</v>
      </c>
      <c r="G28" t="s">
        <v>3512</v>
      </c>
      <c r="H28" t="s">
        <v>3513</v>
      </c>
      <c r="I28" t="s">
        <v>3514</v>
      </c>
      <c r="J28" t="s">
        <v>3564</v>
      </c>
      <c r="K28" t="s">
        <v>5651</v>
      </c>
      <c r="L28" t="s">
        <v>768</v>
      </c>
      <c r="M28" t="s">
        <v>237</v>
      </c>
      <c r="N28" t="s">
        <v>5652</v>
      </c>
      <c r="O28" t="s">
        <v>1846</v>
      </c>
      <c r="P28" t="s">
        <v>1847</v>
      </c>
      <c r="Q28" s="51" t="str">
        <f t="shared" si="0"/>
        <v>3</v>
      </c>
      <c r="R28" s="51" t="str">
        <f>IF(M28="","",IF(AND(M28&lt;&gt;'Tabelas auxiliares'!$B$236,M28&lt;&gt;'Tabelas auxiliares'!$B$237,M28&lt;&gt;'Tabelas auxiliares'!$C$236,M28&lt;&gt;'Tabelas auxiliares'!$C$237),"FOLHA DE PESSOAL",IF(Q28='Tabelas auxiliares'!$A$237,"CUSTEIO",IF(Q28='Tabelas auxiliares'!$A$236,"INVESTIMENTO","ERRO - VERIFICAR"))))</f>
        <v>CUSTEIO</v>
      </c>
      <c r="S28" s="44">
        <v>26380.67</v>
      </c>
      <c r="V28" s="44">
        <v>26380.67</v>
      </c>
    </row>
    <row r="29" spans="1:22" ht="14.45" customHeight="1" x14ac:dyDescent="0.25">
      <c r="A29" t="s">
        <v>3555</v>
      </c>
      <c r="B29" t="s">
        <v>3556</v>
      </c>
      <c r="C29" t="s">
        <v>5653</v>
      </c>
      <c r="D29" t="s">
        <v>5187</v>
      </c>
      <c r="E29" t="s">
        <v>5654</v>
      </c>
      <c r="F29" t="s">
        <v>5193</v>
      </c>
      <c r="G29" t="s">
        <v>5190</v>
      </c>
      <c r="H29" t="s">
        <v>3557</v>
      </c>
      <c r="I29" t="s">
        <v>1673</v>
      </c>
      <c r="J29" t="s">
        <v>3558</v>
      </c>
      <c r="K29" t="s">
        <v>3559</v>
      </c>
      <c r="L29" t="s">
        <v>3560</v>
      </c>
      <c r="M29" t="s">
        <v>164</v>
      </c>
      <c r="N29" t="s">
        <v>3561</v>
      </c>
      <c r="O29" t="s">
        <v>1889</v>
      </c>
      <c r="P29" t="s">
        <v>1890</v>
      </c>
      <c r="Q29" s="51" t="str">
        <f t="shared" si="0"/>
        <v>3</v>
      </c>
      <c r="R29" s="51" t="str">
        <f>IF(M29="","",IF(AND(M29&lt;&gt;'Tabelas auxiliares'!$B$236,M29&lt;&gt;'Tabelas auxiliares'!$B$237,M29&lt;&gt;'Tabelas auxiliares'!$C$236,M29&lt;&gt;'Tabelas auxiliares'!$C$237),"FOLHA DE PESSOAL",IF(Q29='Tabelas auxiliares'!$A$237,"CUSTEIO",IF(Q29='Tabelas auxiliares'!$A$236,"INVESTIMENTO","ERRO - VERIFICAR"))))</f>
        <v>CUSTEIO</v>
      </c>
      <c r="S29" s="44">
        <v>336</v>
      </c>
      <c r="T29" s="44">
        <v>336</v>
      </c>
    </row>
    <row r="30" spans="1:22" ht="14.45" customHeight="1" x14ac:dyDescent="0.25">
      <c r="A30" t="s">
        <v>3555</v>
      </c>
      <c r="B30" t="s">
        <v>3556</v>
      </c>
      <c r="C30" t="s">
        <v>5655</v>
      </c>
      <c r="D30" t="s">
        <v>718</v>
      </c>
      <c r="E30" t="s">
        <v>5656</v>
      </c>
      <c r="F30" t="s">
        <v>5572</v>
      </c>
      <c r="G30" t="s">
        <v>235</v>
      </c>
      <c r="H30" t="s">
        <v>3557</v>
      </c>
      <c r="I30" t="s">
        <v>1673</v>
      </c>
      <c r="J30" t="s">
        <v>3558</v>
      </c>
      <c r="K30" t="s">
        <v>3559</v>
      </c>
      <c r="L30" t="s">
        <v>3560</v>
      </c>
      <c r="M30" t="s">
        <v>164</v>
      </c>
      <c r="N30" t="s">
        <v>3561</v>
      </c>
      <c r="O30" t="s">
        <v>476</v>
      </c>
      <c r="P30" t="s">
        <v>460</v>
      </c>
      <c r="Q30" s="51" t="str">
        <f t="shared" si="0"/>
        <v>3</v>
      </c>
      <c r="R30" s="51" t="str">
        <f>IF(M30="","",IF(AND(M30&lt;&gt;'Tabelas auxiliares'!$B$236,M30&lt;&gt;'Tabelas auxiliares'!$B$237,M30&lt;&gt;'Tabelas auxiliares'!$C$236,M30&lt;&gt;'Tabelas auxiliares'!$C$237),"FOLHA DE PESSOAL",IF(Q30='Tabelas auxiliares'!$A$237,"CUSTEIO",IF(Q30='Tabelas auxiliares'!$A$236,"INVESTIMENTO","ERRO - VERIFICAR"))))</f>
        <v>CUSTEIO</v>
      </c>
      <c r="S30" s="44">
        <v>40000</v>
      </c>
      <c r="T30" s="44">
        <v>40000</v>
      </c>
    </row>
    <row r="31" spans="1:22" ht="14.45" customHeight="1" x14ac:dyDescent="0.25">
      <c r="A31" t="s">
        <v>3555</v>
      </c>
      <c r="B31" t="s">
        <v>3556</v>
      </c>
      <c r="C31" t="s">
        <v>5657</v>
      </c>
      <c r="D31" t="s">
        <v>718</v>
      </c>
      <c r="E31" t="s">
        <v>5658</v>
      </c>
      <c r="F31" t="s">
        <v>236</v>
      </c>
      <c r="G31" t="s">
        <v>235</v>
      </c>
      <c r="H31" t="s">
        <v>3557</v>
      </c>
      <c r="I31" t="s">
        <v>1673</v>
      </c>
      <c r="J31" t="s">
        <v>3558</v>
      </c>
      <c r="K31" t="s">
        <v>3559</v>
      </c>
      <c r="L31" t="s">
        <v>3560</v>
      </c>
      <c r="M31" t="s">
        <v>164</v>
      </c>
      <c r="N31" t="s">
        <v>3561</v>
      </c>
      <c r="O31" t="s">
        <v>477</v>
      </c>
      <c r="P31" t="s">
        <v>461</v>
      </c>
      <c r="Q31" s="51" t="str">
        <f t="shared" si="0"/>
        <v>3</v>
      </c>
      <c r="R31" s="51" t="str">
        <f>IF(M31="","",IF(AND(M31&lt;&gt;'Tabelas auxiliares'!$B$236,M31&lt;&gt;'Tabelas auxiliares'!$B$237,M31&lt;&gt;'Tabelas auxiliares'!$C$236,M31&lt;&gt;'Tabelas auxiliares'!$C$237),"FOLHA DE PESSOAL",IF(Q31='Tabelas auxiliares'!$A$237,"CUSTEIO",IF(Q31='Tabelas auxiliares'!$A$236,"INVESTIMENTO","ERRO - VERIFICAR"))))</f>
        <v>CUSTEIO</v>
      </c>
      <c r="S31" s="44">
        <v>30000</v>
      </c>
      <c r="T31" s="44">
        <v>30000</v>
      </c>
    </row>
    <row r="32" spans="1:22" ht="14.45" customHeight="1" x14ac:dyDescent="0.25">
      <c r="A32" t="s">
        <v>3555</v>
      </c>
      <c r="B32" t="s">
        <v>3556</v>
      </c>
      <c r="C32" t="s">
        <v>5659</v>
      </c>
      <c r="D32" t="s">
        <v>718</v>
      </c>
      <c r="E32" t="s">
        <v>5660</v>
      </c>
      <c r="F32" t="s">
        <v>5661</v>
      </c>
      <c r="G32" t="s">
        <v>235</v>
      </c>
      <c r="H32" t="s">
        <v>3557</v>
      </c>
      <c r="I32" t="s">
        <v>1673</v>
      </c>
      <c r="J32" t="s">
        <v>3558</v>
      </c>
      <c r="K32" t="s">
        <v>3559</v>
      </c>
      <c r="L32" t="s">
        <v>3560</v>
      </c>
      <c r="M32" t="s">
        <v>164</v>
      </c>
      <c r="N32" t="s">
        <v>3561</v>
      </c>
      <c r="O32" t="s">
        <v>476</v>
      </c>
      <c r="P32" t="s">
        <v>460</v>
      </c>
      <c r="Q32" s="51" t="str">
        <f t="shared" si="0"/>
        <v>3</v>
      </c>
      <c r="R32" s="51" t="str">
        <f>IF(M32="","",IF(AND(M32&lt;&gt;'Tabelas auxiliares'!$B$236,M32&lt;&gt;'Tabelas auxiliares'!$B$237,M32&lt;&gt;'Tabelas auxiliares'!$C$236,M32&lt;&gt;'Tabelas auxiliares'!$C$237),"FOLHA DE PESSOAL",IF(Q32='Tabelas auxiliares'!$A$237,"CUSTEIO",IF(Q32='Tabelas auxiliares'!$A$236,"INVESTIMENTO","ERRO - VERIFICAR"))))</f>
        <v>CUSTEIO</v>
      </c>
      <c r="S32" s="44">
        <v>85689.21</v>
      </c>
      <c r="T32" s="44">
        <v>82759.63</v>
      </c>
      <c r="V32" s="44">
        <v>2929.58</v>
      </c>
    </row>
    <row r="33" spans="1:20" ht="14.45" customHeight="1" x14ac:dyDescent="0.25">
      <c r="A33" t="s">
        <v>3555</v>
      </c>
      <c r="B33" t="s">
        <v>3556</v>
      </c>
      <c r="C33" t="s">
        <v>5659</v>
      </c>
      <c r="D33" t="s">
        <v>718</v>
      </c>
      <c r="E33" t="s">
        <v>5662</v>
      </c>
      <c r="F33" t="s">
        <v>5661</v>
      </c>
      <c r="G33" t="s">
        <v>235</v>
      </c>
      <c r="H33" t="s">
        <v>3557</v>
      </c>
      <c r="I33" t="s">
        <v>1673</v>
      </c>
      <c r="J33" t="s">
        <v>3558</v>
      </c>
      <c r="K33" t="s">
        <v>3559</v>
      </c>
      <c r="L33" t="s">
        <v>3560</v>
      </c>
      <c r="M33" t="s">
        <v>164</v>
      </c>
      <c r="N33" t="s">
        <v>3561</v>
      </c>
      <c r="O33" t="s">
        <v>477</v>
      </c>
      <c r="P33" t="s">
        <v>461</v>
      </c>
      <c r="Q33" s="51" t="str">
        <f t="shared" si="0"/>
        <v>3</v>
      </c>
      <c r="R33" s="51" t="str">
        <f>IF(M33="","",IF(AND(M33&lt;&gt;'Tabelas auxiliares'!$B$236,M33&lt;&gt;'Tabelas auxiliares'!$B$237,M33&lt;&gt;'Tabelas auxiliares'!$C$236,M33&lt;&gt;'Tabelas auxiliares'!$C$237),"FOLHA DE PESSOAL",IF(Q33='Tabelas auxiliares'!$A$237,"CUSTEIO",IF(Q33='Tabelas auxiliares'!$A$236,"INVESTIMENTO","ERRO - VERIFICAR"))))</f>
        <v>CUSTEIO</v>
      </c>
      <c r="S33" s="44">
        <v>45000</v>
      </c>
      <c r="T33" s="44">
        <v>45000</v>
      </c>
    </row>
    <row r="34" spans="1:20" x14ac:dyDescent="0.25">
      <c r="A34" t="s">
        <v>3555</v>
      </c>
      <c r="B34" t="s">
        <v>3556</v>
      </c>
      <c r="C34" t="s">
        <v>4712</v>
      </c>
      <c r="D34" t="s">
        <v>5663</v>
      </c>
      <c r="E34" t="s">
        <v>5664</v>
      </c>
      <c r="F34" t="s">
        <v>5665</v>
      </c>
      <c r="G34" t="s">
        <v>5666</v>
      </c>
      <c r="H34" t="s">
        <v>3557</v>
      </c>
      <c r="I34" t="s">
        <v>1673</v>
      </c>
      <c r="J34" t="s">
        <v>3558</v>
      </c>
      <c r="K34" t="s">
        <v>3559</v>
      </c>
      <c r="L34" t="s">
        <v>3560</v>
      </c>
      <c r="M34" t="s">
        <v>164</v>
      </c>
      <c r="N34" t="s">
        <v>3561</v>
      </c>
      <c r="O34" t="s">
        <v>1180</v>
      </c>
      <c r="P34" t="s">
        <v>1181</v>
      </c>
      <c r="Q34" s="51" t="str">
        <f t="shared" si="0"/>
        <v>3</v>
      </c>
      <c r="R34" s="51" t="str">
        <f>IF(M34="","",IF(AND(M34&lt;&gt;'Tabelas auxiliares'!$B$236,M34&lt;&gt;'Tabelas auxiliares'!$B$237,M34&lt;&gt;'Tabelas auxiliares'!$C$236,M34&lt;&gt;'Tabelas auxiliares'!$C$237),"FOLHA DE PESSOAL",IF(Q34='Tabelas auxiliares'!$A$237,"CUSTEIO",IF(Q34='Tabelas auxiliares'!$A$236,"INVESTIMENTO","ERRO - VERIFICAR"))))</f>
        <v>CUSTEIO</v>
      </c>
      <c r="S34" s="44">
        <v>6183</v>
      </c>
      <c r="T34" s="44">
        <v>6183</v>
      </c>
    </row>
    <row r="35" spans="1:20" x14ac:dyDescent="0.25">
      <c r="A35" t="s">
        <v>3555</v>
      </c>
      <c r="B35" t="s">
        <v>3556</v>
      </c>
      <c r="C35" t="s">
        <v>5667</v>
      </c>
      <c r="D35" t="s">
        <v>5668</v>
      </c>
      <c r="E35" t="s">
        <v>5669</v>
      </c>
      <c r="F35" t="s">
        <v>5670</v>
      </c>
      <c r="G35" t="s">
        <v>5671</v>
      </c>
      <c r="H35" t="s">
        <v>3557</v>
      </c>
      <c r="I35" t="s">
        <v>1673</v>
      </c>
      <c r="J35" t="s">
        <v>3558</v>
      </c>
      <c r="K35" t="s">
        <v>3559</v>
      </c>
      <c r="L35" t="s">
        <v>3560</v>
      </c>
      <c r="M35" t="s">
        <v>164</v>
      </c>
      <c r="N35" t="s">
        <v>3561</v>
      </c>
      <c r="O35" t="s">
        <v>1180</v>
      </c>
      <c r="P35" t="s">
        <v>1181</v>
      </c>
      <c r="Q35" s="51" t="str">
        <f t="shared" si="0"/>
        <v>3</v>
      </c>
      <c r="R35" s="51" t="str">
        <f>IF(M35="","",IF(AND(M35&lt;&gt;'Tabelas auxiliares'!$B$236,M35&lt;&gt;'Tabelas auxiliares'!$B$237,M35&lt;&gt;'Tabelas auxiliares'!$C$236,M35&lt;&gt;'Tabelas auxiliares'!$C$237),"FOLHA DE PESSOAL",IF(Q35='Tabelas auxiliares'!$A$237,"CUSTEIO",IF(Q35='Tabelas auxiliares'!$A$236,"INVESTIMENTO","ERRO - VERIFICAR"))))</f>
        <v>CUSTEIO</v>
      </c>
      <c r="S35" s="44">
        <v>94.64</v>
      </c>
    </row>
    <row r="36" spans="1:20" x14ac:dyDescent="0.25">
      <c r="A36" t="s">
        <v>3555</v>
      </c>
      <c r="B36" t="s">
        <v>3556</v>
      </c>
      <c r="C36" t="s">
        <v>5672</v>
      </c>
      <c r="D36" t="s">
        <v>5673</v>
      </c>
      <c r="E36" t="s">
        <v>5674</v>
      </c>
      <c r="F36" t="s">
        <v>5675</v>
      </c>
      <c r="G36" t="s">
        <v>5676</v>
      </c>
      <c r="H36" t="s">
        <v>3557</v>
      </c>
      <c r="I36" t="s">
        <v>1673</v>
      </c>
      <c r="J36" t="s">
        <v>3558</v>
      </c>
      <c r="K36" t="s">
        <v>3559</v>
      </c>
      <c r="L36" t="s">
        <v>3560</v>
      </c>
      <c r="M36" t="s">
        <v>164</v>
      </c>
      <c r="N36" t="s">
        <v>3561</v>
      </c>
      <c r="O36" t="s">
        <v>1180</v>
      </c>
      <c r="P36" t="s">
        <v>1181</v>
      </c>
      <c r="Q36" s="51" t="str">
        <f t="shared" si="0"/>
        <v>3</v>
      </c>
      <c r="R36" s="51" t="str">
        <f>IF(M36="","",IF(AND(M36&lt;&gt;'Tabelas auxiliares'!$B$236,M36&lt;&gt;'Tabelas auxiliares'!$B$237,M36&lt;&gt;'Tabelas auxiliares'!$C$236,M36&lt;&gt;'Tabelas auxiliares'!$C$237),"FOLHA DE PESSOAL",IF(Q36='Tabelas auxiliares'!$A$237,"CUSTEIO",IF(Q36='Tabelas auxiliares'!$A$236,"INVESTIMENTO","ERRO - VERIFICAR"))))</f>
        <v>CUSTEIO</v>
      </c>
      <c r="S36" s="44">
        <v>800</v>
      </c>
    </row>
    <row r="37" spans="1:20" x14ac:dyDescent="0.25">
      <c r="A37" t="s">
        <v>3555</v>
      </c>
      <c r="B37" t="s">
        <v>3556</v>
      </c>
      <c r="C37" t="s">
        <v>5677</v>
      </c>
      <c r="D37" t="s">
        <v>5678</v>
      </c>
      <c r="E37" t="s">
        <v>5679</v>
      </c>
      <c r="F37" t="s">
        <v>5680</v>
      </c>
      <c r="G37" t="s">
        <v>5681</v>
      </c>
      <c r="H37" t="s">
        <v>3557</v>
      </c>
      <c r="I37" t="s">
        <v>1673</v>
      </c>
      <c r="J37" t="s">
        <v>3558</v>
      </c>
      <c r="K37" t="s">
        <v>3559</v>
      </c>
      <c r="L37" t="s">
        <v>3560</v>
      </c>
      <c r="M37" t="s">
        <v>164</v>
      </c>
      <c r="N37" t="s">
        <v>3561</v>
      </c>
      <c r="O37" t="s">
        <v>1180</v>
      </c>
      <c r="P37" t="s">
        <v>1181</v>
      </c>
      <c r="Q37" s="51" t="str">
        <f t="shared" si="0"/>
        <v>3</v>
      </c>
      <c r="R37" s="51" t="str">
        <f>IF(M37="","",IF(AND(M37&lt;&gt;'Tabelas auxiliares'!$B$236,M37&lt;&gt;'Tabelas auxiliares'!$B$237,M37&lt;&gt;'Tabelas auxiliares'!$C$236,M37&lt;&gt;'Tabelas auxiliares'!$C$237),"FOLHA DE PESSOAL",IF(Q37='Tabelas auxiliares'!$A$237,"CUSTEIO",IF(Q37='Tabelas auxiliares'!$A$236,"INVESTIMENTO","ERRO - VERIFICAR"))))</f>
        <v>CUSTEIO</v>
      </c>
      <c r="S37" s="44">
        <v>750</v>
      </c>
    </row>
    <row r="38" spans="1:20" x14ac:dyDescent="0.25">
      <c r="A38" t="s">
        <v>3555</v>
      </c>
      <c r="B38" t="s">
        <v>3556</v>
      </c>
      <c r="C38" t="s">
        <v>5682</v>
      </c>
      <c r="D38" t="s">
        <v>5683</v>
      </c>
      <c r="E38" t="s">
        <v>5684</v>
      </c>
      <c r="F38" t="s">
        <v>5685</v>
      </c>
      <c r="G38" t="s">
        <v>5686</v>
      </c>
      <c r="H38" t="s">
        <v>3557</v>
      </c>
      <c r="I38" t="s">
        <v>1673</v>
      </c>
      <c r="J38" t="s">
        <v>3558</v>
      </c>
      <c r="K38" t="s">
        <v>3559</v>
      </c>
      <c r="L38" t="s">
        <v>3560</v>
      </c>
      <c r="M38" t="s">
        <v>164</v>
      </c>
      <c r="N38" t="s">
        <v>3561</v>
      </c>
      <c r="O38" t="s">
        <v>1180</v>
      </c>
      <c r="P38" t="s">
        <v>1181</v>
      </c>
      <c r="Q38" s="51" t="str">
        <f t="shared" si="0"/>
        <v>3</v>
      </c>
      <c r="R38" s="51" t="str">
        <f>IF(M38="","",IF(AND(M38&lt;&gt;'Tabelas auxiliares'!$B$236,M38&lt;&gt;'Tabelas auxiliares'!$B$237,M38&lt;&gt;'Tabelas auxiliares'!$C$236,M38&lt;&gt;'Tabelas auxiliares'!$C$237),"FOLHA DE PESSOAL",IF(Q38='Tabelas auxiliares'!$A$237,"CUSTEIO",IF(Q38='Tabelas auxiliares'!$A$236,"INVESTIMENTO","ERRO - VERIFICAR"))))</f>
        <v>CUSTEIO</v>
      </c>
      <c r="S38" s="44">
        <v>2075</v>
      </c>
    </row>
    <row r="39" spans="1:20" x14ac:dyDescent="0.25">
      <c r="A39" t="s">
        <v>3555</v>
      </c>
      <c r="B39" t="s">
        <v>3556</v>
      </c>
      <c r="C39" t="s">
        <v>4421</v>
      </c>
      <c r="D39" t="s">
        <v>5687</v>
      </c>
      <c r="E39" t="s">
        <v>5688</v>
      </c>
      <c r="F39" t="s">
        <v>5689</v>
      </c>
      <c r="G39" t="s">
        <v>165</v>
      </c>
      <c r="H39" t="s">
        <v>3557</v>
      </c>
      <c r="I39" t="s">
        <v>1673</v>
      </c>
      <c r="J39" t="s">
        <v>3558</v>
      </c>
      <c r="K39" t="s">
        <v>3559</v>
      </c>
      <c r="L39" t="s">
        <v>3560</v>
      </c>
      <c r="M39" t="s">
        <v>164</v>
      </c>
      <c r="N39" t="s">
        <v>3561</v>
      </c>
      <c r="O39" t="s">
        <v>1180</v>
      </c>
      <c r="P39" t="s">
        <v>1181</v>
      </c>
      <c r="Q39" s="51" t="str">
        <f t="shared" si="0"/>
        <v>3</v>
      </c>
      <c r="R39" s="51" t="str">
        <f>IF(M39="","",IF(AND(M39&lt;&gt;'Tabelas auxiliares'!$B$236,M39&lt;&gt;'Tabelas auxiliares'!$B$237,M39&lt;&gt;'Tabelas auxiliares'!$C$236,M39&lt;&gt;'Tabelas auxiliares'!$C$237),"FOLHA DE PESSOAL",IF(Q39='Tabelas auxiliares'!$A$237,"CUSTEIO",IF(Q39='Tabelas auxiliares'!$A$236,"INVESTIMENTO","ERRO - VERIFICAR"))))</f>
        <v>CUSTEIO</v>
      </c>
      <c r="S39" s="44">
        <v>393.56</v>
      </c>
    </row>
    <row r="40" spans="1:20" ht="14.45" customHeight="1" x14ac:dyDescent="0.25">
      <c r="A40" t="s">
        <v>3555</v>
      </c>
      <c r="B40" t="s">
        <v>3556</v>
      </c>
      <c r="C40" t="s">
        <v>5336</v>
      </c>
      <c r="D40" t="s">
        <v>5690</v>
      </c>
      <c r="E40" t="s">
        <v>5691</v>
      </c>
      <c r="F40" t="s">
        <v>5692</v>
      </c>
      <c r="G40" t="s">
        <v>5693</v>
      </c>
      <c r="H40" t="s">
        <v>3557</v>
      </c>
      <c r="I40" t="s">
        <v>1673</v>
      </c>
      <c r="J40" t="s">
        <v>3558</v>
      </c>
      <c r="K40" t="s">
        <v>3559</v>
      </c>
      <c r="L40" t="s">
        <v>3560</v>
      </c>
      <c r="M40" t="s">
        <v>164</v>
      </c>
      <c r="N40" t="s">
        <v>3561</v>
      </c>
      <c r="O40" t="s">
        <v>1180</v>
      </c>
      <c r="P40" t="s">
        <v>1181</v>
      </c>
      <c r="Q40" s="51" t="str">
        <f t="shared" si="0"/>
        <v>3</v>
      </c>
      <c r="R40" s="51" t="str">
        <f>IF(M40="","",IF(AND(M40&lt;&gt;'Tabelas auxiliares'!$B$236,M40&lt;&gt;'Tabelas auxiliares'!$B$237,M40&lt;&gt;'Tabelas auxiliares'!$C$236,M40&lt;&gt;'Tabelas auxiliares'!$C$237),"FOLHA DE PESSOAL",IF(Q40='Tabelas auxiliares'!$A$237,"CUSTEIO",IF(Q40='Tabelas auxiliares'!$A$236,"INVESTIMENTO","ERRO - VERIFICAR"))))</f>
        <v>CUSTEIO</v>
      </c>
      <c r="S40" s="44">
        <v>2000</v>
      </c>
    </row>
    <row r="41" spans="1:20" ht="14.45" customHeight="1" x14ac:dyDescent="0.25">
      <c r="A41" t="s">
        <v>3555</v>
      </c>
      <c r="B41" t="s">
        <v>3556</v>
      </c>
      <c r="C41" t="s">
        <v>4867</v>
      </c>
      <c r="D41" t="s">
        <v>5694</v>
      </c>
      <c r="E41" t="s">
        <v>5695</v>
      </c>
      <c r="F41" t="s">
        <v>5696</v>
      </c>
      <c r="G41" t="s">
        <v>5697</v>
      </c>
      <c r="H41" t="s">
        <v>3557</v>
      </c>
      <c r="I41" t="s">
        <v>1673</v>
      </c>
      <c r="J41" t="s">
        <v>3558</v>
      </c>
      <c r="K41" t="s">
        <v>3559</v>
      </c>
      <c r="L41" t="s">
        <v>3560</v>
      </c>
      <c r="M41" t="s">
        <v>164</v>
      </c>
      <c r="N41" t="s">
        <v>3561</v>
      </c>
      <c r="O41" t="s">
        <v>1180</v>
      </c>
      <c r="P41" t="s">
        <v>1181</v>
      </c>
      <c r="Q41" s="51" t="str">
        <f t="shared" si="0"/>
        <v>3</v>
      </c>
      <c r="R41" s="51" t="str">
        <f>IF(M41="","",IF(AND(M41&lt;&gt;'Tabelas auxiliares'!$B$236,M41&lt;&gt;'Tabelas auxiliares'!$B$237,M41&lt;&gt;'Tabelas auxiliares'!$C$236,M41&lt;&gt;'Tabelas auxiliares'!$C$237),"FOLHA DE PESSOAL",IF(Q41='Tabelas auxiliares'!$A$237,"CUSTEIO",IF(Q41='Tabelas auxiliares'!$A$236,"INVESTIMENTO","ERRO - VERIFICAR"))))</f>
        <v>CUSTEIO</v>
      </c>
      <c r="S41" s="44">
        <v>27.46</v>
      </c>
    </row>
    <row r="42" spans="1:20" x14ac:dyDescent="0.25">
      <c r="A42" t="s">
        <v>3555</v>
      </c>
      <c r="B42" t="s">
        <v>3556</v>
      </c>
      <c r="C42" t="s">
        <v>5698</v>
      </c>
      <c r="D42" t="s">
        <v>5699</v>
      </c>
      <c r="E42" t="s">
        <v>5700</v>
      </c>
      <c r="F42" t="s">
        <v>5701</v>
      </c>
      <c r="G42" t="s">
        <v>5702</v>
      </c>
      <c r="H42" t="s">
        <v>3557</v>
      </c>
      <c r="I42" t="s">
        <v>1673</v>
      </c>
      <c r="J42" t="s">
        <v>3558</v>
      </c>
      <c r="K42" t="s">
        <v>3559</v>
      </c>
      <c r="L42" t="s">
        <v>3560</v>
      </c>
      <c r="M42" t="s">
        <v>164</v>
      </c>
      <c r="N42" t="s">
        <v>3561</v>
      </c>
      <c r="O42" t="s">
        <v>1180</v>
      </c>
      <c r="P42" t="s">
        <v>1181</v>
      </c>
      <c r="Q42" s="51" t="str">
        <f t="shared" si="0"/>
        <v>3</v>
      </c>
      <c r="R42" s="51" t="str">
        <f>IF(M42="","",IF(AND(M42&lt;&gt;'Tabelas auxiliares'!$B$236,M42&lt;&gt;'Tabelas auxiliares'!$B$237,M42&lt;&gt;'Tabelas auxiliares'!$C$236,M42&lt;&gt;'Tabelas auxiliares'!$C$237),"FOLHA DE PESSOAL",IF(Q42='Tabelas auxiliares'!$A$237,"CUSTEIO",IF(Q42='Tabelas auxiliares'!$A$236,"INVESTIMENTO","ERRO - VERIFICAR"))))</f>
        <v>CUSTEIO</v>
      </c>
      <c r="S42" s="44">
        <v>292.44</v>
      </c>
    </row>
    <row r="43" spans="1:20" x14ac:dyDescent="0.25">
      <c r="A43" t="s">
        <v>3555</v>
      </c>
      <c r="B43" t="s">
        <v>3556</v>
      </c>
      <c r="C43" t="s">
        <v>4935</v>
      </c>
      <c r="D43" t="s">
        <v>5703</v>
      </c>
      <c r="E43" t="s">
        <v>5704</v>
      </c>
      <c r="F43" t="s">
        <v>5705</v>
      </c>
      <c r="G43" t="s">
        <v>165</v>
      </c>
      <c r="H43" t="s">
        <v>3557</v>
      </c>
      <c r="I43" t="s">
        <v>1673</v>
      </c>
      <c r="J43" t="s">
        <v>3558</v>
      </c>
      <c r="K43" t="s">
        <v>3559</v>
      </c>
      <c r="L43" t="s">
        <v>3560</v>
      </c>
      <c r="M43" t="s">
        <v>164</v>
      </c>
      <c r="N43" t="s">
        <v>3561</v>
      </c>
      <c r="O43" t="s">
        <v>1180</v>
      </c>
      <c r="P43" t="s">
        <v>1181</v>
      </c>
      <c r="Q43" s="51" t="str">
        <f t="shared" si="0"/>
        <v>3</v>
      </c>
      <c r="R43" s="51" t="str">
        <f>IF(M43="","",IF(AND(M43&lt;&gt;'Tabelas auxiliares'!$B$236,M43&lt;&gt;'Tabelas auxiliares'!$B$237,M43&lt;&gt;'Tabelas auxiliares'!$C$236,M43&lt;&gt;'Tabelas auxiliares'!$C$237),"FOLHA DE PESSOAL",IF(Q43='Tabelas auxiliares'!$A$237,"CUSTEIO",IF(Q43='Tabelas auxiliares'!$A$236,"INVESTIMENTO","ERRO - VERIFICAR"))))</f>
        <v>CUSTEIO</v>
      </c>
      <c r="S43" s="44">
        <v>80.64</v>
      </c>
    </row>
    <row r="44" spans="1:20" x14ac:dyDescent="0.25">
      <c r="A44" t="s">
        <v>3555</v>
      </c>
      <c r="B44" t="s">
        <v>3556</v>
      </c>
      <c r="C44" t="s">
        <v>4935</v>
      </c>
      <c r="D44" t="s">
        <v>5706</v>
      </c>
      <c r="E44" t="s">
        <v>5707</v>
      </c>
      <c r="F44" t="s">
        <v>5708</v>
      </c>
      <c r="G44" t="s">
        <v>165</v>
      </c>
      <c r="H44" t="s">
        <v>3557</v>
      </c>
      <c r="I44" t="s">
        <v>1673</v>
      </c>
      <c r="J44" t="s">
        <v>3558</v>
      </c>
      <c r="K44" t="s">
        <v>3559</v>
      </c>
      <c r="L44" t="s">
        <v>3560</v>
      </c>
      <c r="M44" t="s">
        <v>164</v>
      </c>
      <c r="N44" t="s">
        <v>3561</v>
      </c>
      <c r="O44" t="s">
        <v>1180</v>
      </c>
      <c r="P44" t="s">
        <v>1181</v>
      </c>
      <c r="Q44" s="51" t="str">
        <f t="shared" si="0"/>
        <v>3</v>
      </c>
      <c r="R44" s="51" t="str">
        <f>IF(M44="","",IF(AND(M44&lt;&gt;'Tabelas auxiliares'!$B$236,M44&lt;&gt;'Tabelas auxiliares'!$B$237,M44&lt;&gt;'Tabelas auxiliares'!$C$236,M44&lt;&gt;'Tabelas auxiliares'!$C$237),"FOLHA DE PESSOAL",IF(Q44='Tabelas auxiliares'!$A$237,"CUSTEIO",IF(Q44='Tabelas auxiliares'!$A$236,"INVESTIMENTO","ERRO - VERIFICAR"))))</f>
        <v>CUSTEIO</v>
      </c>
      <c r="S44" s="44">
        <v>1729.33</v>
      </c>
    </row>
    <row r="45" spans="1:20" x14ac:dyDescent="0.25">
      <c r="A45" t="s">
        <v>3555</v>
      </c>
      <c r="B45" t="s">
        <v>3556</v>
      </c>
      <c r="C45" t="s">
        <v>5709</v>
      </c>
      <c r="D45" t="s">
        <v>5710</v>
      </c>
      <c r="E45" t="s">
        <v>5711</v>
      </c>
      <c r="F45" t="s">
        <v>5712</v>
      </c>
      <c r="G45" t="s">
        <v>165</v>
      </c>
      <c r="H45" t="s">
        <v>3557</v>
      </c>
      <c r="I45" t="s">
        <v>1673</v>
      </c>
      <c r="J45" t="s">
        <v>3558</v>
      </c>
      <c r="K45" t="s">
        <v>3559</v>
      </c>
      <c r="L45" t="s">
        <v>3560</v>
      </c>
      <c r="M45" t="s">
        <v>164</v>
      </c>
      <c r="N45" t="s">
        <v>3561</v>
      </c>
      <c r="O45" t="s">
        <v>1180</v>
      </c>
      <c r="P45" t="s">
        <v>1181</v>
      </c>
      <c r="Q45" s="51" t="str">
        <f t="shared" si="0"/>
        <v>3</v>
      </c>
      <c r="R45" s="51" t="str">
        <f>IF(M45="","",IF(AND(M45&lt;&gt;'Tabelas auxiliares'!$B$236,M45&lt;&gt;'Tabelas auxiliares'!$B$237,M45&lt;&gt;'Tabelas auxiliares'!$C$236,M45&lt;&gt;'Tabelas auxiliares'!$C$237),"FOLHA DE PESSOAL",IF(Q45='Tabelas auxiliares'!$A$237,"CUSTEIO",IF(Q45='Tabelas auxiliares'!$A$236,"INVESTIMENTO","ERRO - VERIFICAR"))))</f>
        <v>CUSTEIO</v>
      </c>
      <c r="S45" s="44">
        <v>83.33</v>
      </c>
    </row>
    <row r="46" spans="1:20" x14ac:dyDescent="0.25">
      <c r="A46" t="s">
        <v>3555</v>
      </c>
      <c r="B46" t="s">
        <v>3556</v>
      </c>
      <c r="C46" t="s">
        <v>5709</v>
      </c>
      <c r="D46" t="s">
        <v>5713</v>
      </c>
      <c r="E46" t="s">
        <v>5714</v>
      </c>
      <c r="F46" t="s">
        <v>5715</v>
      </c>
      <c r="G46" t="s">
        <v>165</v>
      </c>
      <c r="H46" t="s">
        <v>3557</v>
      </c>
      <c r="I46" t="s">
        <v>1673</v>
      </c>
      <c r="J46" t="s">
        <v>3558</v>
      </c>
      <c r="K46" t="s">
        <v>3559</v>
      </c>
      <c r="L46" t="s">
        <v>3560</v>
      </c>
      <c r="M46" t="s">
        <v>164</v>
      </c>
      <c r="N46" t="s">
        <v>3561</v>
      </c>
      <c r="O46" t="s">
        <v>1180</v>
      </c>
      <c r="P46" t="s">
        <v>1181</v>
      </c>
      <c r="Q46" s="51" t="str">
        <f t="shared" si="0"/>
        <v>3</v>
      </c>
      <c r="R46" s="51" t="str">
        <f>IF(M46="","",IF(AND(M46&lt;&gt;'Tabelas auxiliares'!$B$236,M46&lt;&gt;'Tabelas auxiliares'!$B$237,M46&lt;&gt;'Tabelas auxiliares'!$C$236,M46&lt;&gt;'Tabelas auxiliares'!$C$237),"FOLHA DE PESSOAL",IF(Q46='Tabelas auxiliares'!$A$237,"CUSTEIO",IF(Q46='Tabelas auxiliares'!$A$236,"INVESTIMENTO","ERRO - VERIFICAR"))))</f>
        <v>CUSTEIO</v>
      </c>
      <c r="S46" s="44">
        <v>80.63</v>
      </c>
    </row>
    <row r="47" spans="1:20" x14ac:dyDescent="0.25">
      <c r="A47" t="s">
        <v>3555</v>
      </c>
      <c r="B47" t="s">
        <v>3556</v>
      </c>
      <c r="C47" t="s">
        <v>4770</v>
      </c>
      <c r="D47" t="s">
        <v>5716</v>
      </c>
      <c r="E47" t="s">
        <v>5717</v>
      </c>
      <c r="F47" t="s">
        <v>5718</v>
      </c>
      <c r="G47" t="s">
        <v>5719</v>
      </c>
      <c r="H47" t="s">
        <v>3557</v>
      </c>
      <c r="I47" t="s">
        <v>1673</v>
      </c>
      <c r="J47" t="s">
        <v>3558</v>
      </c>
      <c r="K47" t="s">
        <v>3559</v>
      </c>
      <c r="L47" t="s">
        <v>3560</v>
      </c>
      <c r="M47" t="s">
        <v>164</v>
      </c>
      <c r="N47" t="s">
        <v>3561</v>
      </c>
      <c r="O47" t="s">
        <v>1180</v>
      </c>
      <c r="P47" t="s">
        <v>1181</v>
      </c>
      <c r="Q47" s="51" t="str">
        <f t="shared" si="0"/>
        <v>3</v>
      </c>
      <c r="R47" s="51" t="str">
        <f>IF(M47="","",IF(AND(M47&lt;&gt;'Tabelas auxiliares'!$B$236,M47&lt;&gt;'Tabelas auxiliares'!$B$237,M47&lt;&gt;'Tabelas auxiliares'!$C$236,M47&lt;&gt;'Tabelas auxiliares'!$C$237),"FOLHA DE PESSOAL",IF(Q47='Tabelas auxiliares'!$A$237,"CUSTEIO",IF(Q47='Tabelas auxiliares'!$A$236,"INVESTIMENTO","ERRO - VERIFICAR"))))</f>
        <v>CUSTEIO</v>
      </c>
      <c r="S47" s="44">
        <v>1390</v>
      </c>
    </row>
    <row r="48" spans="1:20" x14ac:dyDescent="0.25">
      <c r="A48" t="s">
        <v>3555</v>
      </c>
      <c r="B48" t="s">
        <v>3556</v>
      </c>
      <c r="C48" t="s">
        <v>4944</v>
      </c>
      <c r="D48" t="s">
        <v>5720</v>
      </c>
      <c r="E48" t="s">
        <v>5721</v>
      </c>
      <c r="F48" t="s">
        <v>5722</v>
      </c>
      <c r="G48" t="s">
        <v>165</v>
      </c>
      <c r="H48" t="s">
        <v>3557</v>
      </c>
      <c r="I48" t="s">
        <v>1673</v>
      </c>
      <c r="J48" t="s">
        <v>3558</v>
      </c>
      <c r="K48" t="s">
        <v>3559</v>
      </c>
      <c r="L48" t="s">
        <v>3560</v>
      </c>
      <c r="M48" t="s">
        <v>164</v>
      </c>
      <c r="N48" t="s">
        <v>3561</v>
      </c>
      <c r="O48" t="s">
        <v>1180</v>
      </c>
      <c r="P48" t="s">
        <v>1181</v>
      </c>
      <c r="Q48" s="51" t="str">
        <f t="shared" si="0"/>
        <v>3</v>
      </c>
      <c r="R48" s="51" t="str">
        <f>IF(M48="","",IF(AND(M48&lt;&gt;'Tabelas auxiliares'!$B$236,M48&lt;&gt;'Tabelas auxiliares'!$B$237,M48&lt;&gt;'Tabelas auxiliares'!$C$236,M48&lt;&gt;'Tabelas auxiliares'!$C$237),"FOLHA DE PESSOAL",IF(Q48='Tabelas auxiliares'!$A$237,"CUSTEIO",IF(Q48='Tabelas auxiliares'!$A$236,"INVESTIMENTO","ERRO - VERIFICAR"))))</f>
        <v>CUSTEIO</v>
      </c>
      <c r="S48" s="44">
        <v>110</v>
      </c>
    </row>
    <row r="49" spans="1:21" x14ac:dyDescent="0.25">
      <c r="A49" t="s">
        <v>3555</v>
      </c>
      <c r="B49" t="s">
        <v>3556</v>
      </c>
      <c r="C49" t="s">
        <v>4425</v>
      </c>
      <c r="D49" t="s">
        <v>5723</v>
      </c>
      <c r="E49" t="s">
        <v>5724</v>
      </c>
      <c r="F49" t="s">
        <v>5725</v>
      </c>
      <c r="G49" t="s">
        <v>165</v>
      </c>
      <c r="H49" t="s">
        <v>3557</v>
      </c>
      <c r="I49" t="s">
        <v>1673</v>
      </c>
      <c r="J49" t="s">
        <v>3558</v>
      </c>
      <c r="K49" t="s">
        <v>3559</v>
      </c>
      <c r="L49" t="s">
        <v>3560</v>
      </c>
      <c r="M49" t="s">
        <v>164</v>
      </c>
      <c r="N49" t="s">
        <v>3561</v>
      </c>
      <c r="O49" t="s">
        <v>1798</v>
      </c>
      <c r="P49" t="s">
        <v>1799</v>
      </c>
      <c r="Q49" s="51" t="str">
        <f t="shared" si="0"/>
        <v>3</v>
      </c>
      <c r="R49" s="51" t="str">
        <f>IF(M49="","",IF(AND(M49&lt;&gt;'Tabelas auxiliares'!$B$236,M49&lt;&gt;'Tabelas auxiliares'!$B$237,M49&lt;&gt;'Tabelas auxiliares'!$C$236,M49&lt;&gt;'Tabelas auxiliares'!$C$237),"FOLHA DE PESSOAL",IF(Q49='Tabelas auxiliares'!$A$237,"CUSTEIO",IF(Q49='Tabelas auxiliares'!$A$236,"INVESTIMENTO","ERRO - VERIFICAR"))))</f>
        <v>CUSTEIO</v>
      </c>
      <c r="S49" s="44">
        <v>500</v>
      </c>
    </row>
    <row r="50" spans="1:21" x14ac:dyDescent="0.25">
      <c r="A50" t="s">
        <v>3555</v>
      </c>
      <c r="B50" t="s">
        <v>3556</v>
      </c>
      <c r="C50" t="s">
        <v>5726</v>
      </c>
      <c r="D50" t="s">
        <v>5727</v>
      </c>
      <c r="E50" t="s">
        <v>5728</v>
      </c>
      <c r="F50" t="s">
        <v>5729</v>
      </c>
      <c r="G50" t="s">
        <v>1208</v>
      </c>
      <c r="H50" t="s">
        <v>3557</v>
      </c>
      <c r="I50" t="s">
        <v>1673</v>
      </c>
      <c r="J50" t="s">
        <v>3558</v>
      </c>
      <c r="K50" t="s">
        <v>3559</v>
      </c>
      <c r="L50" t="s">
        <v>3560</v>
      </c>
      <c r="M50" t="s">
        <v>164</v>
      </c>
      <c r="N50" t="s">
        <v>3561</v>
      </c>
      <c r="O50" t="s">
        <v>1798</v>
      </c>
      <c r="P50" t="s">
        <v>1799</v>
      </c>
      <c r="Q50" s="51" t="str">
        <f t="shared" si="0"/>
        <v>3</v>
      </c>
      <c r="R50" s="51" t="str">
        <f>IF(M50="","",IF(AND(M50&lt;&gt;'Tabelas auxiliares'!$B$236,M50&lt;&gt;'Tabelas auxiliares'!$B$237,M50&lt;&gt;'Tabelas auxiliares'!$C$236,M50&lt;&gt;'Tabelas auxiliares'!$C$237),"FOLHA DE PESSOAL",IF(Q50='Tabelas auxiliares'!$A$237,"CUSTEIO",IF(Q50='Tabelas auxiliares'!$A$236,"INVESTIMENTO","ERRO - VERIFICAR"))))</f>
        <v>CUSTEIO</v>
      </c>
      <c r="S50" s="44">
        <v>272.58</v>
      </c>
    </row>
    <row r="51" spans="1:21" x14ac:dyDescent="0.25">
      <c r="A51" t="s">
        <v>3555</v>
      </c>
      <c r="B51" t="s">
        <v>3556</v>
      </c>
      <c r="C51" t="s">
        <v>5726</v>
      </c>
      <c r="D51" t="s">
        <v>5730</v>
      </c>
      <c r="E51" t="s">
        <v>5731</v>
      </c>
      <c r="F51" t="s">
        <v>5732</v>
      </c>
      <c r="G51" t="s">
        <v>5733</v>
      </c>
      <c r="H51" t="s">
        <v>3557</v>
      </c>
      <c r="I51" t="s">
        <v>1673</v>
      </c>
      <c r="J51" t="s">
        <v>3558</v>
      </c>
      <c r="K51" t="s">
        <v>3559</v>
      </c>
      <c r="L51" t="s">
        <v>3560</v>
      </c>
      <c r="M51" t="s">
        <v>164</v>
      </c>
      <c r="N51" t="s">
        <v>3561</v>
      </c>
      <c r="O51" t="s">
        <v>1180</v>
      </c>
      <c r="P51" t="s">
        <v>1181</v>
      </c>
      <c r="Q51" s="51" t="str">
        <f t="shared" si="0"/>
        <v>3</v>
      </c>
      <c r="R51" s="51" t="str">
        <f>IF(M51="","",IF(AND(M51&lt;&gt;'Tabelas auxiliares'!$B$236,M51&lt;&gt;'Tabelas auxiliares'!$B$237,M51&lt;&gt;'Tabelas auxiliares'!$C$236,M51&lt;&gt;'Tabelas auxiliares'!$C$237),"FOLHA DE PESSOAL",IF(Q51='Tabelas auxiliares'!$A$237,"CUSTEIO",IF(Q51='Tabelas auxiliares'!$A$236,"INVESTIMENTO","ERRO - VERIFICAR"))))</f>
        <v>CUSTEIO</v>
      </c>
      <c r="S51" s="44">
        <v>150</v>
      </c>
    </row>
    <row r="52" spans="1:21" x14ac:dyDescent="0.25">
      <c r="A52" t="s">
        <v>3555</v>
      </c>
      <c r="B52" t="s">
        <v>3556</v>
      </c>
      <c r="C52" t="s">
        <v>5726</v>
      </c>
      <c r="D52" t="s">
        <v>5734</v>
      </c>
      <c r="E52" t="s">
        <v>5735</v>
      </c>
      <c r="F52" t="s">
        <v>5736</v>
      </c>
      <c r="G52" t="s">
        <v>165</v>
      </c>
      <c r="H52" t="s">
        <v>3557</v>
      </c>
      <c r="I52" t="s">
        <v>1673</v>
      </c>
      <c r="J52" t="s">
        <v>3558</v>
      </c>
      <c r="K52" t="s">
        <v>3559</v>
      </c>
      <c r="L52" t="s">
        <v>3560</v>
      </c>
      <c r="M52" t="s">
        <v>164</v>
      </c>
      <c r="N52" t="s">
        <v>3561</v>
      </c>
      <c r="O52" t="s">
        <v>1180</v>
      </c>
      <c r="P52" t="s">
        <v>1181</v>
      </c>
      <c r="Q52" s="51" t="str">
        <f t="shared" si="0"/>
        <v>3</v>
      </c>
      <c r="R52" s="51" t="str">
        <f>IF(M52="","",IF(AND(M52&lt;&gt;'Tabelas auxiliares'!$B$236,M52&lt;&gt;'Tabelas auxiliares'!$B$237,M52&lt;&gt;'Tabelas auxiliares'!$C$236,M52&lt;&gt;'Tabelas auxiliares'!$C$237),"FOLHA DE PESSOAL",IF(Q52='Tabelas auxiliares'!$A$237,"CUSTEIO",IF(Q52='Tabelas auxiliares'!$A$236,"INVESTIMENTO","ERRO - VERIFICAR"))))</f>
        <v>CUSTEIO</v>
      </c>
      <c r="S52" s="44">
        <v>100</v>
      </c>
    </row>
    <row r="53" spans="1:21" x14ac:dyDescent="0.25">
      <c r="A53" t="s">
        <v>3555</v>
      </c>
      <c r="B53" t="s">
        <v>3556</v>
      </c>
      <c r="C53" t="s">
        <v>5726</v>
      </c>
      <c r="D53" t="s">
        <v>5737</v>
      </c>
      <c r="E53" t="s">
        <v>5738</v>
      </c>
      <c r="F53" t="s">
        <v>5739</v>
      </c>
      <c r="G53" t="s">
        <v>165</v>
      </c>
      <c r="H53" t="s">
        <v>3557</v>
      </c>
      <c r="I53" t="s">
        <v>1673</v>
      </c>
      <c r="J53" t="s">
        <v>3558</v>
      </c>
      <c r="K53" t="s">
        <v>3559</v>
      </c>
      <c r="L53" t="s">
        <v>3560</v>
      </c>
      <c r="M53" t="s">
        <v>164</v>
      </c>
      <c r="N53" t="s">
        <v>3561</v>
      </c>
      <c r="O53" t="s">
        <v>1180</v>
      </c>
      <c r="P53" t="s">
        <v>1181</v>
      </c>
      <c r="Q53" s="51" t="str">
        <f t="shared" si="0"/>
        <v>3</v>
      </c>
      <c r="R53" s="51" t="str">
        <f>IF(M53="","",IF(AND(M53&lt;&gt;'Tabelas auxiliares'!$B$236,M53&lt;&gt;'Tabelas auxiliares'!$B$237,M53&lt;&gt;'Tabelas auxiliares'!$C$236,M53&lt;&gt;'Tabelas auxiliares'!$C$237),"FOLHA DE PESSOAL",IF(Q53='Tabelas auxiliares'!$A$237,"CUSTEIO",IF(Q53='Tabelas auxiliares'!$A$236,"INVESTIMENTO","ERRO - VERIFICAR"))))</f>
        <v>CUSTEIO</v>
      </c>
      <c r="S53" s="44">
        <v>400</v>
      </c>
    </row>
    <row r="54" spans="1:21" x14ac:dyDescent="0.25">
      <c r="A54" t="s">
        <v>3555</v>
      </c>
      <c r="B54" t="s">
        <v>3556</v>
      </c>
      <c r="C54" t="s">
        <v>5452</v>
      </c>
      <c r="D54" t="s">
        <v>5740</v>
      </c>
      <c r="E54" t="s">
        <v>5741</v>
      </c>
      <c r="F54" t="s">
        <v>5742</v>
      </c>
      <c r="G54" t="s">
        <v>165</v>
      </c>
      <c r="H54" t="s">
        <v>3557</v>
      </c>
      <c r="I54" t="s">
        <v>1673</v>
      </c>
      <c r="J54" t="s">
        <v>3558</v>
      </c>
      <c r="K54" t="s">
        <v>3559</v>
      </c>
      <c r="L54" t="s">
        <v>3560</v>
      </c>
      <c r="M54" t="s">
        <v>164</v>
      </c>
      <c r="N54" t="s">
        <v>3561</v>
      </c>
      <c r="O54" t="s">
        <v>1180</v>
      </c>
      <c r="P54" t="s">
        <v>1181</v>
      </c>
      <c r="Q54" s="51" t="str">
        <f t="shared" si="0"/>
        <v>3</v>
      </c>
      <c r="R54" s="51" t="str">
        <f>IF(M54="","",IF(AND(M54&lt;&gt;'Tabelas auxiliares'!$B$236,M54&lt;&gt;'Tabelas auxiliares'!$B$237,M54&lt;&gt;'Tabelas auxiliares'!$C$236,M54&lt;&gt;'Tabelas auxiliares'!$C$237),"FOLHA DE PESSOAL",IF(Q54='Tabelas auxiliares'!$A$237,"CUSTEIO",IF(Q54='Tabelas auxiliares'!$A$236,"INVESTIMENTO","ERRO - VERIFICAR"))))</f>
        <v>CUSTEIO</v>
      </c>
      <c r="S54" s="44">
        <v>2880</v>
      </c>
    </row>
    <row r="55" spans="1:21" x14ac:dyDescent="0.25">
      <c r="A55" t="s">
        <v>3555</v>
      </c>
      <c r="B55" t="s">
        <v>3556</v>
      </c>
      <c r="C55" t="s">
        <v>4531</v>
      </c>
      <c r="D55" t="s">
        <v>5743</v>
      </c>
      <c r="E55" t="s">
        <v>5744</v>
      </c>
      <c r="F55" t="s">
        <v>5745</v>
      </c>
      <c r="G55" t="s">
        <v>5746</v>
      </c>
      <c r="H55" t="s">
        <v>3557</v>
      </c>
      <c r="I55" t="s">
        <v>1673</v>
      </c>
      <c r="J55" t="s">
        <v>3558</v>
      </c>
      <c r="K55" t="s">
        <v>3559</v>
      </c>
      <c r="L55" t="s">
        <v>3560</v>
      </c>
      <c r="M55" t="s">
        <v>164</v>
      </c>
      <c r="N55" t="s">
        <v>3561</v>
      </c>
      <c r="O55" t="s">
        <v>1180</v>
      </c>
      <c r="P55" t="s">
        <v>1181</v>
      </c>
      <c r="Q55" s="51" t="str">
        <f t="shared" si="0"/>
        <v>3</v>
      </c>
      <c r="R55" s="51" t="str">
        <f>IF(M55="","",IF(AND(M55&lt;&gt;'Tabelas auxiliares'!$B$236,M55&lt;&gt;'Tabelas auxiliares'!$B$237,M55&lt;&gt;'Tabelas auxiliares'!$C$236,M55&lt;&gt;'Tabelas auxiliares'!$C$237),"FOLHA DE PESSOAL",IF(Q55='Tabelas auxiliares'!$A$237,"CUSTEIO",IF(Q55='Tabelas auxiliares'!$A$236,"INVESTIMENTO","ERRO - VERIFICAR"))))</f>
        <v>CUSTEIO</v>
      </c>
      <c r="S55" s="44">
        <v>774.41</v>
      </c>
    </row>
    <row r="56" spans="1:21" x14ac:dyDescent="0.25">
      <c r="A56" t="s">
        <v>3555</v>
      </c>
      <c r="B56" t="s">
        <v>3556</v>
      </c>
      <c r="C56" t="s">
        <v>4531</v>
      </c>
      <c r="D56" t="s">
        <v>5747</v>
      </c>
      <c r="E56" t="s">
        <v>5748</v>
      </c>
      <c r="F56" t="s">
        <v>5749</v>
      </c>
      <c r="G56" t="s">
        <v>5750</v>
      </c>
      <c r="H56" t="s">
        <v>3557</v>
      </c>
      <c r="I56" t="s">
        <v>1673</v>
      </c>
      <c r="J56" t="s">
        <v>3558</v>
      </c>
      <c r="K56" t="s">
        <v>3559</v>
      </c>
      <c r="L56" t="s">
        <v>3560</v>
      </c>
      <c r="M56" t="s">
        <v>164</v>
      </c>
      <c r="N56" t="s">
        <v>3561</v>
      </c>
      <c r="O56" t="s">
        <v>1180</v>
      </c>
      <c r="P56" t="s">
        <v>1181</v>
      </c>
      <c r="Q56" s="51" t="str">
        <f t="shared" si="0"/>
        <v>3</v>
      </c>
      <c r="R56" s="51" t="str">
        <f>IF(M56="","",IF(AND(M56&lt;&gt;'Tabelas auxiliares'!$B$236,M56&lt;&gt;'Tabelas auxiliares'!$B$237,M56&lt;&gt;'Tabelas auxiliares'!$C$236,M56&lt;&gt;'Tabelas auxiliares'!$C$237),"FOLHA DE PESSOAL",IF(Q56='Tabelas auxiliares'!$A$237,"CUSTEIO",IF(Q56='Tabelas auxiliares'!$A$236,"INVESTIMENTO","ERRO - VERIFICAR"))))</f>
        <v>CUSTEIO</v>
      </c>
      <c r="S56" s="44">
        <v>346.37</v>
      </c>
    </row>
    <row r="57" spans="1:21" x14ac:dyDescent="0.25">
      <c r="A57" t="s">
        <v>3555</v>
      </c>
      <c r="B57" t="s">
        <v>3556</v>
      </c>
      <c r="C57" t="s">
        <v>4535</v>
      </c>
      <c r="D57" t="s">
        <v>5751</v>
      </c>
      <c r="E57" t="s">
        <v>5752</v>
      </c>
      <c r="F57" t="s">
        <v>5753</v>
      </c>
      <c r="G57" t="s">
        <v>4082</v>
      </c>
      <c r="H57" t="s">
        <v>3557</v>
      </c>
      <c r="I57" t="s">
        <v>1673</v>
      </c>
      <c r="J57" t="s">
        <v>3558</v>
      </c>
      <c r="K57" t="s">
        <v>3559</v>
      </c>
      <c r="L57" t="s">
        <v>3560</v>
      </c>
      <c r="M57" t="s">
        <v>164</v>
      </c>
      <c r="N57" t="s">
        <v>3561</v>
      </c>
      <c r="O57" t="s">
        <v>1180</v>
      </c>
      <c r="P57" t="s">
        <v>1181</v>
      </c>
      <c r="Q57" s="51" t="str">
        <f t="shared" si="0"/>
        <v>3</v>
      </c>
      <c r="R57" s="51" t="str">
        <f>IF(M57="","",IF(AND(M57&lt;&gt;'Tabelas auxiliares'!$B$236,M57&lt;&gt;'Tabelas auxiliares'!$B$237,M57&lt;&gt;'Tabelas auxiliares'!$C$236,M57&lt;&gt;'Tabelas auxiliares'!$C$237),"FOLHA DE PESSOAL",IF(Q57='Tabelas auxiliares'!$A$237,"CUSTEIO",IF(Q57='Tabelas auxiliares'!$A$236,"INVESTIMENTO","ERRO - VERIFICAR"))))</f>
        <v>CUSTEIO</v>
      </c>
      <c r="S57" s="44">
        <v>1091.24</v>
      </c>
    </row>
    <row r="58" spans="1:21" x14ac:dyDescent="0.25">
      <c r="A58" t="s">
        <v>5754</v>
      </c>
      <c r="B58" t="s">
        <v>5755</v>
      </c>
      <c r="C58" t="s">
        <v>4458</v>
      </c>
      <c r="D58" t="s">
        <v>5756</v>
      </c>
      <c r="E58" t="s">
        <v>5757</v>
      </c>
      <c r="F58" t="s">
        <v>5758</v>
      </c>
      <c r="G58" t="s">
        <v>3512</v>
      </c>
      <c r="H58" t="s">
        <v>5759</v>
      </c>
      <c r="I58" t="s">
        <v>167</v>
      </c>
      <c r="J58" t="s">
        <v>5760</v>
      </c>
      <c r="K58" t="s">
        <v>5761</v>
      </c>
      <c r="L58" t="s">
        <v>5762</v>
      </c>
      <c r="M58" t="s">
        <v>164</v>
      </c>
      <c r="N58" t="s">
        <v>5763</v>
      </c>
      <c r="O58" t="s">
        <v>1711</v>
      </c>
      <c r="P58" t="s">
        <v>1706</v>
      </c>
      <c r="Q58" s="51" t="str">
        <f t="shared" si="0"/>
        <v>3</v>
      </c>
      <c r="R58" s="51" t="str">
        <f>IF(M58="","",IF(AND(M58&lt;&gt;'Tabelas auxiliares'!$B$236,M58&lt;&gt;'Tabelas auxiliares'!$B$237,M58&lt;&gt;'Tabelas auxiliares'!$C$236,M58&lt;&gt;'Tabelas auxiliares'!$C$237),"FOLHA DE PESSOAL",IF(Q58='Tabelas auxiliares'!$A$237,"CUSTEIO",IF(Q58='Tabelas auxiliares'!$A$236,"INVESTIMENTO","ERRO - VERIFICAR"))))</f>
        <v>CUSTEIO</v>
      </c>
      <c r="S58" s="44">
        <v>11113.5</v>
      </c>
      <c r="U58" s="44">
        <v>11113.5</v>
      </c>
    </row>
    <row r="59" spans="1:21" x14ac:dyDescent="0.25">
      <c r="A59" t="s">
        <v>5754</v>
      </c>
      <c r="B59" t="s">
        <v>5755</v>
      </c>
      <c r="C59" t="s">
        <v>4458</v>
      </c>
      <c r="D59" t="s">
        <v>5756</v>
      </c>
      <c r="E59" t="s">
        <v>5764</v>
      </c>
      <c r="F59" t="s">
        <v>5758</v>
      </c>
      <c r="G59" t="s">
        <v>3512</v>
      </c>
      <c r="H59" t="s">
        <v>5759</v>
      </c>
      <c r="I59" t="s">
        <v>167</v>
      </c>
      <c r="J59" t="s">
        <v>5760</v>
      </c>
      <c r="K59" t="s">
        <v>5761</v>
      </c>
      <c r="L59" t="s">
        <v>5762</v>
      </c>
      <c r="M59" t="s">
        <v>164</v>
      </c>
      <c r="N59" t="s">
        <v>5763</v>
      </c>
      <c r="O59" t="s">
        <v>5062</v>
      </c>
      <c r="P59" t="s">
        <v>5063</v>
      </c>
      <c r="Q59" s="51" t="str">
        <f t="shared" si="0"/>
        <v>3</v>
      </c>
      <c r="R59" s="51" t="str">
        <f>IF(M59="","",IF(AND(M59&lt;&gt;'Tabelas auxiliares'!$B$236,M59&lt;&gt;'Tabelas auxiliares'!$B$237,M59&lt;&gt;'Tabelas auxiliares'!$C$236,M59&lt;&gt;'Tabelas auxiliares'!$C$237),"FOLHA DE PESSOAL",IF(Q59='Tabelas auxiliares'!$A$237,"CUSTEIO",IF(Q59='Tabelas auxiliares'!$A$236,"INVESTIMENTO","ERRO - VERIFICAR"))))</f>
        <v>CUSTEIO</v>
      </c>
      <c r="S59" s="44">
        <v>25920</v>
      </c>
      <c r="U59" s="44">
        <v>25920</v>
      </c>
    </row>
    <row r="60" spans="1:21" x14ac:dyDescent="0.25">
      <c r="A60" t="s">
        <v>5754</v>
      </c>
      <c r="B60" t="s">
        <v>5755</v>
      </c>
      <c r="C60" t="s">
        <v>4458</v>
      </c>
      <c r="D60" t="s">
        <v>5756</v>
      </c>
      <c r="E60" t="s">
        <v>5764</v>
      </c>
      <c r="F60" t="s">
        <v>5758</v>
      </c>
      <c r="G60" t="s">
        <v>3512</v>
      </c>
      <c r="H60" t="s">
        <v>5759</v>
      </c>
      <c r="I60" t="s">
        <v>167</v>
      </c>
      <c r="J60" t="s">
        <v>5760</v>
      </c>
      <c r="K60" t="s">
        <v>5761</v>
      </c>
      <c r="L60" t="s">
        <v>5762</v>
      </c>
      <c r="M60" t="s">
        <v>164</v>
      </c>
      <c r="N60" t="s">
        <v>5763</v>
      </c>
      <c r="O60" t="s">
        <v>2932</v>
      </c>
      <c r="P60" t="s">
        <v>2933</v>
      </c>
      <c r="Q60" s="51" t="str">
        <f t="shared" si="0"/>
        <v>3</v>
      </c>
      <c r="R60" s="51" t="str">
        <f>IF(M60="","",IF(AND(M60&lt;&gt;'Tabelas auxiliares'!$B$236,M60&lt;&gt;'Tabelas auxiliares'!$B$237,M60&lt;&gt;'Tabelas auxiliares'!$C$236,M60&lt;&gt;'Tabelas auxiliares'!$C$237),"FOLHA DE PESSOAL",IF(Q60='Tabelas auxiliares'!$A$237,"CUSTEIO",IF(Q60='Tabelas auxiliares'!$A$236,"INVESTIMENTO","ERRO - VERIFICAR"))))</f>
        <v>CUSTEIO</v>
      </c>
      <c r="S60" s="44">
        <v>25122.799999999999</v>
      </c>
      <c r="U60" s="44">
        <v>25122.799999999999</v>
      </c>
    </row>
    <row r="61" spans="1:21" x14ac:dyDescent="0.25">
      <c r="A61" t="s">
        <v>5754</v>
      </c>
      <c r="B61" t="s">
        <v>5755</v>
      </c>
      <c r="C61" t="s">
        <v>4458</v>
      </c>
      <c r="D61" t="s">
        <v>5756</v>
      </c>
      <c r="E61" t="s">
        <v>5765</v>
      </c>
      <c r="F61" t="s">
        <v>5758</v>
      </c>
      <c r="G61" t="s">
        <v>3512</v>
      </c>
      <c r="H61" t="s">
        <v>5759</v>
      </c>
      <c r="I61" t="s">
        <v>167</v>
      </c>
      <c r="J61" t="s">
        <v>5760</v>
      </c>
      <c r="K61" t="s">
        <v>5761</v>
      </c>
      <c r="L61" t="s">
        <v>5762</v>
      </c>
      <c r="M61" t="s">
        <v>164</v>
      </c>
      <c r="N61" t="s">
        <v>5763</v>
      </c>
      <c r="O61" t="s">
        <v>5766</v>
      </c>
      <c r="P61" t="s">
        <v>1706</v>
      </c>
      <c r="Q61" s="51" t="str">
        <f t="shared" si="0"/>
        <v>3</v>
      </c>
      <c r="R61" s="51" t="str">
        <f>IF(M61="","",IF(AND(M61&lt;&gt;'Tabelas auxiliares'!$B$236,M61&lt;&gt;'Tabelas auxiliares'!$B$237,M61&lt;&gt;'Tabelas auxiliares'!$C$236,M61&lt;&gt;'Tabelas auxiliares'!$C$237),"FOLHA DE PESSOAL",IF(Q61='Tabelas auxiliares'!$A$237,"CUSTEIO",IF(Q61='Tabelas auxiliares'!$A$236,"INVESTIMENTO","ERRO - VERIFICAR"))))</f>
        <v>CUSTEIO</v>
      </c>
      <c r="S61" s="44">
        <v>8000</v>
      </c>
      <c r="U61" s="44">
        <v>8000</v>
      </c>
    </row>
    <row r="62" spans="1:21" x14ac:dyDescent="0.25">
      <c r="A62" t="s">
        <v>5754</v>
      </c>
      <c r="B62" t="s">
        <v>5755</v>
      </c>
      <c r="C62" t="s">
        <v>4458</v>
      </c>
      <c r="D62" t="s">
        <v>5756</v>
      </c>
      <c r="E62" t="s">
        <v>5767</v>
      </c>
      <c r="F62" t="s">
        <v>5768</v>
      </c>
      <c r="G62" t="s">
        <v>3512</v>
      </c>
      <c r="H62" t="s">
        <v>5759</v>
      </c>
      <c r="I62" t="s">
        <v>167</v>
      </c>
      <c r="J62" t="s">
        <v>5760</v>
      </c>
      <c r="K62" t="s">
        <v>5761</v>
      </c>
      <c r="L62" t="s">
        <v>5762</v>
      </c>
      <c r="M62" t="s">
        <v>164</v>
      </c>
      <c r="N62" t="s">
        <v>5763</v>
      </c>
      <c r="O62" t="s">
        <v>1711</v>
      </c>
      <c r="P62" t="s">
        <v>1706</v>
      </c>
      <c r="Q62" s="51" t="str">
        <f t="shared" si="0"/>
        <v>3</v>
      </c>
      <c r="R62" s="51" t="str">
        <f>IF(M62="","",IF(AND(M62&lt;&gt;'Tabelas auxiliares'!$B$236,M62&lt;&gt;'Tabelas auxiliares'!$B$237,M62&lt;&gt;'Tabelas auxiliares'!$C$236,M62&lt;&gt;'Tabelas auxiliares'!$C$237),"FOLHA DE PESSOAL",IF(Q62='Tabelas auxiliares'!$A$237,"CUSTEIO",IF(Q62='Tabelas auxiliares'!$A$236,"INVESTIMENTO","ERRO - VERIFICAR"))))</f>
        <v>CUSTEIO</v>
      </c>
      <c r="S62" s="44">
        <v>56486.5</v>
      </c>
      <c r="U62" s="44">
        <v>56486.5</v>
      </c>
    </row>
    <row r="63" spans="1:21" x14ac:dyDescent="0.25">
      <c r="A63" t="s">
        <v>5754</v>
      </c>
      <c r="B63" t="s">
        <v>5755</v>
      </c>
      <c r="C63" t="s">
        <v>4458</v>
      </c>
      <c r="D63" t="s">
        <v>5756</v>
      </c>
      <c r="E63" t="s">
        <v>5767</v>
      </c>
      <c r="F63" t="s">
        <v>5768</v>
      </c>
      <c r="G63" t="s">
        <v>3512</v>
      </c>
      <c r="H63" t="s">
        <v>5759</v>
      </c>
      <c r="I63" t="s">
        <v>167</v>
      </c>
      <c r="J63" t="s">
        <v>5760</v>
      </c>
      <c r="K63" t="s">
        <v>5761</v>
      </c>
      <c r="L63" t="s">
        <v>5762</v>
      </c>
      <c r="M63" t="s">
        <v>164</v>
      </c>
      <c r="N63" t="s">
        <v>5763</v>
      </c>
      <c r="O63" t="s">
        <v>470</v>
      </c>
      <c r="P63" t="s">
        <v>451</v>
      </c>
      <c r="Q63" s="51" t="str">
        <f t="shared" si="0"/>
        <v>3</v>
      </c>
      <c r="R63" s="51" t="str">
        <f>IF(M63="","",IF(AND(M63&lt;&gt;'Tabelas auxiliares'!$B$236,M63&lt;&gt;'Tabelas auxiliares'!$B$237,M63&lt;&gt;'Tabelas auxiliares'!$C$236,M63&lt;&gt;'Tabelas auxiliares'!$C$237),"FOLHA DE PESSOAL",IF(Q63='Tabelas auxiliares'!$A$237,"CUSTEIO",IF(Q63='Tabelas auxiliares'!$A$236,"INVESTIMENTO","ERRO - VERIFICAR"))))</f>
        <v>CUSTEIO</v>
      </c>
      <c r="S63" s="44">
        <v>80114.12</v>
      </c>
      <c r="U63" s="44">
        <v>80114.12</v>
      </c>
    </row>
    <row r="64" spans="1:21" x14ac:dyDescent="0.25">
      <c r="A64" t="s">
        <v>5754</v>
      </c>
      <c r="B64" t="s">
        <v>5755</v>
      </c>
      <c r="C64" t="s">
        <v>4458</v>
      </c>
      <c r="D64" t="s">
        <v>5756</v>
      </c>
      <c r="E64" t="s">
        <v>5769</v>
      </c>
      <c r="F64" t="s">
        <v>5768</v>
      </c>
      <c r="G64" t="s">
        <v>3512</v>
      </c>
      <c r="H64" t="s">
        <v>5759</v>
      </c>
      <c r="I64" t="s">
        <v>167</v>
      </c>
      <c r="J64" t="s">
        <v>5760</v>
      </c>
      <c r="K64" t="s">
        <v>5761</v>
      </c>
      <c r="L64" t="s">
        <v>5762</v>
      </c>
      <c r="M64" t="s">
        <v>164</v>
      </c>
      <c r="N64" t="s">
        <v>5763</v>
      </c>
      <c r="O64" t="s">
        <v>2932</v>
      </c>
      <c r="P64" t="s">
        <v>2933</v>
      </c>
      <c r="Q64" s="51" t="str">
        <f t="shared" si="0"/>
        <v>3</v>
      </c>
      <c r="R64" s="51" t="str">
        <f>IF(M64="","",IF(AND(M64&lt;&gt;'Tabelas auxiliares'!$B$236,M64&lt;&gt;'Tabelas auxiliares'!$B$237,M64&lt;&gt;'Tabelas auxiliares'!$C$236,M64&lt;&gt;'Tabelas auxiliares'!$C$237),"FOLHA DE PESSOAL",IF(Q64='Tabelas auxiliares'!$A$237,"CUSTEIO",IF(Q64='Tabelas auxiliares'!$A$236,"INVESTIMENTO","ERRO - VERIFICAR"))))</f>
        <v>CUSTEIO</v>
      </c>
      <c r="S64" s="44">
        <v>34087.199999999997</v>
      </c>
      <c r="U64" s="44">
        <v>34087.199999999997</v>
      </c>
    </row>
    <row r="65" spans="1:22" x14ac:dyDescent="0.25">
      <c r="A65" t="s">
        <v>5754</v>
      </c>
      <c r="B65" t="s">
        <v>5755</v>
      </c>
      <c r="C65" t="s">
        <v>4458</v>
      </c>
      <c r="D65" t="s">
        <v>5756</v>
      </c>
      <c r="E65" t="s">
        <v>5769</v>
      </c>
      <c r="F65" t="s">
        <v>5768</v>
      </c>
      <c r="G65" t="s">
        <v>3512</v>
      </c>
      <c r="H65" t="s">
        <v>5759</v>
      </c>
      <c r="I65" t="s">
        <v>167</v>
      </c>
      <c r="J65" t="s">
        <v>5760</v>
      </c>
      <c r="K65" t="s">
        <v>5761</v>
      </c>
      <c r="L65" t="s">
        <v>5762</v>
      </c>
      <c r="M65" t="s">
        <v>164</v>
      </c>
      <c r="N65" t="s">
        <v>5763</v>
      </c>
      <c r="O65" t="s">
        <v>1889</v>
      </c>
      <c r="P65" t="s">
        <v>1890</v>
      </c>
      <c r="Q65" s="51" t="str">
        <f t="shared" si="0"/>
        <v>3</v>
      </c>
      <c r="R65" s="51" t="str">
        <f>IF(M65="","",IF(AND(M65&lt;&gt;'Tabelas auxiliares'!$B$236,M65&lt;&gt;'Tabelas auxiliares'!$B$237,M65&lt;&gt;'Tabelas auxiliares'!$C$236,M65&lt;&gt;'Tabelas auxiliares'!$C$237),"FOLHA DE PESSOAL",IF(Q65='Tabelas auxiliares'!$A$237,"CUSTEIO",IF(Q65='Tabelas auxiliares'!$A$236,"INVESTIMENTO","ERRO - VERIFICAR"))))</f>
        <v>CUSTEIO</v>
      </c>
      <c r="S65" s="44">
        <v>6477</v>
      </c>
      <c r="U65" s="44">
        <v>6477</v>
      </c>
    </row>
    <row r="66" spans="1:22" x14ac:dyDescent="0.25">
      <c r="A66" t="s">
        <v>5754</v>
      </c>
      <c r="B66" t="s">
        <v>5755</v>
      </c>
      <c r="C66" t="s">
        <v>4458</v>
      </c>
      <c r="D66" t="s">
        <v>5756</v>
      </c>
      <c r="E66" t="s">
        <v>5769</v>
      </c>
      <c r="F66" t="s">
        <v>5768</v>
      </c>
      <c r="G66" t="s">
        <v>3512</v>
      </c>
      <c r="H66" t="s">
        <v>5759</v>
      </c>
      <c r="I66" t="s">
        <v>167</v>
      </c>
      <c r="J66" t="s">
        <v>5760</v>
      </c>
      <c r="K66" t="s">
        <v>5761</v>
      </c>
      <c r="L66" t="s">
        <v>5762</v>
      </c>
      <c r="M66" t="s">
        <v>164</v>
      </c>
      <c r="N66" t="s">
        <v>5763</v>
      </c>
      <c r="O66" t="s">
        <v>2907</v>
      </c>
      <c r="P66" t="s">
        <v>2908</v>
      </c>
      <c r="Q66" s="51" t="str">
        <f t="shared" si="0"/>
        <v>3</v>
      </c>
      <c r="R66" s="51" t="str">
        <f>IF(M66="","",IF(AND(M66&lt;&gt;'Tabelas auxiliares'!$B$236,M66&lt;&gt;'Tabelas auxiliares'!$B$237,M66&lt;&gt;'Tabelas auxiliares'!$C$236,M66&lt;&gt;'Tabelas auxiliares'!$C$237),"FOLHA DE PESSOAL",IF(Q66='Tabelas auxiliares'!$A$237,"CUSTEIO",IF(Q66='Tabelas auxiliares'!$A$236,"INVESTIMENTO","ERRO - VERIFICAR"))))</f>
        <v>CUSTEIO</v>
      </c>
      <c r="S66" s="44">
        <v>36000</v>
      </c>
      <c r="U66" s="44">
        <v>36000</v>
      </c>
    </row>
    <row r="67" spans="1:22" x14ac:dyDescent="0.25">
      <c r="A67" t="s">
        <v>5754</v>
      </c>
      <c r="B67" t="s">
        <v>5755</v>
      </c>
      <c r="C67" t="s">
        <v>4458</v>
      </c>
      <c r="D67" t="s">
        <v>5756</v>
      </c>
      <c r="E67" t="s">
        <v>5770</v>
      </c>
      <c r="F67" t="s">
        <v>5768</v>
      </c>
      <c r="G67" t="s">
        <v>3512</v>
      </c>
      <c r="H67" t="s">
        <v>5759</v>
      </c>
      <c r="I67" t="s">
        <v>167</v>
      </c>
      <c r="J67" t="s">
        <v>5760</v>
      </c>
      <c r="K67" t="s">
        <v>5761</v>
      </c>
      <c r="L67" t="s">
        <v>5762</v>
      </c>
      <c r="M67" t="s">
        <v>164</v>
      </c>
      <c r="N67" t="s">
        <v>5763</v>
      </c>
      <c r="O67" t="s">
        <v>5766</v>
      </c>
      <c r="P67" t="s">
        <v>1706</v>
      </c>
      <c r="Q67" s="51" t="str">
        <f t="shared" si="0"/>
        <v>3</v>
      </c>
      <c r="R67" s="51" t="str">
        <f>IF(M67="","",IF(AND(M67&lt;&gt;'Tabelas auxiliares'!$B$236,M67&lt;&gt;'Tabelas auxiliares'!$B$237,M67&lt;&gt;'Tabelas auxiliares'!$C$236,M67&lt;&gt;'Tabelas auxiliares'!$C$237),"FOLHA DE PESSOAL",IF(Q67='Tabelas auxiliares'!$A$237,"CUSTEIO",IF(Q67='Tabelas auxiliares'!$A$236,"INVESTIMENTO","ERRO - VERIFICAR"))))</f>
        <v>CUSTEIO</v>
      </c>
      <c r="S67" s="44">
        <v>12000</v>
      </c>
      <c r="U67" s="44">
        <v>12000</v>
      </c>
    </row>
    <row r="68" spans="1:22" x14ac:dyDescent="0.25">
      <c r="A68" t="s">
        <v>5754</v>
      </c>
      <c r="B68" t="s">
        <v>5755</v>
      </c>
      <c r="C68" t="s">
        <v>4458</v>
      </c>
      <c r="D68" t="s">
        <v>5756</v>
      </c>
      <c r="E68" t="s">
        <v>5771</v>
      </c>
      <c r="F68" t="s">
        <v>5758</v>
      </c>
      <c r="G68" t="s">
        <v>3512</v>
      </c>
      <c r="H68" t="s">
        <v>5759</v>
      </c>
      <c r="I68" t="s">
        <v>167</v>
      </c>
      <c r="J68" t="s">
        <v>5760</v>
      </c>
      <c r="K68" t="s">
        <v>5761</v>
      </c>
      <c r="L68" t="s">
        <v>5762</v>
      </c>
      <c r="M68" t="s">
        <v>164</v>
      </c>
      <c r="N68" t="s">
        <v>5763</v>
      </c>
      <c r="O68" t="s">
        <v>1798</v>
      </c>
      <c r="P68" t="s">
        <v>1799</v>
      </c>
      <c r="Q68" s="51" t="str">
        <f t="shared" si="0"/>
        <v>3</v>
      </c>
      <c r="R68" s="51" t="str">
        <f>IF(M68="","",IF(AND(M68&lt;&gt;'Tabelas auxiliares'!$B$236,M68&lt;&gt;'Tabelas auxiliares'!$B$237,M68&lt;&gt;'Tabelas auxiliares'!$C$236,M68&lt;&gt;'Tabelas auxiliares'!$C$237),"FOLHA DE PESSOAL",IF(Q68='Tabelas auxiliares'!$A$237,"CUSTEIO",IF(Q68='Tabelas auxiliares'!$A$236,"INVESTIMENTO","ERRO - VERIFICAR"))))</f>
        <v>CUSTEIO</v>
      </c>
      <c r="S68" s="44">
        <v>114000</v>
      </c>
      <c r="T68" s="44">
        <v>114000</v>
      </c>
    </row>
    <row r="69" spans="1:22" x14ac:dyDescent="0.25">
      <c r="A69" t="s">
        <v>5754</v>
      </c>
      <c r="B69" t="s">
        <v>5755</v>
      </c>
      <c r="C69" t="s">
        <v>4458</v>
      </c>
      <c r="D69" t="s">
        <v>5756</v>
      </c>
      <c r="E69" t="s">
        <v>5772</v>
      </c>
      <c r="F69" t="s">
        <v>5758</v>
      </c>
      <c r="G69" t="s">
        <v>3512</v>
      </c>
      <c r="H69" t="s">
        <v>5759</v>
      </c>
      <c r="I69" t="s">
        <v>167</v>
      </c>
      <c r="J69" t="s">
        <v>5760</v>
      </c>
      <c r="K69" t="s">
        <v>5761</v>
      </c>
      <c r="L69" t="s">
        <v>5762</v>
      </c>
      <c r="M69" t="s">
        <v>164</v>
      </c>
      <c r="N69" t="s">
        <v>5763</v>
      </c>
      <c r="O69" t="s">
        <v>1050</v>
      </c>
      <c r="P69" t="s">
        <v>1051</v>
      </c>
      <c r="Q69" s="51" t="str">
        <f t="shared" ref="Q69:Q132" si="1">LEFT(O69,1)</f>
        <v>3</v>
      </c>
      <c r="R69" s="51" t="str">
        <f>IF(M69="","",IF(AND(M69&lt;&gt;'Tabelas auxiliares'!$B$236,M69&lt;&gt;'Tabelas auxiliares'!$B$237,M69&lt;&gt;'Tabelas auxiliares'!$C$236,M69&lt;&gt;'Tabelas auxiliares'!$C$237),"FOLHA DE PESSOAL",IF(Q69='Tabelas auxiliares'!$A$237,"CUSTEIO",IF(Q69='Tabelas auxiliares'!$A$236,"INVESTIMENTO","ERRO - VERIFICAR"))))</f>
        <v>CUSTEIO</v>
      </c>
      <c r="S69" s="44">
        <v>119520</v>
      </c>
      <c r="T69" s="44">
        <v>87474.67</v>
      </c>
      <c r="U69" s="44">
        <v>32045.33</v>
      </c>
    </row>
    <row r="70" spans="1:22" x14ac:dyDescent="0.25">
      <c r="A70" t="s">
        <v>5754</v>
      </c>
      <c r="B70" t="s">
        <v>5755</v>
      </c>
      <c r="C70" t="s">
        <v>4458</v>
      </c>
      <c r="D70" t="s">
        <v>5756</v>
      </c>
      <c r="E70" t="s">
        <v>5773</v>
      </c>
      <c r="F70" t="s">
        <v>5768</v>
      </c>
      <c r="G70" t="s">
        <v>3512</v>
      </c>
      <c r="H70" t="s">
        <v>5759</v>
      </c>
      <c r="I70" t="s">
        <v>167</v>
      </c>
      <c r="J70" t="s">
        <v>5760</v>
      </c>
      <c r="K70" t="s">
        <v>5761</v>
      </c>
      <c r="L70" t="s">
        <v>5762</v>
      </c>
      <c r="M70" t="s">
        <v>164</v>
      </c>
      <c r="N70" t="s">
        <v>5763</v>
      </c>
      <c r="O70" t="s">
        <v>1798</v>
      </c>
      <c r="P70" t="s">
        <v>1799</v>
      </c>
      <c r="Q70" s="51" t="str">
        <f t="shared" si="1"/>
        <v>3</v>
      </c>
      <c r="R70" s="51" t="str">
        <f>IF(M70="","",IF(AND(M70&lt;&gt;'Tabelas auxiliares'!$B$236,M70&lt;&gt;'Tabelas auxiliares'!$B$237,M70&lt;&gt;'Tabelas auxiliares'!$C$236,M70&lt;&gt;'Tabelas auxiliares'!$C$237),"FOLHA DE PESSOAL",IF(Q70='Tabelas auxiliares'!$A$237,"CUSTEIO",IF(Q70='Tabelas auxiliares'!$A$236,"INVESTIMENTO","ERRO - VERIFICAR"))))</f>
        <v>CUSTEIO</v>
      </c>
      <c r="S70" s="44">
        <v>171000</v>
      </c>
      <c r="T70" s="44">
        <v>171000</v>
      </c>
    </row>
    <row r="71" spans="1:22" x14ac:dyDescent="0.25">
      <c r="A71" t="s">
        <v>5754</v>
      </c>
      <c r="B71" t="s">
        <v>5755</v>
      </c>
      <c r="C71" t="s">
        <v>4458</v>
      </c>
      <c r="D71" t="s">
        <v>5756</v>
      </c>
      <c r="E71" t="s">
        <v>5774</v>
      </c>
      <c r="F71" t="s">
        <v>5768</v>
      </c>
      <c r="G71" t="s">
        <v>3512</v>
      </c>
      <c r="H71" t="s">
        <v>5759</v>
      </c>
      <c r="I71" t="s">
        <v>167</v>
      </c>
      <c r="J71" t="s">
        <v>5760</v>
      </c>
      <c r="K71" t="s">
        <v>5761</v>
      </c>
      <c r="L71" t="s">
        <v>5762</v>
      </c>
      <c r="M71" t="s">
        <v>164</v>
      </c>
      <c r="N71" t="s">
        <v>5763</v>
      </c>
      <c r="O71" t="s">
        <v>1050</v>
      </c>
      <c r="P71" t="s">
        <v>1051</v>
      </c>
      <c r="Q71" s="51" t="str">
        <f t="shared" si="1"/>
        <v>3</v>
      </c>
      <c r="R71" s="51" t="str">
        <f>IF(M71="","",IF(AND(M71&lt;&gt;'Tabelas auxiliares'!$B$236,M71&lt;&gt;'Tabelas auxiliares'!$B$237,M71&lt;&gt;'Tabelas auxiliares'!$C$236,M71&lt;&gt;'Tabelas auxiliares'!$C$237),"FOLHA DE PESSOAL",IF(Q71='Tabelas auxiliares'!$A$237,"CUSTEIO",IF(Q71='Tabelas auxiliares'!$A$236,"INVESTIMENTO","ERRO - VERIFICAR"))))</f>
        <v>CUSTEIO</v>
      </c>
      <c r="S71" s="44">
        <v>179280</v>
      </c>
      <c r="T71" s="44">
        <v>179280</v>
      </c>
    </row>
    <row r="72" spans="1:22" x14ac:dyDescent="0.25">
      <c r="A72" t="s">
        <v>5754</v>
      </c>
      <c r="B72" t="s">
        <v>5755</v>
      </c>
      <c r="C72" t="s">
        <v>4458</v>
      </c>
      <c r="D72" t="s">
        <v>5756</v>
      </c>
      <c r="E72" t="s">
        <v>5775</v>
      </c>
      <c r="F72" t="s">
        <v>5758</v>
      </c>
      <c r="G72" t="s">
        <v>3512</v>
      </c>
      <c r="H72" t="s">
        <v>5759</v>
      </c>
      <c r="I72" t="s">
        <v>167</v>
      </c>
      <c r="J72" t="s">
        <v>5760</v>
      </c>
      <c r="K72" t="s">
        <v>5761</v>
      </c>
      <c r="L72" t="s">
        <v>5762</v>
      </c>
      <c r="M72" t="s">
        <v>164</v>
      </c>
      <c r="N72" t="s">
        <v>5763</v>
      </c>
      <c r="O72" t="s">
        <v>473</v>
      </c>
      <c r="P72" t="s">
        <v>455</v>
      </c>
      <c r="Q72" s="51" t="str">
        <f t="shared" si="1"/>
        <v>3</v>
      </c>
      <c r="R72" s="51" t="str">
        <f>IF(M72="","",IF(AND(M72&lt;&gt;'Tabelas auxiliares'!$B$236,M72&lt;&gt;'Tabelas auxiliares'!$B$237,M72&lt;&gt;'Tabelas auxiliares'!$C$236,M72&lt;&gt;'Tabelas auxiliares'!$C$237),"FOLHA DE PESSOAL",IF(Q72='Tabelas auxiliares'!$A$237,"CUSTEIO",IF(Q72='Tabelas auxiliares'!$A$236,"INVESTIMENTO","ERRO - VERIFICAR"))))</f>
        <v>CUSTEIO</v>
      </c>
      <c r="S72" s="44">
        <v>16188</v>
      </c>
      <c r="U72" s="44">
        <v>16188</v>
      </c>
    </row>
    <row r="73" spans="1:22" x14ac:dyDescent="0.25">
      <c r="A73" t="s">
        <v>5754</v>
      </c>
      <c r="B73" t="s">
        <v>5755</v>
      </c>
      <c r="C73" t="s">
        <v>4458</v>
      </c>
      <c r="D73" t="s">
        <v>5756</v>
      </c>
      <c r="E73" t="s">
        <v>5776</v>
      </c>
      <c r="F73" t="s">
        <v>5768</v>
      </c>
      <c r="G73" t="s">
        <v>3512</v>
      </c>
      <c r="H73" t="s">
        <v>5759</v>
      </c>
      <c r="I73" t="s">
        <v>167</v>
      </c>
      <c r="J73" t="s">
        <v>5760</v>
      </c>
      <c r="K73" t="s">
        <v>5761</v>
      </c>
      <c r="L73" t="s">
        <v>5762</v>
      </c>
      <c r="M73" t="s">
        <v>164</v>
      </c>
      <c r="N73" t="s">
        <v>5763</v>
      </c>
      <c r="O73" t="s">
        <v>473</v>
      </c>
      <c r="P73" t="s">
        <v>455</v>
      </c>
      <c r="Q73" s="51" t="str">
        <f t="shared" si="1"/>
        <v>3</v>
      </c>
      <c r="R73" s="51" t="str">
        <f>IF(M73="","",IF(AND(M73&lt;&gt;'Tabelas auxiliares'!$B$236,M73&lt;&gt;'Tabelas auxiliares'!$B$237,M73&lt;&gt;'Tabelas auxiliares'!$C$236,M73&lt;&gt;'Tabelas auxiliares'!$C$237),"FOLHA DE PESSOAL",IF(Q73='Tabelas auxiliares'!$A$237,"CUSTEIO",IF(Q73='Tabelas auxiliares'!$A$236,"INVESTIMENTO","ERRO - VERIFICAR"))))</f>
        <v>CUSTEIO</v>
      </c>
      <c r="S73" s="44">
        <v>24282</v>
      </c>
      <c r="U73" s="44">
        <v>24282</v>
      </c>
    </row>
    <row r="74" spans="1:22" x14ac:dyDescent="0.25">
      <c r="A74" t="s">
        <v>5754</v>
      </c>
      <c r="B74" t="s">
        <v>5755</v>
      </c>
      <c r="C74" t="s">
        <v>4458</v>
      </c>
      <c r="D74" t="s">
        <v>5777</v>
      </c>
      <c r="E74" t="s">
        <v>5778</v>
      </c>
      <c r="F74" t="s">
        <v>5779</v>
      </c>
      <c r="G74" t="s">
        <v>3512</v>
      </c>
      <c r="H74" t="s">
        <v>5759</v>
      </c>
      <c r="I74" t="s">
        <v>167</v>
      </c>
      <c r="J74" t="s">
        <v>5760</v>
      </c>
      <c r="K74" t="s">
        <v>5761</v>
      </c>
      <c r="L74" t="s">
        <v>5762</v>
      </c>
      <c r="M74" t="s">
        <v>164</v>
      </c>
      <c r="N74" t="s">
        <v>5763</v>
      </c>
      <c r="O74" t="s">
        <v>1846</v>
      </c>
      <c r="P74" t="s">
        <v>1847</v>
      </c>
      <c r="Q74" s="51" t="str">
        <f t="shared" si="1"/>
        <v>3</v>
      </c>
      <c r="R74" s="51" t="str">
        <f>IF(M74="","",IF(AND(M74&lt;&gt;'Tabelas auxiliares'!$B$236,M74&lt;&gt;'Tabelas auxiliares'!$B$237,M74&lt;&gt;'Tabelas auxiliares'!$C$236,M74&lt;&gt;'Tabelas auxiliares'!$C$237),"FOLHA DE PESSOAL",IF(Q74='Tabelas auxiliares'!$A$237,"CUSTEIO",IF(Q74='Tabelas auxiliares'!$A$236,"INVESTIMENTO","ERRO - VERIFICAR"))))</f>
        <v>CUSTEIO</v>
      </c>
      <c r="S74" s="44">
        <v>79953.58</v>
      </c>
      <c r="T74" s="44">
        <v>79953.58</v>
      </c>
    </row>
    <row r="75" spans="1:22" x14ac:dyDescent="0.25">
      <c r="Q75" s="51" t="str">
        <f t="shared" si="1"/>
        <v/>
      </c>
      <c r="R75" s="51" t="str">
        <f>IF(M75="","",IF(AND(M75&lt;&gt;'Tabelas auxiliares'!$B$236,M75&lt;&gt;'Tabelas auxiliares'!$B$237,M75&lt;&gt;'Tabelas auxiliares'!$C$236,M75&lt;&gt;'Tabelas auxiliares'!$C$237),"FOLHA DE PESSOAL",IF(Q75='Tabelas auxiliares'!$A$237,"CUSTEIO",IF(Q75='Tabelas auxiliares'!$A$236,"INVESTIMENTO","ERRO - VERIFICAR"))))</f>
        <v/>
      </c>
      <c r="S75" s="44"/>
      <c r="T75" s="44"/>
    </row>
    <row r="76" spans="1:22" x14ac:dyDescent="0.25">
      <c r="Q76" s="51" t="str">
        <f t="shared" si="1"/>
        <v/>
      </c>
      <c r="R76" s="51" t="str">
        <f>IF(M76="","",IF(AND(M76&lt;&gt;'Tabelas auxiliares'!$B$236,M76&lt;&gt;'Tabelas auxiliares'!$B$237,M76&lt;&gt;'Tabelas auxiliares'!$C$236,M76&lt;&gt;'Tabelas auxiliares'!$C$237),"FOLHA DE PESSOAL",IF(Q76='Tabelas auxiliares'!$A$237,"CUSTEIO",IF(Q76='Tabelas auxiliares'!$A$236,"INVESTIMENTO","ERRO - VERIFICAR"))))</f>
        <v/>
      </c>
      <c r="S76" s="44"/>
      <c r="T76" s="44"/>
      <c r="V76" s="44"/>
    </row>
    <row r="77" spans="1:22" x14ac:dyDescent="0.25">
      <c r="Q77" s="51" t="str">
        <f t="shared" si="1"/>
        <v/>
      </c>
      <c r="R77" s="51" t="str">
        <f>IF(M77="","",IF(AND(M77&lt;&gt;'Tabelas auxiliares'!$B$236,M77&lt;&gt;'Tabelas auxiliares'!$B$237,M77&lt;&gt;'Tabelas auxiliares'!$C$236,M77&lt;&gt;'Tabelas auxiliares'!$C$237),"FOLHA DE PESSOAL",IF(Q77='Tabelas auxiliares'!$A$237,"CUSTEIO",IF(Q77='Tabelas auxiliares'!$A$236,"INVESTIMENTO","ERRO - VERIFICAR"))))</f>
        <v/>
      </c>
      <c r="S77" s="44"/>
      <c r="T77" s="44"/>
    </row>
    <row r="78" spans="1:22" x14ac:dyDescent="0.25">
      <c r="Q78" s="51" t="str">
        <f t="shared" si="1"/>
        <v/>
      </c>
      <c r="R78" s="51" t="str">
        <f>IF(M78="","",IF(AND(M78&lt;&gt;'Tabelas auxiliares'!$B$236,M78&lt;&gt;'Tabelas auxiliares'!$B$237,M78&lt;&gt;'Tabelas auxiliares'!$C$236,M78&lt;&gt;'Tabelas auxiliares'!$C$237),"FOLHA DE PESSOAL",IF(Q78='Tabelas auxiliares'!$A$237,"CUSTEIO",IF(Q78='Tabelas auxiliares'!$A$236,"INVESTIMENTO","ERRO - VERIFICAR"))))</f>
        <v/>
      </c>
      <c r="S78" s="44"/>
      <c r="T78" s="44"/>
    </row>
    <row r="79" spans="1:22" x14ac:dyDescent="0.25">
      <c r="Q79" s="51" t="str">
        <f t="shared" si="1"/>
        <v/>
      </c>
      <c r="R79" s="51" t="str">
        <f>IF(M79="","",IF(AND(M79&lt;&gt;'Tabelas auxiliares'!$B$236,M79&lt;&gt;'Tabelas auxiliares'!$B$237,M79&lt;&gt;'Tabelas auxiliares'!$C$236,M79&lt;&gt;'Tabelas auxiliares'!$C$237),"FOLHA DE PESSOAL",IF(Q79='Tabelas auxiliares'!$A$237,"CUSTEIO",IF(Q79='Tabelas auxiliares'!$A$236,"INVESTIMENTO","ERRO - VERIFICAR"))))</f>
        <v/>
      </c>
      <c r="S79" s="44"/>
      <c r="T79" s="44"/>
    </row>
    <row r="80" spans="1:22" x14ac:dyDescent="0.25">
      <c r="Q80" s="51" t="str">
        <f t="shared" si="1"/>
        <v/>
      </c>
      <c r="R80" s="51" t="str">
        <f>IF(M80="","",IF(AND(M80&lt;&gt;'Tabelas auxiliares'!$B$236,M80&lt;&gt;'Tabelas auxiliares'!$B$237,M80&lt;&gt;'Tabelas auxiliares'!$C$236,M80&lt;&gt;'Tabelas auxiliares'!$C$237),"FOLHA DE PESSOAL",IF(Q80='Tabelas auxiliares'!$A$237,"CUSTEIO",IF(Q80='Tabelas auxiliares'!$A$236,"INVESTIMENTO","ERRO - VERIFICAR"))))</f>
        <v/>
      </c>
      <c r="S80" s="44"/>
      <c r="V80" s="44"/>
    </row>
    <row r="81" spans="17:22" x14ac:dyDescent="0.25">
      <c r="Q81" s="51" t="str">
        <f t="shared" si="1"/>
        <v/>
      </c>
      <c r="R81" s="51" t="str">
        <f>IF(M81="","",IF(AND(M81&lt;&gt;'Tabelas auxiliares'!$B$236,M81&lt;&gt;'Tabelas auxiliares'!$B$237,M81&lt;&gt;'Tabelas auxiliares'!$C$236,M81&lt;&gt;'Tabelas auxiliares'!$C$237),"FOLHA DE PESSOAL",IF(Q81='Tabelas auxiliares'!$A$237,"CUSTEIO",IF(Q81='Tabelas auxiliares'!$A$236,"INVESTIMENTO","ERRO - VERIFICAR"))))</f>
        <v/>
      </c>
      <c r="S81" s="44"/>
      <c r="T81" s="44"/>
    </row>
    <row r="82" spans="17:22" x14ac:dyDescent="0.25">
      <c r="Q82" s="51" t="str">
        <f t="shared" si="1"/>
        <v/>
      </c>
      <c r="R82" s="51" t="str">
        <f>IF(M82="","",IF(AND(M82&lt;&gt;'Tabelas auxiliares'!$B$236,M82&lt;&gt;'Tabelas auxiliares'!$B$237,M82&lt;&gt;'Tabelas auxiliares'!$C$236,M82&lt;&gt;'Tabelas auxiliares'!$C$237),"FOLHA DE PESSOAL",IF(Q82='Tabelas auxiliares'!$A$237,"CUSTEIO",IF(Q82='Tabelas auxiliares'!$A$236,"INVESTIMENTO","ERRO - VERIFICAR"))))</f>
        <v/>
      </c>
      <c r="S82" s="44"/>
    </row>
    <row r="83" spans="17:22" x14ac:dyDescent="0.25">
      <c r="Q83" s="51" t="str">
        <f t="shared" si="1"/>
        <v/>
      </c>
      <c r="R83" s="51" t="str">
        <f>IF(M83="","",IF(AND(M83&lt;&gt;'Tabelas auxiliares'!$B$236,M83&lt;&gt;'Tabelas auxiliares'!$B$237,M83&lt;&gt;'Tabelas auxiliares'!$C$236,M83&lt;&gt;'Tabelas auxiliares'!$C$237),"FOLHA DE PESSOAL",IF(Q83='Tabelas auxiliares'!$A$237,"CUSTEIO",IF(Q83='Tabelas auxiliares'!$A$236,"INVESTIMENTO","ERRO - VERIFICAR"))))</f>
        <v/>
      </c>
      <c r="S83" s="44"/>
      <c r="V83" s="44"/>
    </row>
    <row r="84" spans="17:22" x14ac:dyDescent="0.25">
      <c r="Q84" s="51" t="str">
        <f t="shared" si="1"/>
        <v/>
      </c>
      <c r="R84" s="51" t="str">
        <f>IF(M84="","",IF(AND(M84&lt;&gt;'Tabelas auxiliares'!$B$236,M84&lt;&gt;'Tabelas auxiliares'!$B$237,M84&lt;&gt;'Tabelas auxiliares'!$C$236,M84&lt;&gt;'Tabelas auxiliares'!$C$237),"FOLHA DE PESSOAL",IF(Q84='Tabelas auxiliares'!$A$237,"CUSTEIO",IF(Q84='Tabelas auxiliares'!$A$236,"INVESTIMENTO","ERRO - VERIFICAR"))))</f>
        <v/>
      </c>
      <c r="S84" s="44"/>
      <c r="T84" s="44"/>
    </row>
    <row r="85" spans="17:22" x14ac:dyDescent="0.25">
      <c r="Q85" s="51" t="str">
        <f t="shared" si="1"/>
        <v/>
      </c>
      <c r="R85" s="51" t="str">
        <f>IF(M85="","",IF(AND(M85&lt;&gt;'Tabelas auxiliares'!$B$236,M85&lt;&gt;'Tabelas auxiliares'!$B$237,M85&lt;&gt;'Tabelas auxiliares'!$C$236,M85&lt;&gt;'Tabelas auxiliares'!$C$237),"FOLHA DE PESSOAL",IF(Q85='Tabelas auxiliares'!$A$237,"CUSTEIO",IF(Q85='Tabelas auxiliares'!$A$236,"INVESTIMENTO","ERRO - VERIFICAR"))))</f>
        <v/>
      </c>
      <c r="S85" s="44"/>
      <c r="T85" s="44"/>
    </row>
    <row r="86" spans="17:22" x14ac:dyDescent="0.25">
      <c r="Q86" s="51" t="str">
        <f t="shared" si="1"/>
        <v/>
      </c>
      <c r="R86" s="51" t="str">
        <f>IF(M86="","",IF(AND(M86&lt;&gt;'Tabelas auxiliares'!$B$236,M86&lt;&gt;'Tabelas auxiliares'!$B$237,M86&lt;&gt;'Tabelas auxiliares'!$C$236,M86&lt;&gt;'Tabelas auxiliares'!$C$237),"FOLHA DE PESSOAL",IF(Q86='Tabelas auxiliares'!$A$237,"CUSTEIO",IF(Q86='Tabelas auxiliares'!$A$236,"INVESTIMENTO","ERRO - VERIFICAR"))))</f>
        <v/>
      </c>
      <c r="S86" s="44"/>
      <c r="T86" s="44"/>
    </row>
    <row r="87" spans="17:22" x14ac:dyDescent="0.25">
      <c r="Q87" s="51" t="str">
        <f t="shared" si="1"/>
        <v/>
      </c>
      <c r="R87" s="51" t="str">
        <f>IF(M87="","",IF(AND(M87&lt;&gt;'Tabelas auxiliares'!$B$236,M87&lt;&gt;'Tabelas auxiliares'!$B$237,M87&lt;&gt;'Tabelas auxiliares'!$C$236,M87&lt;&gt;'Tabelas auxiliares'!$C$237),"FOLHA DE PESSOAL",IF(Q87='Tabelas auxiliares'!$A$237,"CUSTEIO",IF(Q87='Tabelas auxiliares'!$A$236,"INVESTIMENTO","ERRO - VERIFICAR"))))</f>
        <v/>
      </c>
      <c r="S87" s="44"/>
      <c r="V87" s="44"/>
    </row>
    <row r="88" spans="17:22" x14ac:dyDescent="0.25">
      <c r="Q88" s="51" t="str">
        <f t="shared" si="1"/>
        <v/>
      </c>
      <c r="R88" s="51" t="str">
        <f>IF(M88="","",IF(AND(M88&lt;&gt;'Tabelas auxiliares'!$B$236,M88&lt;&gt;'Tabelas auxiliares'!$B$237,M88&lt;&gt;'Tabelas auxiliares'!$C$236,M88&lt;&gt;'Tabelas auxiliares'!$C$237),"FOLHA DE PESSOAL",IF(Q88='Tabelas auxiliares'!$A$237,"CUSTEIO",IF(Q88='Tabelas auxiliares'!$A$236,"INVESTIMENTO","ERRO - VERIFICAR"))))</f>
        <v/>
      </c>
      <c r="S88" s="44"/>
      <c r="T88" s="44"/>
    </row>
    <row r="89" spans="17:22" x14ac:dyDescent="0.25">
      <c r="Q89" s="51" t="str">
        <f t="shared" si="1"/>
        <v/>
      </c>
      <c r="R89" s="51" t="str">
        <f>IF(M89="","",IF(AND(M89&lt;&gt;'Tabelas auxiliares'!$B$236,M89&lt;&gt;'Tabelas auxiliares'!$B$237,M89&lt;&gt;'Tabelas auxiliares'!$C$236,M89&lt;&gt;'Tabelas auxiliares'!$C$237),"FOLHA DE PESSOAL",IF(Q89='Tabelas auxiliares'!$A$237,"CUSTEIO",IF(Q89='Tabelas auxiliares'!$A$236,"INVESTIMENTO","ERRO - VERIFICAR"))))</f>
        <v/>
      </c>
      <c r="S89" s="44"/>
      <c r="T89" s="44"/>
    </row>
    <row r="90" spans="17:22" x14ac:dyDescent="0.25">
      <c r="Q90" s="51" t="str">
        <f t="shared" si="1"/>
        <v/>
      </c>
      <c r="R90" s="51" t="str">
        <f>IF(M90="","",IF(AND(M90&lt;&gt;'Tabelas auxiliares'!$B$236,M90&lt;&gt;'Tabelas auxiliares'!$B$237,M90&lt;&gt;'Tabelas auxiliares'!$C$236,M90&lt;&gt;'Tabelas auxiliares'!$C$237),"FOLHA DE PESSOAL",IF(Q90='Tabelas auxiliares'!$A$237,"CUSTEIO",IF(Q90='Tabelas auxiliares'!$A$236,"INVESTIMENTO","ERRO - VERIFICAR"))))</f>
        <v/>
      </c>
      <c r="S90" s="44"/>
      <c r="T90" s="44"/>
    </row>
    <row r="91" spans="17:22" x14ac:dyDescent="0.25">
      <c r="Q91" s="51" t="str">
        <f t="shared" si="1"/>
        <v/>
      </c>
      <c r="R91" s="51" t="str">
        <f>IF(M91="","",IF(AND(M91&lt;&gt;'Tabelas auxiliares'!$B$236,M91&lt;&gt;'Tabelas auxiliares'!$B$237,M91&lt;&gt;'Tabelas auxiliares'!$C$236,M91&lt;&gt;'Tabelas auxiliares'!$C$237),"FOLHA DE PESSOAL",IF(Q91='Tabelas auxiliares'!$A$237,"CUSTEIO",IF(Q91='Tabelas auxiliares'!$A$236,"INVESTIMENTO","ERRO - VERIFICAR"))))</f>
        <v/>
      </c>
      <c r="S91" s="44"/>
      <c r="T91" s="44"/>
    </row>
    <row r="92" spans="17:22" x14ac:dyDescent="0.25">
      <c r="Q92" s="51" t="str">
        <f t="shared" si="1"/>
        <v/>
      </c>
      <c r="R92" s="51" t="str">
        <f>IF(M92="","",IF(AND(M92&lt;&gt;'Tabelas auxiliares'!$B$236,M92&lt;&gt;'Tabelas auxiliares'!$B$237,M92&lt;&gt;'Tabelas auxiliares'!$C$236,M92&lt;&gt;'Tabelas auxiliares'!$C$237),"FOLHA DE PESSOAL",IF(Q92='Tabelas auxiliares'!$A$237,"CUSTEIO",IF(Q92='Tabelas auxiliares'!$A$236,"INVESTIMENTO","ERRO - VERIFICAR"))))</f>
        <v/>
      </c>
      <c r="S92" s="44"/>
      <c r="T92" s="44"/>
    </row>
    <row r="93" spans="17:22" x14ac:dyDescent="0.25">
      <c r="Q93" s="51" t="str">
        <f t="shared" si="1"/>
        <v/>
      </c>
      <c r="R93" s="51" t="str">
        <f>IF(M93="","",IF(AND(M93&lt;&gt;'Tabelas auxiliares'!$B$236,M93&lt;&gt;'Tabelas auxiliares'!$B$237,M93&lt;&gt;'Tabelas auxiliares'!$C$236,M93&lt;&gt;'Tabelas auxiliares'!$C$237),"FOLHA DE PESSOAL",IF(Q93='Tabelas auxiliares'!$A$237,"CUSTEIO",IF(Q93='Tabelas auxiliares'!$A$236,"INVESTIMENTO","ERRO - VERIFICAR"))))</f>
        <v/>
      </c>
      <c r="S93" s="44"/>
      <c r="T93" s="44"/>
    </row>
    <row r="94" spans="17:22" x14ac:dyDescent="0.25">
      <c r="Q94" s="51" t="str">
        <f t="shared" si="1"/>
        <v/>
      </c>
      <c r="R94" s="51" t="str">
        <f>IF(M94="","",IF(AND(M94&lt;&gt;'Tabelas auxiliares'!$B$236,M94&lt;&gt;'Tabelas auxiliares'!$B$237,M94&lt;&gt;'Tabelas auxiliares'!$C$236,M94&lt;&gt;'Tabelas auxiliares'!$C$237),"FOLHA DE PESSOAL",IF(Q94='Tabelas auxiliares'!$A$237,"CUSTEIO",IF(Q94='Tabelas auxiliares'!$A$236,"INVESTIMENTO","ERRO - VERIFICAR"))))</f>
        <v/>
      </c>
      <c r="S94" s="44"/>
      <c r="T94" s="44"/>
    </row>
    <row r="95" spans="17:22" x14ac:dyDescent="0.25">
      <c r="Q95" s="51" t="str">
        <f t="shared" si="1"/>
        <v/>
      </c>
      <c r="R95" s="51" t="str">
        <f>IF(M95="","",IF(AND(M95&lt;&gt;'Tabelas auxiliares'!$B$236,M95&lt;&gt;'Tabelas auxiliares'!$B$237,M95&lt;&gt;'Tabelas auxiliares'!$C$236,M95&lt;&gt;'Tabelas auxiliares'!$C$237),"FOLHA DE PESSOAL",IF(Q95='Tabelas auxiliares'!$A$237,"CUSTEIO",IF(Q95='Tabelas auxiliares'!$A$236,"INVESTIMENTO","ERRO - VERIFICAR"))))</f>
        <v/>
      </c>
      <c r="S95" s="44"/>
      <c r="T95" s="44"/>
    </row>
    <row r="96" spans="17:22" x14ac:dyDescent="0.25">
      <c r="Q96" s="51" t="str">
        <f t="shared" si="1"/>
        <v/>
      </c>
      <c r="R96" s="51" t="str">
        <f>IF(M96="","",IF(AND(M96&lt;&gt;'Tabelas auxiliares'!$B$236,M96&lt;&gt;'Tabelas auxiliares'!$B$237,M96&lt;&gt;'Tabelas auxiliares'!$C$236,M96&lt;&gt;'Tabelas auxiliares'!$C$237),"FOLHA DE PESSOAL",IF(Q96='Tabelas auxiliares'!$A$237,"CUSTEIO",IF(Q96='Tabelas auxiliares'!$A$236,"INVESTIMENTO","ERRO - VERIFICAR"))))</f>
        <v/>
      </c>
      <c r="S96" s="44"/>
      <c r="T96" s="44"/>
    </row>
    <row r="97" spans="17:22" x14ac:dyDescent="0.25">
      <c r="Q97" s="51" t="str">
        <f t="shared" si="1"/>
        <v/>
      </c>
      <c r="R97" s="51" t="str">
        <f>IF(M97="","",IF(AND(M97&lt;&gt;'Tabelas auxiliares'!$B$236,M97&lt;&gt;'Tabelas auxiliares'!$B$237,M97&lt;&gt;'Tabelas auxiliares'!$C$236,M97&lt;&gt;'Tabelas auxiliares'!$C$237),"FOLHA DE PESSOAL",IF(Q97='Tabelas auxiliares'!$A$237,"CUSTEIO",IF(Q97='Tabelas auxiliares'!$A$236,"INVESTIMENTO","ERRO - VERIFICAR"))))</f>
        <v/>
      </c>
      <c r="S97" s="44"/>
      <c r="T97" s="44"/>
    </row>
    <row r="98" spans="17:22" x14ac:dyDescent="0.25">
      <c r="Q98" s="51" t="str">
        <f t="shared" si="1"/>
        <v/>
      </c>
      <c r="R98" s="51" t="str">
        <f>IF(M98="","",IF(AND(M98&lt;&gt;'Tabelas auxiliares'!$B$236,M98&lt;&gt;'Tabelas auxiliares'!$B$237,M98&lt;&gt;'Tabelas auxiliares'!$C$236,M98&lt;&gt;'Tabelas auxiliares'!$C$237),"FOLHA DE PESSOAL",IF(Q98='Tabelas auxiliares'!$A$237,"CUSTEIO",IF(Q98='Tabelas auxiliares'!$A$236,"INVESTIMENTO","ERRO - VERIFICAR"))))</f>
        <v/>
      </c>
      <c r="S98" s="44"/>
      <c r="T98" s="44"/>
    </row>
    <row r="99" spans="17:22" x14ac:dyDescent="0.25">
      <c r="Q99" s="51" t="str">
        <f t="shared" si="1"/>
        <v/>
      </c>
      <c r="R99" s="51" t="str">
        <f>IF(M99="","",IF(AND(M99&lt;&gt;'Tabelas auxiliares'!$B$236,M99&lt;&gt;'Tabelas auxiliares'!$B$237,M99&lt;&gt;'Tabelas auxiliares'!$C$236,M99&lt;&gt;'Tabelas auxiliares'!$C$237),"FOLHA DE PESSOAL",IF(Q99='Tabelas auxiliares'!$A$237,"CUSTEIO",IF(Q99='Tabelas auxiliares'!$A$236,"INVESTIMENTO","ERRO - VERIFICAR"))))</f>
        <v/>
      </c>
      <c r="S99" s="44"/>
      <c r="T99" s="44"/>
    </row>
    <row r="100" spans="17:22" x14ac:dyDescent="0.25">
      <c r="Q100" s="51" t="str">
        <f t="shared" si="1"/>
        <v/>
      </c>
      <c r="R100" s="51" t="str">
        <f>IF(M100="","",IF(AND(M100&lt;&gt;'Tabelas auxiliares'!$B$236,M100&lt;&gt;'Tabelas auxiliares'!$B$237,M100&lt;&gt;'Tabelas auxiliares'!$C$236,M100&lt;&gt;'Tabelas auxiliares'!$C$237),"FOLHA DE PESSOAL",IF(Q100='Tabelas auxiliares'!$A$237,"CUSTEIO",IF(Q100='Tabelas auxiliares'!$A$236,"INVESTIMENTO","ERRO - VERIFICAR"))))</f>
        <v/>
      </c>
      <c r="S100" s="44"/>
      <c r="T100" s="44"/>
    </row>
    <row r="101" spans="17:22" x14ac:dyDescent="0.25">
      <c r="Q101" s="51" t="str">
        <f t="shared" si="1"/>
        <v/>
      </c>
      <c r="R101" s="51" t="str">
        <f>IF(M101="","",IF(AND(M101&lt;&gt;'Tabelas auxiliares'!$B$236,M101&lt;&gt;'Tabelas auxiliares'!$B$237,M101&lt;&gt;'Tabelas auxiliares'!$C$236,M101&lt;&gt;'Tabelas auxiliares'!$C$237),"FOLHA DE PESSOAL",IF(Q101='Tabelas auxiliares'!$A$237,"CUSTEIO",IF(Q101='Tabelas auxiliares'!$A$236,"INVESTIMENTO","ERRO - VERIFICAR"))))</f>
        <v/>
      </c>
      <c r="S101" s="44"/>
      <c r="T101" s="44"/>
    </row>
    <row r="102" spans="17:22" x14ac:dyDescent="0.25">
      <c r="Q102" s="51" t="str">
        <f t="shared" si="1"/>
        <v/>
      </c>
      <c r="R102" s="51" t="str">
        <f>IF(M102="","",IF(AND(M102&lt;&gt;'Tabelas auxiliares'!$B$236,M102&lt;&gt;'Tabelas auxiliares'!$B$237,M102&lt;&gt;'Tabelas auxiliares'!$C$236,M102&lt;&gt;'Tabelas auxiliares'!$C$237),"FOLHA DE PESSOAL",IF(Q102='Tabelas auxiliares'!$A$237,"CUSTEIO",IF(Q102='Tabelas auxiliares'!$A$236,"INVESTIMENTO","ERRO - VERIFICAR"))))</f>
        <v/>
      </c>
      <c r="S102" s="44"/>
      <c r="T102" s="44"/>
    </row>
    <row r="103" spans="17:22" x14ac:dyDescent="0.25">
      <c r="Q103" s="51" t="str">
        <f t="shared" si="1"/>
        <v/>
      </c>
      <c r="R103" s="51" t="str">
        <f>IF(M103="","",IF(AND(M103&lt;&gt;'Tabelas auxiliares'!$B$236,M103&lt;&gt;'Tabelas auxiliares'!$B$237,M103&lt;&gt;'Tabelas auxiliares'!$C$236,M103&lt;&gt;'Tabelas auxiliares'!$C$237),"FOLHA DE PESSOAL",IF(Q103='Tabelas auxiliares'!$A$237,"CUSTEIO",IF(Q103='Tabelas auxiliares'!$A$236,"INVESTIMENTO","ERRO - VERIFICAR"))))</f>
        <v/>
      </c>
      <c r="S103" s="44"/>
      <c r="T103" s="44"/>
    </row>
    <row r="104" spans="17:22" x14ac:dyDescent="0.25">
      <c r="Q104" s="51" t="str">
        <f t="shared" si="1"/>
        <v/>
      </c>
      <c r="R104" s="51" t="str">
        <f>IF(M104="","",IF(AND(M104&lt;&gt;'Tabelas auxiliares'!$B$236,M104&lt;&gt;'Tabelas auxiliares'!$B$237,M104&lt;&gt;'Tabelas auxiliares'!$C$236,M104&lt;&gt;'Tabelas auxiliares'!$C$237),"FOLHA DE PESSOAL",IF(Q104='Tabelas auxiliares'!$A$237,"CUSTEIO",IF(Q104='Tabelas auxiliares'!$A$236,"INVESTIMENTO","ERRO - VERIFICAR"))))</f>
        <v/>
      </c>
      <c r="S104" s="44"/>
      <c r="T104" s="44"/>
    </row>
    <row r="105" spans="17:22" x14ac:dyDescent="0.25">
      <c r="Q105" s="51" t="str">
        <f t="shared" si="1"/>
        <v/>
      </c>
      <c r="R105" s="51" t="str">
        <f>IF(M105="","",IF(AND(M105&lt;&gt;'Tabelas auxiliares'!$B$236,M105&lt;&gt;'Tabelas auxiliares'!$B$237,M105&lt;&gt;'Tabelas auxiliares'!$C$236,M105&lt;&gt;'Tabelas auxiliares'!$C$237),"FOLHA DE PESSOAL",IF(Q105='Tabelas auxiliares'!$A$237,"CUSTEIO",IF(Q105='Tabelas auxiliares'!$A$236,"INVESTIMENTO","ERRO - VERIFICAR"))))</f>
        <v/>
      </c>
      <c r="S105" s="44"/>
      <c r="T105" s="44"/>
    </row>
    <row r="106" spans="17:22" x14ac:dyDescent="0.25">
      <c r="Q106" s="51" t="str">
        <f t="shared" si="1"/>
        <v/>
      </c>
      <c r="R106" s="51" t="str">
        <f>IF(M106="","",IF(AND(M106&lt;&gt;'Tabelas auxiliares'!$B$236,M106&lt;&gt;'Tabelas auxiliares'!$B$237,M106&lt;&gt;'Tabelas auxiliares'!$C$236,M106&lt;&gt;'Tabelas auxiliares'!$C$237),"FOLHA DE PESSOAL",IF(Q106='Tabelas auxiliares'!$A$237,"CUSTEIO",IF(Q106='Tabelas auxiliares'!$A$236,"INVESTIMENTO","ERRO - VERIFICAR"))))</f>
        <v/>
      </c>
      <c r="S106" s="44"/>
      <c r="T106" s="44"/>
    </row>
    <row r="107" spans="17:22" x14ac:dyDescent="0.25">
      <c r="Q107" s="51" t="str">
        <f t="shared" si="1"/>
        <v/>
      </c>
      <c r="R107" s="51" t="str">
        <f>IF(M107="","",IF(AND(M107&lt;&gt;'Tabelas auxiliares'!$B$236,M107&lt;&gt;'Tabelas auxiliares'!$B$237,M107&lt;&gt;'Tabelas auxiliares'!$C$236,M107&lt;&gt;'Tabelas auxiliares'!$C$237),"FOLHA DE PESSOAL",IF(Q107='Tabelas auxiliares'!$A$237,"CUSTEIO",IF(Q107='Tabelas auxiliares'!$A$236,"INVESTIMENTO","ERRO - VERIFICAR"))))</f>
        <v/>
      </c>
      <c r="S107" s="44"/>
      <c r="T107" s="44"/>
    </row>
    <row r="108" spans="17:22" x14ac:dyDescent="0.25">
      <c r="Q108" s="51" t="str">
        <f t="shared" si="1"/>
        <v/>
      </c>
      <c r="R108" s="51" t="str">
        <f>IF(M108="","",IF(AND(M108&lt;&gt;'Tabelas auxiliares'!$B$236,M108&lt;&gt;'Tabelas auxiliares'!$B$237,M108&lt;&gt;'Tabelas auxiliares'!$C$236,M108&lt;&gt;'Tabelas auxiliares'!$C$237),"FOLHA DE PESSOAL",IF(Q108='Tabelas auxiliares'!$A$237,"CUSTEIO",IF(Q108='Tabelas auxiliares'!$A$236,"INVESTIMENTO","ERRO - VERIFICAR"))))</f>
        <v/>
      </c>
      <c r="S108" s="44"/>
      <c r="T108" s="44"/>
    </row>
    <row r="109" spans="17:22" x14ac:dyDescent="0.25">
      <c r="Q109" s="51" t="str">
        <f t="shared" si="1"/>
        <v/>
      </c>
      <c r="R109" s="51" t="str">
        <f>IF(M109="","",IF(AND(M109&lt;&gt;'Tabelas auxiliares'!$B$236,M109&lt;&gt;'Tabelas auxiliares'!$B$237,M109&lt;&gt;'Tabelas auxiliares'!$C$236,M109&lt;&gt;'Tabelas auxiliares'!$C$237),"FOLHA DE PESSOAL",IF(Q109='Tabelas auxiliares'!$A$237,"CUSTEIO",IF(Q109='Tabelas auxiliares'!$A$236,"INVESTIMENTO","ERRO - VERIFICAR"))))</f>
        <v/>
      </c>
      <c r="S109" s="44"/>
      <c r="T109" s="44"/>
    </row>
    <row r="110" spans="17:22" x14ac:dyDescent="0.25">
      <c r="Q110" s="51" t="str">
        <f t="shared" si="1"/>
        <v/>
      </c>
      <c r="R110" s="51" t="str">
        <f>IF(M110="","",IF(AND(M110&lt;&gt;'Tabelas auxiliares'!$B$236,M110&lt;&gt;'Tabelas auxiliares'!$B$237,M110&lt;&gt;'Tabelas auxiliares'!$C$236,M110&lt;&gt;'Tabelas auxiliares'!$C$237),"FOLHA DE PESSOAL",IF(Q110='Tabelas auxiliares'!$A$237,"CUSTEIO",IF(Q110='Tabelas auxiliares'!$A$236,"INVESTIMENTO","ERRO - VERIFICAR"))))</f>
        <v/>
      </c>
      <c r="S110" s="44"/>
      <c r="T110" s="44"/>
    </row>
    <row r="111" spans="17:22" x14ac:dyDescent="0.25">
      <c r="Q111" s="51" t="str">
        <f t="shared" si="1"/>
        <v/>
      </c>
      <c r="R111" s="51" t="str">
        <f>IF(M111="","",IF(AND(M111&lt;&gt;'Tabelas auxiliares'!$B$236,M111&lt;&gt;'Tabelas auxiliares'!$B$237,M111&lt;&gt;'Tabelas auxiliares'!$C$236,M111&lt;&gt;'Tabelas auxiliares'!$C$237),"FOLHA DE PESSOAL",IF(Q111='Tabelas auxiliares'!$A$237,"CUSTEIO",IF(Q111='Tabelas auxiliares'!$A$236,"INVESTIMENTO","ERRO - VERIFICAR"))))</f>
        <v/>
      </c>
      <c r="S111" s="44"/>
      <c r="V111" s="44"/>
    </row>
    <row r="112" spans="17:22" x14ac:dyDescent="0.25">
      <c r="Q112" s="51" t="str">
        <f t="shared" si="1"/>
        <v/>
      </c>
      <c r="R112" s="51" t="str">
        <f>IF(M112="","",IF(AND(M112&lt;&gt;'Tabelas auxiliares'!$B$236,M112&lt;&gt;'Tabelas auxiliares'!$B$237,M112&lt;&gt;'Tabelas auxiliares'!$C$236,M112&lt;&gt;'Tabelas auxiliares'!$C$237),"FOLHA DE PESSOAL",IF(Q112='Tabelas auxiliares'!$A$237,"CUSTEIO",IF(Q112='Tabelas auxiliares'!$A$236,"INVESTIMENTO","ERRO - VERIFICAR"))))</f>
        <v/>
      </c>
      <c r="S112" s="44"/>
      <c r="T112" s="44"/>
      <c r="V112" s="44"/>
    </row>
    <row r="113" spans="17:22" x14ac:dyDescent="0.25">
      <c r="Q113" s="51" t="str">
        <f t="shared" si="1"/>
        <v/>
      </c>
      <c r="R113" s="51" t="str">
        <f>IF(M113="","",IF(AND(M113&lt;&gt;'Tabelas auxiliares'!$B$236,M113&lt;&gt;'Tabelas auxiliares'!$B$237,M113&lt;&gt;'Tabelas auxiliares'!$C$236,M113&lt;&gt;'Tabelas auxiliares'!$C$237),"FOLHA DE PESSOAL",IF(Q113='Tabelas auxiliares'!$A$237,"CUSTEIO",IF(Q113='Tabelas auxiliares'!$A$236,"INVESTIMENTO","ERRO - VERIFICAR"))))</f>
        <v/>
      </c>
      <c r="S113" s="44"/>
      <c r="T113" s="44"/>
    </row>
    <row r="114" spans="17:22" x14ac:dyDescent="0.25">
      <c r="Q114" s="51" t="str">
        <f t="shared" si="1"/>
        <v/>
      </c>
      <c r="R114" s="51" t="str">
        <f>IF(M114="","",IF(AND(M114&lt;&gt;'Tabelas auxiliares'!$B$236,M114&lt;&gt;'Tabelas auxiliares'!$B$237,M114&lt;&gt;'Tabelas auxiliares'!$C$236,M114&lt;&gt;'Tabelas auxiliares'!$C$237),"FOLHA DE PESSOAL",IF(Q114='Tabelas auxiliares'!$A$237,"CUSTEIO",IF(Q114='Tabelas auxiliares'!$A$236,"INVESTIMENTO","ERRO - VERIFICAR"))))</f>
        <v/>
      </c>
      <c r="S114" s="44"/>
      <c r="T114" s="44"/>
    </row>
    <row r="115" spans="17:22" x14ac:dyDescent="0.25">
      <c r="Q115" s="51" t="str">
        <f t="shared" si="1"/>
        <v/>
      </c>
      <c r="R115" s="51" t="str">
        <f>IF(M115="","",IF(AND(M115&lt;&gt;'Tabelas auxiliares'!$B$236,M115&lt;&gt;'Tabelas auxiliares'!$B$237,M115&lt;&gt;'Tabelas auxiliares'!$C$236,M115&lt;&gt;'Tabelas auxiliares'!$C$237),"FOLHA DE PESSOAL",IF(Q115='Tabelas auxiliares'!$A$237,"CUSTEIO",IF(Q115='Tabelas auxiliares'!$A$236,"INVESTIMENTO","ERRO - VERIFICAR"))))</f>
        <v/>
      </c>
      <c r="S115" s="44"/>
      <c r="T115" s="44"/>
    </row>
    <row r="116" spans="17:22" x14ac:dyDescent="0.25">
      <c r="Q116" s="51" t="str">
        <f t="shared" si="1"/>
        <v/>
      </c>
      <c r="R116" s="51" t="str">
        <f>IF(M116="","",IF(AND(M116&lt;&gt;'Tabelas auxiliares'!$B$236,M116&lt;&gt;'Tabelas auxiliares'!$B$237,M116&lt;&gt;'Tabelas auxiliares'!$C$236,M116&lt;&gt;'Tabelas auxiliares'!$C$237),"FOLHA DE PESSOAL",IF(Q116='Tabelas auxiliares'!$A$237,"CUSTEIO",IF(Q116='Tabelas auxiliares'!$A$236,"INVESTIMENTO","ERRO - VERIFICAR"))))</f>
        <v/>
      </c>
      <c r="S116" s="44"/>
      <c r="T116" s="44"/>
    </row>
    <row r="117" spans="17:22" x14ac:dyDescent="0.25">
      <c r="Q117" s="51" t="str">
        <f t="shared" si="1"/>
        <v/>
      </c>
      <c r="R117" s="51" t="str">
        <f>IF(M117="","",IF(AND(M117&lt;&gt;'Tabelas auxiliares'!$B$236,M117&lt;&gt;'Tabelas auxiliares'!$B$237,M117&lt;&gt;'Tabelas auxiliares'!$C$236,M117&lt;&gt;'Tabelas auxiliares'!$C$237),"FOLHA DE PESSOAL",IF(Q117='Tabelas auxiliares'!$A$237,"CUSTEIO",IF(Q117='Tabelas auxiliares'!$A$236,"INVESTIMENTO","ERRO - VERIFICAR"))))</f>
        <v/>
      </c>
      <c r="S117" s="44"/>
      <c r="T117" s="44"/>
    </row>
    <row r="118" spans="17:22" x14ac:dyDescent="0.25">
      <c r="Q118" s="51" t="str">
        <f t="shared" si="1"/>
        <v/>
      </c>
      <c r="R118" s="51" t="str">
        <f>IF(M118="","",IF(AND(M118&lt;&gt;'Tabelas auxiliares'!$B$236,M118&lt;&gt;'Tabelas auxiliares'!$B$237,M118&lt;&gt;'Tabelas auxiliares'!$C$236,M118&lt;&gt;'Tabelas auxiliares'!$C$237),"FOLHA DE PESSOAL",IF(Q118='Tabelas auxiliares'!$A$237,"CUSTEIO",IF(Q118='Tabelas auxiliares'!$A$236,"INVESTIMENTO","ERRO - VERIFICAR"))))</f>
        <v/>
      </c>
      <c r="S118" s="44"/>
      <c r="T118" s="44"/>
    </row>
    <row r="119" spans="17:22" x14ac:dyDescent="0.25">
      <c r="Q119" s="51" t="str">
        <f t="shared" si="1"/>
        <v/>
      </c>
      <c r="R119" s="51" t="str">
        <f>IF(M119="","",IF(AND(M119&lt;&gt;'Tabelas auxiliares'!$B$236,M119&lt;&gt;'Tabelas auxiliares'!$B$237,M119&lt;&gt;'Tabelas auxiliares'!$C$236,M119&lt;&gt;'Tabelas auxiliares'!$C$237),"FOLHA DE PESSOAL",IF(Q119='Tabelas auxiliares'!$A$237,"CUSTEIO",IF(Q119='Tabelas auxiliares'!$A$236,"INVESTIMENTO","ERRO - VERIFICAR"))))</f>
        <v/>
      </c>
      <c r="S119" s="44"/>
      <c r="V119" s="44"/>
    </row>
    <row r="120" spans="17:22" x14ac:dyDescent="0.25">
      <c r="Q120" s="51" t="str">
        <f t="shared" si="1"/>
        <v/>
      </c>
      <c r="R120" s="51" t="str">
        <f>IF(M120="","",IF(AND(M120&lt;&gt;'Tabelas auxiliares'!$B$236,M120&lt;&gt;'Tabelas auxiliares'!$B$237,M120&lt;&gt;'Tabelas auxiliares'!$C$236,M120&lt;&gt;'Tabelas auxiliares'!$C$237),"FOLHA DE PESSOAL",IF(Q120='Tabelas auxiliares'!$A$237,"CUSTEIO",IF(Q120='Tabelas auxiliares'!$A$236,"INVESTIMENTO","ERRO - VERIFICAR"))))</f>
        <v/>
      </c>
      <c r="S120" s="44"/>
      <c r="T120" s="44"/>
    </row>
    <row r="121" spans="17:22" x14ac:dyDescent="0.25">
      <c r="Q121" s="51" t="str">
        <f t="shared" si="1"/>
        <v/>
      </c>
      <c r="R121" s="51" t="str">
        <f>IF(M121="","",IF(AND(M121&lt;&gt;'Tabelas auxiliares'!$B$236,M121&lt;&gt;'Tabelas auxiliares'!$B$237,M121&lt;&gt;'Tabelas auxiliares'!$C$236,M121&lt;&gt;'Tabelas auxiliares'!$C$237),"FOLHA DE PESSOAL",IF(Q121='Tabelas auxiliares'!$A$237,"CUSTEIO",IF(Q121='Tabelas auxiliares'!$A$236,"INVESTIMENTO","ERRO - VERIFICAR"))))</f>
        <v/>
      </c>
      <c r="S121" s="44"/>
      <c r="T121" s="44"/>
    </row>
    <row r="122" spans="17:22" x14ac:dyDescent="0.25">
      <c r="Q122" s="51" t="str">
        <f t="shared" si="1"/>
        <v/>
      </c>
      <c r="R122" s="51" t="str">
        <f>IF(M122="","",IF(AND(M122&lt;&gt;'Tabelas auxiliares'!$B$236,M122&lt;&gt;'Tabelas auxiliares'!$B$237,M122&lt;&gt;'Tabelas auxiliares'!$C$236,M122&lt;&gt;'Tabelas auxiliares'!$C$237),"FOLHA DE PESSOAL",IF(Q122='Tabelas auxiliares'!$A$237,"CUSTEIO",IF(Q122='Tabelas auxiliares'!$A$236,"INVESTIMENTO","ERRO - VERIFICAR"))))</f>
        <v/>
      </c>
      <c r="S122" s="44"/>
      <c r="T122" s="44"/>
    </row>
    <row r="123" spans="17:22" x14ac:dyDescent="0.25">
      <c r="Q123" s="51" t="str">
        <f t="shared" si="1"/>
        <v/>
      </c>
      <c r="R123" s="51" t="str">
        <f>IF(M123="","",IF(AND(M123&lt;&gt;'Tabelas auxiliares'!$B$236,M123&lt;&gt;'Tabelas auxiliares'!$B$237,M123&lt;&gt;'Tabelas auxiliares'!$C$236,M123&lt;&gt;'Tabelas auxiliares'!$C$237),"FOLHA DE PESSOAL",IF(Q123='Tabelas auxiliares'!$A$237,"CUSTEIO",IF(Q123='Tabelas auxiliares'!$A$236,"INVESTIMENTO","ERRO - VERIFICAR"))))</f>
        <v/>
      </c>
      <c r="S123" s="44"/>
      <c r="T123" s="44"/>
    </row>
    <row r="124" spans="17:22" x14ac:dyDescent="0.25">
      <c r="Q124" s="51" t="str">
        <f t="shared" si="1"/>
        <v/>
      </c>
      <c r="R124" s="51" t="str">
        <f>IF(M124="","",IF(AND(M124&lt;&gt;'Tabelas auxiliares'!$B$236,M124&lt;&gt;'Tabelas auxiliares'!$B$237,M124&lt;&gt;'Tabelas auxiliares'!$C$236,M124&lt;&gt;'Tabelas auxiliares'!$C$237),"FOLHA DE PESSOAL",IF(Q124='Tabelas auxiliares'!$A$237,"CUSTEIO",IF(Q124='Tabelas auxiliares'!$A$236,"INVESTIMENTO","ERRO - VERIFICAR"))))</f>
        <v/>
      </c>
      <c r="S124" s="44"/>
      <c r="T124" s="44"/>
      <c r="V124" s="44"/>
    </row>
    <row r="125" spans="17:22" x14ac:dyDescent="0.25">
      <c r="Q125" s="51" t="str">
        <f t="shared" si="1"/>
        <v/>
      </c>
      <c r="R125" s="51" t="str">
        <f>IF(M125="","",IF(AND(M125&lt;&gt;'Tabelas auxiliares'!$B$236,M125&lt;&gt;'Tabelas auxiliares'!$B$237,M125&lt;&gt;'Tabelas auxiliares'!$C$236,M125&lt;&gt;'Tabelas auxiliares'!$C$237),"FOLHA DE PESSOAL",IF(Q125='Tabelas auxiliares'!$A$237,"CUSTEIO",IF(Q125='Tabelas auxiliares'!$A$236,"INVESTIMENTO","ERRO - VERIFICAR"))))</f>
        <v/>
      </c>
      <c r="S125" s="44"/>
      <c r="T125" s="44"/>
      <c r="V125" s="44"/>
    </row>
    <row r="126" spans="17:22" x14ac:dyDescent="0.25">
      <c r="Q126" s="51" t="str">
        <f t="shared" si="1"/>
        <v/>
      </c>
      <c r="R126" s="51" t="str">
        <f>IF(M126="","",IF(AND(M126&lt;&gt;'Tabelas auxiliares'!$B$236,M126&lt;&gt;'Tabelas auxiliares'!$B$237,M126&lt;&gt;'Tabelas auxiliares'!$C$236,M126&lt;&gt;'Tabelas auxiliares'!$C$237),"FOLHA DE PESSOAL",IF(Q126='Tabelas auxiliares'!$A$237,"CUSTEIO",IF(Q126='Tabelas auxiliares'!$A$236,"INVESTIMENTO","ERRO - VERIFICAR"))))</f>
        <v/>
      </c>
      <c r="S126" s="44"/>
      <c r="T126" s="44"/>
    </row>
    <row r="127" spans="17:22" x14ac:dyDescent="0.25">
      <c r="Q127" s="51" t="str">
        <f t="shared" si="1"/>
        <v/>
      </c>
      <c r="R127" s="51" t="str">
        <f>IF(M127="","",IF(AND(M127&lt;&gt;'Tabelas auxiliares'!$B$236,M127&lt;&gt;'Tabelas auxiliares'!$B$237,M127&lt;&gt;'Tabelas auxiliares'!$C$236,M127&lt;&gt;'Tabelas auxiliares'!$C$237),"FOLHA DE PESSOAL",IF(Q127='Tabelas auxiliares'!$A$237,"CUSTEIO",IF(Q127='Tabelas auxiliares'!$A$236,"INVESTIMENTO","ERRO - VERIFICAR"))))</f>
        <v/>
      </c>
      <c r="S127" s="44"/>
      <c r="V127" s="44"/>
    </row>
    <row r="128" spans="17:22" x14ac:dyDescent="0.25">
      <c r="Q128" s="51" t="str">
        <f t="shared" si="1"/>
        <v/>
      </c>
      <c r="R128" s="51" t="str">
        <f>IF(M128="","",IF(AND(M128&lt;&gt;'Tabelas auxiliares'!$B$236,M128&lt;&gt;'Tabelas auxiliares'!$B$237,M128&lt;&gt;'Tabelas auxiliares'!$C$236,M128&lt;&gt;'Tabelas auxiliares'!$C$237),"FOLHA DE PESSOAL",IF(Q128='Tabelas auxiliares'!$A$237,"CUSTEIO",IF(Q128='Tabelas auxiliares'!$A$236,"INVESTIMENTO","ERRO - VERIFICAR"))))</f>
        <v/>
      </c>
      <c r="S128" s="44"/>
      <c r="T128" s="44"/>
    </row>
    <row r="129" spans="17:22" x14ac:dyDescent="0.25">
      <c r="Q129" s="51" t="str">
        <f t="shared" si="1"/>
        <v/>
      </c>
      <c r="R129" s="51" t="str">
        <f>IF(M129="","",IF(AND(M129&lt;&gt;'Tabelas auxiliares'!$B$236,M129&lt;&gt;'Tabelas auxiliares'!$B$237,M129&lt;&gt;'Tabelas auxiliares'!$C$236,M129&lt;&gt;'Tabelas auxiliares'!$C$237),"FOLHA DE PESSOAL",IF(Q129='Tabelas auxiliares'!$A$237,"CUSTEIO",IF(Q129='Tabelas auxiliares'!$A$236,"INVESTIMENTO","ERRO - VERIFICAR"))))</f>
        <v/>
      </c>
      <c r="S129" s="44"/>
      <c r="V129" s="44"/>
    </row>
    <row r="130" spans="17:22" x14ac:dyDescent="0.25">
      <c r="Q130" s="51" t="str">
        <f t="shared" si="1"/>
        <v/>
      </c>
      <c r="R130" s="51" t="str">
        <f>IF(M130="","",IF(AND(M130&lt;&gt;'Tabelas auxiliares'!$B$236,M130&lt;&gt;'Tabelas auxiliares'!$B$237,M130&lt;&gt;'Tabelas auxiliares'!$C$236,M130&lt;&gt;'Tabelas auxiliares'!$C$237),"FOLHA DE PESSOAL",IF(Q130='Tabelas auxiliares'!$A$237,"CUSTEIO",IF(Q130='Tabelas auxiliares'!$A$236,"INVESTIMENTO","ERRO - VERIFICAR"))))</f>
        <v/>
      </c>
      <c r="S130" s="44"/>
      <c r="T130" s="44"/>
    </row>
    <row r="131" spans="17:22" x14ac:dyDescent="0.25">
      <c r="Q131" s="51" t="str">
        <f t="shared" si="1"/>
        <v/>
      </c>
      <c r="R131" s="51" t="str">
        <f>IF(M131="","",IF(AND(M131&lt;&gt;'Tabelas auxiliares'!$B$236,M131&lt;&gt;'Tabelas auxiliares'!$B$237,M131&lt;&gt;'Tabelas auxiliares'!$C$236,M131&lt;&gt;'Tabelas auxiliares'!$C$237),"FOLHA DE PESSOAL",IF(Q131='Tabelas auxiliares'!$A$237,"CUSTEIO",IF(Q131='Tabelas auxiliares'!$A$236,"INVESTIMENTO","ERRO - VERIFICAR"))))</f>
        <v/>
      </c>
      <c r="S131" s="44"/>
      <c r="T131" s="44"/>
    </row>
    <row r="132" spans="17:22" x14ac:dyDescent="0.25">
      <c r="Q132" s="51" t="str">
        <f t="shared" si="1"/>
        <v/>
      </c>
      <c r="R132" s="51" t="str">
        <f>IF(M132="","",IF(AND(M132&lt;&gt;'Tabelas auxiliares'!$B$236,M132&lt;&gt;'Tabelas auxiliares'!$B$237,M132&lt;&gt;'Tabelas auxiliares'!$C$236,M132&lt;&gt;'Tabelas auxiliares'!$C$237),"FOLHA DE PESSOAL",IF(Q132='Tabelas auxiliares'!$A$237,"CUSTEIO",IF(Q132='Tabelas auxiliares'!$A$236,"INVESTIMENTO","ERRO - VERIFICAR"))))</f>
        <v/>
      </c>
      <c r="S132" s="44"/>
      <c r="V132" s="44"/>
    </row>
    <row r="133" spans="17:22" x14ac:dyDescent="0.25">
      <c r="Q133" s="51" t="str">
        <f t="shared" ref="Q133:Q196" si="2">LEFT(O133,1)</f>
        <v/>
      </c>
      <c r="R133" s="51" t="str">
        <f>IF(M133="","",IF(AND(M133&lt;&gt;'Tabelas auxiliares'!$B$236,M133&lt;&gt;'Tabelas auxiliares'!$B$237,M133&lt;&gt;'Tabelas auxiliares'!$C$236,M133&lt;&gt;'Tabelas auxiliares'!$C$237),"FOLHA DE PESSOAL",IF(Q133='Tabelas auxiliares'!$A$237,"CUSTEIO",IF(Q133='Tabelas auxiliares'!$A$236,"INVESTIMENTO","ERRO - VERIFICAR"))))</f>
        <v/>
      </c>
      <c r="S133" s="44"/>
    </row>
    <row r="134" spans="17:22" x14ac:dyDescent="0.25">
      <c r="Q134" s="51" t="str">
        <f t="shared" si="2"/>
        <v/>
      </c>
      <c r="R134" s="51" t="str">
        <f>IF(M134="","",IF(AND(M134&lt;&gt;'Tabelas auxiliares'!$B$236,M134&lt;&gt;'Tabelas auxiliares'!$B$237,M134&lt;&gt;'Tabelas auxiliares'!$C$236,M134&lt;&gt;'Tabelas auxiliares'!$C$237),"FOLHA DE PESSOAL",IF(Q134='Tabelas auxiliares'!$A$237,"CUSTEIO",IF(Q134='Tabelas auxiliares'!$A$236,"INVESTIMENTO","ERRO - VERIFICAR"))))</f>
        <v/>
      </c>
      <c r="S134" s="44"/>
      <c r="T134" s="44"/>
    </row>
    <row r="135" spans="17:22" x14ac:dyDescent="0.25">
      <c r="Q135" s="51" t="str">
        <f t="shared" si="2"/>
        <v/>
      </c>
      <c r="R135" s="51" t="str">
        <f>IF(M135="","",IF(AND(M135&lt;&gt;'Tabelas auxiliares'!$B$236,M135&lt;&gt;'Tabelas auxiliares'!$B$237,M135&lt;&gt;'Tabelas auxiliares'!$C$236,M135&lt;&gt;'Tabelas auxiliares'!$C$237),"FOLHA DE PESSOAL",IF(Q135='Tabelas auxiliares'!$A$237,"CUSTEIO",IF(Q135='Tabelas auxiliares'!$A$236,"INVESTIMENTO","ERRO - VERIFICAR"))))</f>
        <v/>
      </c>
      <c r="S135" s="44"/>
      <c r="T135" s="44"/>
      <c r="V135" s="44"/>
    </row>
    <row r="136" spans="17:22" x14ac:dyDescent="0.25">
      <c r="Q136" s="51" t="str">
        <f t="shared" si="2"/>
        <v/>
      </c>
      <c r="R136" s="51" t="str">
        <f>IF(M136="","",IF(AND(M136&lt;&gt;'Tabelas auxiliares'!$B$236,M136&lt;&gt;'Tabelas auxiliares'!$B$237,M136&lt;&gt;'Tabelas auxiliares'!$C$236,M136&lt;&gt;'Tabelas auxiliares'!$C$237),"FOLHA DE PESSOAL",IF(Q136='Tabelas auxiliares'!$A$237,"CUSTEIO",IF(Q136='Tabelas auxiliares'!$A$236,"INVESTIMENTO","ERRO - VERIFICAR"))))</f>
        <v/>
      </c>
      <c r="S136" s="44"/>
      <c r="V136" s="44"/>
    </row>
    <row r="137" spans="17:22" x14ac:dyDescent="0.25">
      <c r="Q137" s="51" t="str">
        <f t="shared" si="2"/>
        <v/>
      </c>
      <c r="R137" s="51" t="str">
        <f>IF(M137="","",IF(AND(M137&lt;&gt;'Tabelas auxiliares'!$B$236,M137&lt;&gt;'Tabelas auxiliares'!$B$237,M137&lt;&gt;'Tabelas auxiliares'!$C$236,M137&lt;&gt;'Tabelas auxiliares'!$C$237),"FOLHA DE PESSOAL",IF(Q137='Tabelas auxiliares'!$A$237,"CUSTEIO",IF(Q137='Tabelas auxiliares'!$A$236,"INVESTIMENTO","ERRO - VERIFICAR"))))</f>
        <v/>
      </c>
      <c r="S137" s="44"/>
      <c r="T137" s="44"/>
      <c r="V137" s="44"/>
    </row>
    <row r="138" spans="17:22" x14ac:dyDescent="0.25">
      <c r="Q138" s="51" t="str">
        <f t="shared" si="2"/>
        <v/>
      </c>
      <c r="R138" s="51" t="str">
        <f>IF(M138="","",IF(AND(M138&lt;&gt;'Tabelas auxiliares'!$B$236,M138&lt;&gt;'Tabelas auxiliares'!$B$237,M138&lt;&gt;'Tabelas auxiliares'!$C$236,M138&lt;&gt;'Tabelas auxiliares'!$C$237),"FOLHA DE PESSOAL",IF(Q138='Tabelas auxiliares'!$A$237,"CUSTEIO",IF(Q138='Tabelas auxiliares'!$A$236,"INVESTIMENTO","ERRO - VERIFICAR"))))</f>
        <v/>
      </c>
      <c r="S138" s="44"/>
      <c r="T138" s="44"/>
      <c r="V138" s="44"/>
    </row>
    <row r="139" spans="17:22" x14ac:dyDescent="0.25">
      <c r="Q139" s="51" t="str">
        <f t="shared" si="2"/>
        <v/>
      </c>
      <c r="R139" s="51" t="str">
        <f>IF(M139="","",IF(AND(M139&lt;&gt;'Tabelas auxiliares'!$B$236,M139&lt;&gt;'Tabelas auxiliares'!$B$237,M139&lt;&gt;'Tabelas auxiliares'!$C$236,M139&lt;&gt;'Tabelas auxiliares'!$C$237),"FOLHA DE PESSOAL",IF(Q139='Tabelas auxiliares'!$A$237,"CUSTEIO",IF(Q139='Tabelas auxiliares'!$A$236,"INVESTIMENTO","ERRO - VERIFICAR"))))</f>
        <v/>
      </c>
      <c r="S139" s="44"/>
      <c r="T139" s="44"/>
    </row>
    <row r="140" spans="17:22" x14ac:dyDescent="0.25">
      <c r="Q140" s="51" t="str">
        <f t="shared" si="2"/>
        <v/>
      </c>
      <c r="R140" s="51" t="str">
        <f>IF(M140="","",IF(AND(M140&lt;&gt;'Tabelas auxiliares'!$B$236,M140&lt;&gt;'Tabelas auxiliares'!$B$237,M140&lt;&gt;'Tabelas auxiliares'!$C$236,M140&lt;&gt;'Tabelas auxiliares'!$C$237),"FOLHA DE PESSOAL",IF(Q140='Tabelas auxiliares'!$A$237,"CUSTEIO",IF(Q140='Tabelas auxiliares'!$A$236,"INVESTIMENTO","ERRO - VERIFICAR"))))</f>
        <v/>
      </c>
      <c r="S140" s="44"/>
      <c r="T140" s="44"/>
    </row>
    <row r="141" spans="17:22" x14ac:dyDescent="0.25">
      <c r="Q141" s="51" t="str">
        <f t="shared" si="2"/>
        <v/>
      </c>
      <c r="R141" s="51" t="str">
        <f>IF(M141="","",IF(AND(M141&lt;&gt;'Tabelas auxiliares'!$B$236,M141&lt;&gt;'Tabelas auxiliares'!$B$237,M141&lt;&gt;'Tabelas auxiliares'!$C$236,M141&lt;&gt;'Tabelas auxiliares'!$C$237),"FOLHA DE PESSOAL",IF(Q141='Tabelas auxiliares'!$A$237,"CUSTEIO",IF(Q141='Tabelas auxiliares'!$A$236,"INVESTIMENTO","ERRO - VERIFICAR"))))</f>
        <v/>
      </c>
      <c r="S141" s="44"/>
      <c r="T141" s="44"/>
    </row>
    <row r="142" spans="17:22" x14ac:dyDescent="0.25">
      <c r="Q142" s="51" t="str">
        <f t="shared" si="2"/>
        <v/>
      </c>
      <c r="R142" s="51" t="str">
        <f>IF(M142="","",IF(AND(M142&lt;&gt;'Tabelas auxiliares'!$B$236,M142&lt;&gt;'Tabelas auxiliares'!$B$237,M142&lt;&gt;'Tabelas auxiliares'!$C$236,M142&lt;&gt;'Tabelas auxiliares'!$C$237),"FOLHA DE PESSOAL",IF(Q142='Tabelas auxiliares'!$A$237,"CUSTEIO",IF(Q142='Tabelas auxiliares'!$A$236,"INVESTIMENTO","ERRO - VERIFICAR"))))</f>
        <v/>
      </c>
      <c r="S142" s="44"/>
      <c r="T142" s="44"/>
    </row>
    <row r="143" spans="17:22" x14ac:dyDescent="0.25">
      <c r="Q143" s="51" t="str">
        <f t="shared" si="2"/>
        <v/>
      </c>
      <c r="R143" s="51" t="str">
        <f>IF(M143="","",IF(AND(M143&lt;&gt;'Tabelas auxiliares'!$B$236,M143&lt;&gt;'Tabelas auxiliares'!$B$237,M143&lt;&gt;'Tabelas auxiliares'!$C$236,M143&lt;&gt;'Tabelas auxiliares'!$C$237),"FOLHA DE PESSOAL",IF(Q143='Tabelas auxiliares'!$A$237,"CUSTEIO",IF(Q143='Tabelas auxiliares'!$A$236,"INVESTIMENTO","ERRO - VERIFICAR"))))</f>
        <v/>
      </c>
      <c r="S143" s="44"/>
      <c r="V143" s="44"/>
    </row>
    <row r="144" spans="17:22" x14ac:dyDescent="0.25">
      <c r="Q144" s="51" t="str">
        <f t="shared" si="2"/>
        <v/>
      </c>
      <c r="R144" s="51" t="str">
        <f>IF(M144="","",IF(AND(M144&lt;&gt;'Tabelas auxiliares'!$B$236,M144&lt;&gt;'Tabelas auxiliares'!$B$237,M144&lt;&gt;'Tabelas auxiliares'!$C$236,M144&lt;&gt;'Tabelas auxiliares'!$C$237),"FOLHA DE PESSOAL",IF(Q144='Tabelas auxiliares'!$A$237,"CUSTEIO",IF(Q144='Tabelas auxiliares'!$A$236,"INVESTIMENTO","ERRO - VERIFICAR"))))</f>
        <v/>
      </c>
      <c r="S144" s="44"/>
      <c r="V144" s="44"/>
    </row>
    <row r="145" spans="17:22" x14ac:dyDescent="0.25">
      <c r="Q145" s="51" t="str">
        <f t="shared" si="2"/>
        <v/>
      </c>
      <c r="R145" s="51" t="str">
        <f>IF(M145="","",IF(AND(M145&lt;&gt;'Tabelas auxiliares'!$B$236,M145&lt;&gt;'Tabelas auxiliares'!$B$237,M145&lt;&gt;'Tabelas auxiliares'!$C$236,M145&lt;&gt;'Tabelas auxiliares'!$C$237),"FOLHA DE PESSOAL",IF(Q145='Tabelas auxiliares'!$A$237,"CUSTEIO",IF(Q145='Tabelas auxiliares'!$A$236,"INVESTIMENTO","ERRO - VERIFICAR"))))</f>
        <v/>
      </c>
      <c r="S145" s="44"/>
      <c r="T145" s="44"/>
    </row>
    <row r="146" spans="17:22" x14ac:dyDescent="0.25">
      <c r="Q146" s="51" t="str">
        <f t="shared" si="2"/>
        <v/>
      </c>
      <c r="R146" s="51" t="str">
        <f>IF(M146="","",IF(AND(M146&lt;&gt;'Tabelas auxiliares'!$B$236,M146&lt;&gt;'Tabelas auxiliares'!$B$237,M146&lt;&gt;'Tabelas auxiliares'!$C$236,M146&lt;&gt;'Tabelas auxiliares'!$C$237),"FOLHA DE PESSOAL",IF(Q146='Tabelas auxiliares'!$A$237,"CUSTEIO",IF(Q146='Tabelas auxiliares'!$A$236,"INVESTIMENTO","ERRO - VERIFICAR"))))</f>
        <v/>
      </c>
      <c r="S146" s="44"/>
      <c r="V146" s="44"/>
    </row>
    <row r="147" spans="17:22" x14ac:dyDescent="0.25">
      <c r="Q147" s="51" t="str">
        <f t="shared" si="2"/>
        <v/>
      </c>
      <c r="R147" s="51" t="str">
        <f>IF(M147="","",IF(AND(M147&lt;&gt;'Tabelas auxiliares'!$B$236,M147&lt;&gt;'Tabelas auxiliares'!$B$237,M147&lt;&gt;'Tabelas auxiliares'!$C$236,M147&lt;&gt;'Tabelas auxiliares'!$C$237),"FOLHA DE PESSOAL",IF(Q147='Tabelas auxiliares'!$A$237,"CUSTEIO",IF(Q147='Tabelas auxiliares'!$A$236,"INVESTIMENTO","ERRO - VERIFICAR"))))</f>
        <v/>
      </c>
      <c r="S147" s="44"/>
      <c r="V147" s="44"/>
    </row>
    <row r="148" spans="17:22" x14ac:dyDescent="0.25">
      <c r="Q148" s="51" t="str">
        <f t="shared" si="2"/>
        <v/>
      </c>
      <c r="R148" s="51" t="str">
        <f>IF(M148="","",IF(AND(M148&lt;&gt;'Tabelas auxiliares'!$B$236,M148&lt;&gt;'Tabelas auxiliares'!$B$237,M148&lt;&gt;'Tabelas auxiliares'!$C$236,M148&lt;&gt;'Tabelas auxiliares'!$C$237),"FOLHA DE PESSOAL",IF(Q148='Tabelas auxiliares'!$A$237,"CUSTEIO",IF(Q148='Tabelas auxiliares'!$A$236,"INVESTIMENTO","ERRO - VERIFICAR"))))</f>
        <v/>
      </c>
      <c r="S148" s="44"/>
      <c r="T148" s="44"/>
    </row>
    <row r="149" spans="17:22" x14ac:dyDescent="0.25">
      <c r="Q149" s="51" t="str">
        <f t="shared" si="2"/>
        <v/>
      </c>
      <c r="R149" s="51" t="str">
        <f>IF(M149="","",IF(AND(M149&lt;&gt;'Tabelas auxiliares'!$B$236,M149&lt;&gt;'Tabelas auxiliares'!$B$237,M149&lt;&gt;'Tabelas auxiliares'!$C$236,M149&lt;&gt;'Tabelas auxiliares'!$C$237),"FOLHA DE PESSOAL",IF(Q149='Tabelas auxiliares'!$A$237,"CUSTEIO",IF(Q149='Tabelas auxiliares'!$A$236,"INVESTIMENTO","ERRO - VERIFICAR"))))</f>
        <v/>
      </c>
      <c r="S149" s="44"/>
      <c r="T149" s="44"/>
    </row>
    <row r="150" spans="17:22" x14ac:dyDescent="0.25">
      <c r="Q150" s="51" t="str">
        <f t="shared" si="2"/>
        <v/>
      </c>
      <c r="R150" s="51" t="str">
        <f>IF(M150="","",IF(AND(M150&lt;&gt;'Tabelas auxiliares'!$B$236,M150&lt;&gt;'Tabelas auxiliares'!$B$237,M150&lt;&gt;'Tabelas auxiliares'!$C$236,M150&lt;&gt;'Tabelas auxiliares'!$C$237),"FOLHA DE PESSOAL",IF(Q150='Tabelas auxiliares'!$A$237,"CUSTEIO",IF(Q150='Tabelas auxiliares'!$A$236,"INVESTIMENTO","ERRO - VERIFICAR"))))</f>
        <v/>
      </c>
      <c r="S150" s="44"/>
      <c r="T150" s="44"/>
    </row>
    <row r="151" spans="17:22" x14ac:dyDescent="0.25">
      <c r="Q151" s="51" t="str">
        <f t="shared" si="2"/>
        <v/>
      </c>
      <c r="R151" s="51" t="str">
        <f>IF(M151="","",IF(AND(M151&lt;&gt;'Tabelas auxiliares'!$B$236,M151&lt;&gt;'Tabelas auxiliares'!$B$237,M151&lt;&gt;'Tabelas auxiliares'!$C$236,M151&lt;&gt;'Tabelas auxiliares'!$C$237),"FOLHA DE PESSOAL",IF(Q151='Tabelas auxiliares'!$A$237,"CUSTEIO",IF(Q151='Tabelas auxiliares'!$A$236,"INVESTIMENTO","ERRO - VERIFICAR"))))</f>
        <v/>
      </c>
      <c r="S151" s="44"/>
      <c r="T151" s="44"/>
    </row>
    <row r="152" spans="17:22" x14ac:dyDescent="0.25">
      <c r="Q152" s="51" t="str">
        <f t="shared" si="2"/>
        <v/>
      </c>
      <c r="R152" s="51" t="str">
        <f>IF(M152="","",IF(AND(M152&lt;&gt;'Tabelas auxiliares'!$B$236,M152&lt;&gt;'Tabelas auxiliares'!$B$237,M152&lt;&gt;'Tabelas auxiliares'!$C$236,M152&lt;&gt;'Tabelas auxiliares'!$C$237),"FOLHA DE PESSOAL",IF(Q152='Tabelas auxiliares'!$A$237,"CUSTEIO",IF(Q152='Tabelas auxiliares'!$A$236,"INVESTIMENTO","ERRO - VERIFICAR"))))</f>
        <v/>
      </c>
      <c r="S152" s="44"/>
      <c r="T152" s="44"/>
      <c r="V152" s="44"/>
    </row>
    <row r="153" spans="17:22" x14ac:dyDescent="0.25">
      <c r="Q153" s="51" t="str">
        <f t="shared" si="2"/>
        <v/>
      </c>
      <c r="R153" s="51" t="str">
        <f>IF(M153="","",IF(AND(M153&lt;&gt;'Tabelas auxiliares'!$B$236,M153&lt;&gt;'Tabelas auxiliares'!$B$237,M153&lt;&gt;'Tabelas auxiliares'!$C$236,M153&lt;&gt;'Tabelas auxiliares'!$C$237),"FOLHA DE PESSOAL",IF(Q153='Tabelas auxiliares'!$A$237,"CUSTEIO",IF(Q153='Tabelas auxiliares'!$A$236,"INVESTIMENTO","ERRO - VERIFICAR"))))</f>
        <v/>
      </c>
      <c r="S153" s="44"/>
      <c r="T153" s="44"/>
    </row>
    <row r="154" spans="17:22" x14ac:dyDescent="0.25">
      <c r="Q154" s="51" t="str">
        <f t="shared" si="2"/>
        <v/>
      </c>
      <c r="R154" s="51" t="str">
        <f>IF(M154="","",IF(AND(M154&lt;&gt;'Tabelas auxiliares'!$B$236,M154&lt;&gt;'Tabelas auxiliares'!$B$237,M154&lt;&gt;'Tabelas auxiliares'!$C$236,M154&lt;&gt;'Tabelas auxiliares'!$C$237),"FOLHA DE PESSOAL",IF(Q154='Tabelas auxiliares'!$A$237,"CUSTEIO",IF(Q154='Tabelas auxiliares'!$A$236,"INVESTIMENTO","ERRO - VERIFICAR"))))</f>
        <v/>
      </c>
      <c r="S154" s="44"/>
      <c r="V154" s="44"/>
    </row>
    <row r="155" spans="17:22" x14ac:dyDescent="0.25">
      <c r="Q155" s="51" t="str">
        <f t="shared" si="2"/>
        <v/>
      </c>
      <c r="R155" s="51" t="str">
        <f>IF(M155="","",IF(AND(M155&lt;&gt;'Tabelas auxiliares'!$B$236,M155&lt;&gt;'Tabelas auxiliares'!$B$237,M155&lt;&gt;'Tabelas auxiliares'!$C$236,M155&lt;&gt;'Tabelas auxiliares'!$C$237),"FOLHA DE PESSOAL",IF(Q155='Tabelas auxiliares'!$A$237,"CUSTEIO",IF(Q155='Tabelas auxiliares'!$A$236,"INVESTIMENTO","ERRO - VERIFICAR"))))</f>
        <v/>
      </c>
      <c r="S155" s="44"/>
      <c r="T155" s="44"/>
    </row>
    <row r="156" spans="17:22" x14ac:dyDescent="0.25">
      <c r="Q156" s="51" t="str">
        <f t="shared" si="2"/>
        <v/>
      </c>
      <c r="R156" s="51" t="str">
        <f>IF(M156="","",IF(AND(M156&lt;&gt;'Tabelas auxiliares'!$B$236,M156&lt;&gt;'Tabelas auxiliares'!$B$237,M156&lt;&gt;'Tabelas auxiliares'!$C$236,M156&lt;&gt;'Tabelas auxiliares'!$C$237),"FOLHA DE PESSOAL",IF(Q156='Tabelas auxiliares'!$A$237,"CUSTEIO",IF(Q156='Tabelas auxiliares'!$A$236,"INVESTIMENTO","ERRO - VERIFICAR"))))</f>
        <v/>
      </c>
      <c r="S156" s="44"/>
      <c r="T156" s="44"/>
      <c r="V156" s="44"/>
    </row>
    <row r="157" spans="17:22" x14ac:dyDescent="0.25">
      <c r="Q157" s="51" t="str">
        <f t="shared" si="2"/>
        <v/>
      </c>
      <c r="R157" s="51" t="str">
        <f>IF(M157="","",IF(AND(M157&lt;&gt;'Tabelas auxiliares'!$B$236,M157&lt;&gt;'Tabelas auxiliares'!$B$237,M157&lt;&gt;'Tabelas auxiliares'!$C$236,M157&lt;&gt;'Tabelas auxiliares'!$C$237),"FOLHA DE PESSOAL",IF(Q157='Tabelas auxiliares'!$A$237,"CUSTEIO",IF(Q157='Tabelas auxiliares'!$A$236,"INVESTIMENTO","ERRO - VERIFICAR"))))</f>
        <v/>
      </c>
      <c r="S157" s="44"/>
      <c r="T157" s="44"/>
    </row>
    <row r="158" spans="17:22" x14ac:dyDescent="0.25">
      <c r="Q158" s="51" t="str">
        <f t="shared" si="2"/>
        <v/>
      </c>
      <c r="R158" s="51" t="str">
        <f>IF(M158="","",IF(AND(M158&lt;&gt;'Tabelas auxiliares'!$B$236,M158&lt;&gt;'Tabelas auxiliares'!$B$237,M158&lt;&gt;'Tabelas auxiliares'!$C$236,M158&lt;&gt;'Tabelas auxiliares'!$C$237),"FOLHA DE PESSOAL",IF(Q158='Tabelas auxiliares'!$A$237,"CUSTEIO",IF(Q158='Tabelas auxiliares'!$A$236,"INVESTIMENTO","ERRO - VERIFICAR"))))</f>
        <v/>
      </c>
      <c r="S158" s="44"/>
      <c r="T158" s="44"/>
    </row>
    <row r="159" spans="17:22" x14ac:dyDescent="0.25">
      <c r="Q159" s="51" t="str">
        <f t="shared" si="2"/>
        <v/>
      </c>
      <c r="R159" s="51" t="str">
        <f>IF(M159="","",IF(AND(M159&lt;&gt;'Tabelas auxiliares'!$B$236,M159&lt;&gt;'Tabelas auxiliares'!$B$237,M159&lt;&gt;'Tabelas auxiliares'!$C$236,M159&lt;&gt;'Tabelas auxiliares'!$C$237),"FOLHA DE PESSOAL",IF(Q159='Tabelas auxiliares'!$A$237,"CUSTEIO",IF(Q159='Tabelas auxiliares'!$A$236,"INVESTIMENTO","ERRO - VERIFICAR"))))</f>
        <v/>
      </c>
      <c r="S159" s="44"/>
      <c r="T159" s="44"/>
    </row>
    <row r="160" spans="17:22" x14ac:dyDescent="0.25">
      <c r="Q160" s="51" t="str">
        <f t="shared" si="2"/>
        <v/>
      </c>
      <c r="R160" s="51" t="str">
        <f>IF(M160="","",IF(AND(M160&lt;&gt;'Tabelas auxiliares'!$B$236,M160&lt;&gt;'Tabelas auxiliares'!$B$237,M160&lt;&gt;'Tabelas auxiliares'!$C$236,M160&lt;&gt;'Tabelas auxiliares'!$C$237),"FOLHA DE PESSOAL",IF(Q160='Tabelas auxiliares'!$A$237,"CUSTEIO",IF(Q160='Tabelas auxiliares'!$A$236,"INVESTIMENTO","ERRO - VERIFICAR"))))</f>
        <v/>
      </c>
      <c r="S160" s="44"/>
      <c r="V160" s="44"/>
    </row>
    <row r="161" spans="17:22" x14ac:dyDescent="0.25">
      <c r="Q161" s="51" t="str">
        <f t="shared" si="2"/>
        <v/>
      </c>
      <c r="R161" s="51" t="str">
        <f>IF(M161="","",IF(AND(M161&lt;&gt;'Tabelas auxiliares'!$B$236,M161&lt;&gt;'Tabelas auxiliares'!$B$237,M161&lt;&gt;'Tabelas auxiliares'!$C$236,M161&lt;&gt;'Tabelas auxiliares'!$C$237),"FOLHA DE PESSOAL",IF(Q161='Tabelas auxiliares'!$A$237,"CUSTEIO",IF(Q161='Tabelas auxiliares'!$A$236,"INVESTIMENTO","ERRO - VERIFICAR"))))</f>
        <v/>
      </c>
      <c r="S161" s="44"/>
      <c r="V161" s="44"/>
    </row>
    <row r="162" spans="17:22" x14ac:dyDescent="0.25">
      <c r="Q162" s="51" t="str">
        <f t="shared" si="2"/>
        <v/>
      </c>
      <c r="R162" s="51" t="str">
        <f>IF(M162="","",IF(AND(M162&lt;&gt;'Tabelas auxiliares'!$B$236,M162&lt;&gt;'Tabelas auxiliares'!$B$237,M162&lt;&gt;'Tabelas auxiliares'!$C$236,M162&lt;&gt;'Tabelas auxiliares'!$C$237),"FOLHA DE PESSOAL",IF(Q162='Tabelas auxiliares'!$A$237,"CUSTEIO",IF(Q162='Tabelas auxiliares'!$A$236,"INVESTIMENTO","ERRO - VERIFICAR"))))</f>
        <v/>
      </c>
      <c r="S162" s="44"/>
      <c r="V162" s="44"/>
    </row>
    <row r="163" spans="17:22" x14ac:dyDescent="0.25">
      <c r="Q163" s="51" t="str">
        <f t="shared" si="2"/>
        <v/>
      </c>
      <c r="R163" s="51" t="str">
        <f>IF(M163="","",IF(AND(M163&lt;&gt;'Tabelas auxiliares'!$B$236,M163&lt;&gt;'Tabelas auxiliares'!$B$237,M163&lt;&gt;'Tabelas auxiliares'!$C$236,M163&lt;&gt;'Tabelas auxiliares'!$C$237),"FOLHA DE PESSOAL",IF(Q163='Tabelas auxiliares'!$A$237,"CUSTEIO",IF(Q163='Tabelas auxiliares'!$A$236,"INVESTIMENTO","ERRO - VERIFICAR"))))</f>
        <v/>
      </c>
      <c r="S163" s="44"/>
      <c r="V163" s="44"/>
    </row>
    <row r="164" spans="17:22" x14ac:dyDescent="0.25">
      <c r="Q164" s="51" t="str">
        <f t="shared" si="2"/>
        <v/>
      </c>
      <c r="R164" s="51" t="str">
        <f>IF(M164="","",IF(AND(M164&lt;&gt;'Tabelas auxiliares'!$B$236,M164&lt;&gt;'Tabelas auxiliares'!$B$237,M164&lt;&gt;'Tabelas auxiliares'!$C$236,M164&lt;&gt;'Tabelas auxiliares'!$C$237),"FOLHA DE PESSOAL",IF(Q164='Tabelas auxiliares'!$A$237,"CUSTEIO",IF(Q164='Tabelas auxiliares'!$A$236,"INVESTIMENTO","ERRO - VERIFICAR"))))</f>
        <v/>
      </c>
      <c r="S164" s="44"/>
    </row>
    <row r="165" spans="17:22" x14ac:dyDescent="0.25">
      <c r="Q165" s="51" t="str">
        <f t="shared" si="2"/>
        <v/>
      </c>
      <c r="R165" s="51" t="str">
        <f>IF(M165="","",IF(AND(M165&lt;&gt;'Tabelas auxiliares'!$B$236,M165&lt;&gt;'Tabelas auxiliares'!$B$237,M165&lt;&gt;'Tabelas auxiliares'!$C$236,M165&lt;&gt;'Tabelas auxiliares'!$C$237),"FOLHA DE PESSOAL",IF(Q165='Tabelas auxiliares'!$A$237,"CUSTEIO",IF(Q165='Tabelas auxiliares'!$A$236,"INVESTIMENTO","ERRO - VERIFICAR"))))</f>
        <v/>
      </c>
      <c r="S165" s="44"/>
    </row>
    <row r="166" spans="17:22" x14ac:dyDescent="0.25">
      <c r="Q166" s="51" t="str">
        <f t="shared" si="2"/>
        <v/>
      </c>
      <c r="R166" s="51" t="str">
        <f>IF(M166="","",IF(AND(M166&lt;&gt;'Tabelas auxiliares'!$B$236,M166&lt;&gt;'Tabelas auxiliares'!$B$237,M166&lt;&gt;'Tabelas auxiliares'!$C$236,M166&lt;&gt;'Tabelas auxiliares'!$C$237),"FOLHA DE PESSOAL",IF(Q166='Tabelas auxiliares'!$A$237,"CUSTEIO",IF(Q166='Tabelas auxiliares'!$A$236,"INVESTIMENTO","ERRO - VERIFICAR"))))</f>
        <v/>
      </c>
      <c r="S166" s="44"/>
      <c r="T166" s="44"/>
    </row>
    <row r="167" spans="17:22" x14ac:dyDescent="0.25">
      <c r="Q167" s="51" t="str">
        <f t="shared" si="2"/>
        <v/>
      </c>
      <c r="R167" s="51" t="str">
        <f>IF(M167="","",IF(AND(M167&lt;&gt;'Tabelas auxiliares'!$B$236,M167&lt;&gt;'Tabelas auxiliares'!$B$237,M167&lt;&gt;'Tabelas auxiliares'!$C$236,M167&lt;&gt;'Tabelas auxiliares'!$C$237),"FOLHA DE PESSOAL",IF(Q167='Tabelas auxiliares'!$A$237,"CUSTEIO",IF(Q167='Tabelas auxiliares'!$A$236,"INVESTIMENTO","ERRO - VERIFICAR"))))</f>
        <v/>
      </c>
      <c r="S167" s="44"/>
      <c r="T167" s="44"/>
      <c r="V167" s="44"/>
    </row>
    <row r="168" spans="17:22" x14ac:dyDescent="0.25">
      <c r="Q168" s="51" t="str">
        <f t="shared" si="2"/>
        <v/>
      </c>
      <c r="R168" s="51" t="str">
        <f>IF(M168="","",IF(AND(M168&lt;&gt;'Tabelas auxiliares'!$B$236,M168&lt;&gt;'Tabelas auxiliares'!$B$237,M168&lt;&gt;'Tabelas auxiliares'!$C$236,M168&lt;&gt;'Tabelas auxiliares'!$C$237),"FOLHA DE PESSOAL",IF(Q168='Tabelas auxiliares'!$A$237,"CUSTEIO",IF(Q168='Tabelas auxiliares'!$A$236,"INVESTIMENTO","ERRO - VERIFICAR"))))</f>
        <v/>
      </c>
      <c r="S168" s="44"/>
      <c r="V168" s="44"/>
    </row>
    <row r="169" spans="17:22" x14ac:dyDescent="0.25">
      <c r="Q169" s="51" t="str">
        <f t="shared" si="2"/>
        <v/>
      </c>
      <c r="R169" s="51" t="str">
        <f>IF(M169="","",IF(AND(M169&lt;&gt;'Tabelas auxiliares'!$B$236,M169&lt;&gt;'Tabelas auxiliares'!$B$237,M169&lt;&gt;'Tabelas auxiliares'!$C$236,M169&lt;&gt;'Tabelas auxiliares'!$C$237),"FOLHA DE PESSOAL",IF(Q169='Tabelas auxiliares'!$A$237,"CUSTEIO",IF(Q169='Tabelas auxiliares'!$A$236,"INVESTIMENTO","ERRO - VERIFICAR"))))</f>
        <v/>
      </c>
      <c r="S169" s="44"/>
      <c r="V169" s="44"/>
    </row>
    <row r="170" spans="17:22" x14ac:dyDescent="0.25">
      <c r="Q170" s="51" t="str">
        <f t="shared" si="2"/>
        <v/>
      </c>
      <c r="R170" s="51" t="str">
        <f>IF(M170="","",IF(AND(M170&lt;&gt;'Tabelas auxiliares'!$B$236,M170&lt;&gt;'Tabelas auxiliares'!$B$237,M170&lt;&gt;'Tabelas auxiliares'!$C$236,M170&lt;&gt;'Tabelas auxiliares'!$C$237),"FOLHA DE PESSOAL",IF(Q170='Tabelas auxiliares'!$A$237,"CUSTEIO",IF(Q170='Tabelas auxiliares'!$A$236,"INVESTIMENTO","ERRO - VERIFICAR"))))</f>
        <v/>
      </c>
      <c r="S170" s="44"/>
      <c r="T170" s="44"/>
      <c r="V170" s="44"/>
    </row>
    <row r="171" spans="17:22" x14ac:dyDescent="0.25">
      <c r="Q171" s="51" t="str">
        <f t="shared" si="2"/>
        <v/>
      </c>
      <c r="R171" s="51" t="str">
        <f>IF(M171="","",IF(AND(M171&lt;&gt;'Tabelas auxiliares'!$B$236,M171&lt;&gt;'Tabelas auxiliares'!$B$237,M171&lt;&gt;'Tabelas auxiliares'!$C$236,M171&lt;&gt;'Tabelas auxiliares'!$C$237),"FOLHA DE PESSOAL",IF(Q171='Tabelas auxiliares'!$A$237,"CUSTEIO",IF(Q171='Tabelas auxiliares'!$A$236,"INVESTIMENTO","ERRO - VERIFICAR"))))</f>
        <v/>
      </c>
      <c r="S171" s="44"/>
      <c r="T171" s="44"/>
    </row>
    <row r="172" spans="17:22" x14ac:dyDescent="0.25">
      <c r="Q172" s="51" t="str">
        <f t="shared" si="2"/>
        <v/>
      </c>
      <c r="R172" s="51" t="str">
        <f>IF(M172="","",IF(AND(M172&lt;&gt;'Tabelas auxiliares'!$B$236,M172&lt;&gt;'Tabelas auxiliares'!$B$237,M172&lt;&gt;'Tabelas auxiliares'!$C$236,M172&lt;&gt;'Tabelas auxiliares'!$C$237),"FOLHA DE PESSOAL",IF(Q172='Tabelas auxiliares'!$A$237,"CUSTEIO",IF(Q172='Tabelas auxiliares'!$A$236,"INVESTIMENTO","ERRO - VERIFICAR"))))</f>
        <v/>
      </c>
      <c r="S172" s="44"/>
      <c r="V172" s="44"/>
    </row>
    <row r="173" spans="17:22" x14ac:dyDescent="0.25">
      <c r="Q173" s="51" t="str">
        <f t="shared" si="2"/>
        <v/>
      </c>
      <c r="R173" s="51" t="str">
        <f>IF(M173="","",IF(AND(M173&lt;&gt;'Tabelas auxiliares'!$B$236,M173&lt;&gt;'Tabelas auxiliares'!$B$237,M173&lt;&gt;'Tabelas auxiliares'!$C$236,M173&lt;&gt;'Tabelas auxiliares'!$C$237),"FOLHA DE PESSOAL",IF(Q173='Tabelas auxiliares'!$A$237,"CUSTEIO",IF(Q173='Tabelas auxiliares'!$A$236,"INVESTIMENTO","ERRO - VERIFICAR"))))</f>
        <v/>
      </c>
      <c r="S173" s="44"/>
      <c r="V173" s="44"/>
    </row>
    <row r="174" spans="17:22" x14ac:dyDescent="0.25">
      <c r="Q174" s="51" t="str">
        <f t="shared" si="2"/>
        <v/>
      </c>
      <c r="R174" s="51" t="str">
        <f>IF(M174="","",IF(AND(M174&lt;&gt;'Tabelas auxiliares'!$B$236,M174&lt;&gt;'Tabelas auxiliares'!$B$237,M174&lt;&gt;'Tabelas auxiliares'!$C$236,M174&lt;&gt;'Tabelas auxiliares'!$C$237),"FOLHA DE PESSOAL",IF(Q174='Tabelas auxiliares'!$A$237,"CUSTEIO",IF(Q174='Tabelas auxiliares'!$A$236,"INVESTIMENTO","ERRO - VERIFICAR"))))</f>
        <v/>
      </c>
      <c r="S174" s="44"/>
      <c r="T174" s="44"/>
    </row>
    <row r="175" spans="17:22" x14ac:dyDescent="0.25">
      <c r="Q175" s="51" t="str">
        <f t="shared" si="2"/>
        <v/>
      </c>
      <c r="R175" s="51" t="str">
        <f>IF(M175="","",IF(AND(M175&lt;&gt;'Tabelas auxiliares'!$B$236,M175&lt;&gt;'Tabelas auxiliares'!$B$237,M175&lt;&gt;'Tabelas auxiliares'!$C$236,M175&lt;&gt;'Tabelas auxiliares'!$C$237),"FOLHA DE PESSOAL",IF(Q175='Tabelas auxiliares'!$A$237,"CUSTEIO",IF(Q175='Tabelas auxiliares'!$A$236,"INVESTIMENTO","ERRO - VERIFICAR"))))</f>
        <v/>
      </c>
      <c r="S175" s="44"/>
      <c r="T175" s="44"/>
      <c r="V175" s="44"/>
    </row>
    <row r="176" spans="17:22" x14ac:dyDescent="0.25">
      <c r="Q176" s="51" t="str">
        <f t="shared" si="2"/>
        <v/>
      </c>
      <c r="R176" s="51" t="str">
        <f>IF(M176="","",IF(AND(M176&lt;&gt;'Tabelas auxiliares'!$B$236,M176&lt;&gt;'Tabelas auxiliares'!$B$237,M176&lt;&gt;'Tabelas auxiliares'!$C$236,M176&lt;&gt;'Tabelas auxiliares'!$C$237),"FOLHA DE PESSOAL",IF(Q176='Tabelas auxiliares'!$A$237,"CUSTEIO",IF(Q176='Tabelas auxiliares'!$A$236,"INVESTIMENTO","ERRO - VERIFICAR"))))</f>
        <v/>
      </c>
      <c r="S176" s="44"/>
      <c r="V176" s="44"/>
    </row>
    <row r="177" spans="17:22" x14ac:dyDescent="0.25">
      <c r="Q177" s="51" t="str">
        <f t="shared" si="2"/>
        <v/>
      </c>
      <c r="R177" s="51" t="str">
        <f>IF(M177="","",IF(AND(M177&lt;&gt;'Tabelas auxiliares'!$B$236,M177&lt;&gt;'Tabelas auxiliares'!$B$237,M177&lt;&gt;'Tabelas auxiliares'!$C$236,M177&lt;&gt;'Tabelas auxiliares'!$C$237),"FOLHA DE PESSOAL",IF(Q177='Tabelas auxiliares'!$A$237,"CUSTEIO",IF(Q177='Tabelas auxiliares'!$A$236,"INVESTIMENTO","ERRO - VERIFICAR"))))</f>
        <v/>
      </c>
      <c r="S177" s="44"/>
      <c r="T177" s="44"/>
      <c r="V177" s="44"/>
    </row>
    <row r="178" spans="17:22" x14ac:dyDescent="0.25">
      <c r="Q178" s="51" t="str">
        <f t="shared" si="2"/>
        <v/>
      </c>
      <c r="R178" s="51" t="str">
        <f>IF(M178="","",IF(AND(M178&lt;&gt;'Tabelas auxiliares'!$B$236,M178&lt;&gt;'Tabelas auxiliares'!$B$237,M178&lt;&gt;'Tabelas auxiliares'!$C$236,M178&lt;&gt;'Tabelas auxiliares'!$C$237),"FOLHA DE PESSOAL",IF(Q178='Tabelas auxiliares'!$A$237,"CUSTEIO",IF(Q178='Tabelas auxiliares'!$A$236,"INVESTIMENTO","ERRO - VERIFICAR"))))</f>
        <v/>
      </c>
      <c r="S178" s="44"/>
      <c r="T178" s="44"/>
    </row>
    <row r="179" spans="17:22" x14ac:dyDescent="0.25">
      <c r="Q179" s="51" t="str">
        <f t="shared" si="2"/>
        <v/>
      </c>
      <c r="R179" s="51" t="str">
        <f>IF(M179="","",IF(AND(M179&lt;&gt;'Tabelas auxiliares'!$B$236,M179&lt;&gt;'Tabelas auxiliares'!$B$237,M179&lt;&gt;'Tabelas auxiliares'!$C$236,M179&lt;&gt;'Tabelas auxiliares'!$C$237),"FOLHA DE PESSOAL",IF(Q179='Tabelas auxiliares'!$A$237,"CUSTEIO",IF(Q179='Tabelas auxiliares'!$A$236,"INVESTIMENTO","ERRO - VERIFICAR"))))</f>
        <v/>
      </c>
      <c r="S179" s="44"/>
      <c r="T179" s="44"/>
    </row>
    <row r="180" spans="17:22" x14ac:dyDescent="0.25">
      <c r="Q180" s="51" t="str">
        <f t="shared" si="2"/>
        <v/>
      </c>
      <c r="R180" s="51" t="str">
        <f>IF(M180="","",IF(AND(M180&lt;&gt;'Tabelas auxiliares'!$B$236,M180&lt;&gt;'Tabelas auxiliares'!$B$237,M180&lt;&gt;'Tabelas auxiliares'!$C$236,M180&lt;&gt;'Tabelas auxiliares'!$C$237),"FOLHA DE PESSOAL",IF(Q180='Tabelas auxiliares'!$A$237,"CUSTEIO",IF(Q180='Tabelas auxiliares'!$A$236,"INVESTIMENTO","ERRO - VERIFICAR"))))</f>
        <v/>
      </c>
      <c r="S180" s="44"/>
      <c r="V180" s="44"/>
    </row>
    <row r="181" spans="17:22" x14ac:dyDescent="0.25">
      <c r="Q181" s="51" t="str">
        <f t="shared" si="2"/>
        <v/>
      </c>
      <c r="R181" s="51" t="str">
        <f>IF(M181="","",IF(AND(M181&lt;&gt;'Tabelas auxiliares'!$B$236,M181&lt;&gt;'Tabelas auxiliares'!$B$237,M181&lt;&gt;'Tabelas auxiliares'!$C$236,M181&lt;&gt;'Tabelas auxiliares'!$C$237),"FOLHA DE PESSOAL",IF(Q181='Tabelas auxiliares'!$A$237,"CUSTEIO",IF(Q181='Tabelas auxiliares'!$A$236,"INVESTIMENTO","ERRO - VERIFICAR"))))</f>
        <v/>
      </c>
      <c r="S181" s="44"/>
      <c r="V181" s="44"/>
    </row>
    <row r="182" spans="17:22" x14ac:dyDescent="0.25">
      <c r="Q182" s="51" t="str">
        <f t="shared" si="2"/>
        <v/>
      </c>
      <c r="R182" s="51" t="str">
        <f>IF(M182="","",IF(AND(M182&lt;&gt;'Tabelas auxiliares'!$B$236,M182&lt;&gt;'Tabelas auxiliares'!$B$237,M182&lt;&gt;'Tabelas auxiliares'!$C$236,M182&lt;&gt;'Tabelas auxiliares'!$C$237),"FOLHA DE PESSOAL",IF(Q182='Tabelas auxiliares'!$A$237,"CUSTEIO",IF(Q182='Tabelas auxiliares'!$A$236,"INVESTIMENTO","ERRO - VERIFICAR"))))</f>
        <v/>
      </c>
      <c r="S182" s="44"/>
      <c r="T182" s="44"/>
    </row>
    <row r="183" spans="17:22" x14ac:dyDescent="0.25">
      <c r="Q183" s="51" t="str">
        <f t="shared" si="2"/>
        <v/>
      </c>
      <c r="R183" s="51" t="str">
        <f>IF(M183="","",IF(AND(M183&lt;&gt;'Tabelas auxiliares'!$B$236,M183&lt;&gt;'Tabelas auxiliares'!$B$237,M183&lt;&gt;'Tabelas auxiliares'!$C$236,M183&lt;&gt;'Tabelas auxiliares'!$C$237),"FOLHA DE PESSOAL",IF(Q183='Tabelas auxiliares'!$A$237,"CUSTEIO",IF(Q183='Tabelas auxiliares'!$A$236,"INVESTIMENTO","ERRO - VERIFICAR"))))</f>
        <v/>
      </c>
      <c r="S183" s="44"/>
    </row>
    <row r="184" spans="17:22" x14ac:dyDescent="0.25">
      <c r="Q184" s="51" t="str">
        <f t="shared" si="2"/>
        <v/>
      </c>
      <c r="R184" s="51" t="str">
        <f>IF(M184="","",IF(AND(M184&lt;&gt;'Tabelas auxiliares'!$B$236,M184&lt;&gt;'Tabelas auxiliares'!$B$237,M184&lt;&gt;'Tabelas auxiliares'!$C$236,M184&lt;&gt;'Tabelas auxiliares'!$C$237),"FOLHA DE PESSOAL",IF(Q184='Tabelas auxiliares'!$A$237,"CUSTEIO",IF(Q184='Tabelas auxiliares'!$A$236,"INVESTIMENTO","ERRO - VERIFICAR"))))</f>
        <v/>
      </c>
      <c r="S184" s="44"/>
    </row>
    <row r="185" spans="17:22" x14ac:dyDescent="0.25">
      <c r="Q185" s="51" t="str">
        <f t="shared" si="2"/>
        <v/>
      </c>
      <c r="R185" s="51" t="str">
        <f>IF(M185="","",IF(AND(M185&lt;&gt;'Tabelas auxiliares'!$B$236,M185&lt;&gt;'Tabelas auxiliares'!$B$237,M185&lt;&gt;'Tabelas auxiliares'!$C$236,M185&lt;&gt;'Tabelas auxiliares'!$C$237),"FOLHA DE PESSOAL",IF(Q185='Tabelas auxiliares'!$A$237,"CUSTEIO",IF(Q185='Tabelas auxiliares'!$A$236,"INVESTIMENTO","ERRO - VERIFICAR"))))</f>
        <v/>
      </c>
      <c r="S185" s="44"/>
    </row>
    <row r="186" spans="17:22" x14ac:dyDescent="0.25">
      <c r="Q186" s="51" t="str">
        <f t="shared" si="2"/>
        <v/>
      </c>
      <c r="R186" s="51" t="str">
        <f>IF(M186="","",IF(AND(M186&lt;&gt;'Tabelas auxiliares'!$B$236,M186&lt;&gt;'Tabelas auxiliares'!$B$237,M186&lt;&gt;'Tabelas auxiliares'!$C$236,M186&lt;&gt;'Tabelas auxiliares'!$C$237),"FOLHA DE PESSOAL",IF(Q186='Tabelas auxiliares'!$A$237,"CUSTEIO",IF(Q186='Tabelas auxiliares'!$A$236,"INVESTIMENTO","ERRO - VERIFICAR"))))</f>
        <v/>
      </c>
      <c r="S186" s="44"/>
      <c r="T186" s="44"/>
      <c r="V186" s="44"/>
    </row>
    <row r="187" spans="17:22" x14ac:dyDescent="0.25">
      <c r="Q187" s="51" t="str">
        <f t="shared" si="2"/>
        <v/>
      </c>
      <c r="R187" s="51" t="str">
        <f>IF(M187="","",IF(AND(M187&lt;&gt;'Tabelas auxiliares'!$B$236,M187&lt;&gt;'Tabelas auxiliares'!$B$237,M187&lt;&gt;'Tabelas auxiliares'!$C$236,M187&lt;&gt;'Tabelas auxiliares'!$C$237),"FOLHA DE PESSOAL",IF(Q187='Tabelas auxiliares'!$A$237,"CUSTEIO",IF(Q187='Tabelas auxiliares'!$A$236,"INVESTIMENTO","ERRO - VERIFICAR"))))</f>
        <v/>
      </c>
      <c r="S187" s="44"/>
      <c r="V187" s="44"/>
    </row>
    <row r="188" spans="17:22" x14ac:dyDescent="0.25">
      <c r="Q188" s="51" t="str">
        <f t="shared" si="2"/>
        <v/>
      </c>
      <c r="R188" s="51" t="str">
        <f>IF(M188="","",IF(AND(M188&lt;&gt;'Tabelas auxiliares'!$B$236,M188&lt;&gt;'Tabelas auxiliares'!$B$237,M188&lt;&gt;'Tabelas auxiliares'!$C$236,M188&lt;&gt;'Tabelas auxiliares'!$C$237),"FOLHA DE PESSOAL",IF(Q188='Tabelas auxiliares'!$A$237,"CUSTEIO",IF(Q188='Tabelas auxiliares'!$A$236,"INVESTIMENTO","ERRO - VERIFICAR"))))</f>
        <v/>
      </c>
      <c r="S188" s="44"/>
      <c r="T188" s="44"/>
      <c r="V188" s="44"/>
    </row>
    <row r="189" spans="17:22" x14ac:dyDescent="0.25">
      <c r="Q189" s="51" t="str">
        <f t="shared" si="2"/>
        <v/>
      </c>
      <c r="R189" s="51" t="str">
        <f>IF(M189="","",IF(AND(M189&lt;&gt;'Tabelas auxiliares'!$B$236,M189&lt;&gt;'Tabelas auxiliares'!$B$237,M189&lt;&gt;'Tabelas auxiliares'!$C$236,M189&lt;&gt;'Tabelas auxiliares'!$C$237),"FOLHA DE PESSOAL",IF(Q189='Tabelas auxiliares'!$A$237,"CUSTEIO",IF(Q189='Tabelas auxiliares'!$A$236,"INVESTIMENTO","ERRO - VERIFICAR"))))</f>
        <v/>
      </c>
      <c r="S189" s="44"/>
      <c r="T189" s="44"/>
    </row>
    <row r="190" spans="17:22" x14ac:dyDescent="0.25">
      <c r="Q190" s="51" t="str">
        <f t="shared" si="2"/>
        <v/>
      </c>
      <c r="R190" s="51" t="str">
        <f>IF(M190="","",IF(AND(M190&lt;&gt;'Tabelas auxiliares'!$B$236,M190&lt;&gt;'Tabelas auxiliares'!$B$237,M190&lt;&gt;'Tabelas auxiliares'!$C$236,M190&lt;&gt;'Tabelas auxiliares'!$C$237),"FOLHA DE PESSOAL",IF(Q190='Tabelas auxiliares'!$A$237,"CUSTEIO",IF(Q190='Tabelas auxiliares'!$A$236,"INVESTIMENTO","ERRO - VERIFICAR"))))</f>
        <v/>
      </c>
      <c r="S190" s="44"/>
      <c r="V190" s="44"/>
    </row>
    <row r="191" spans="17:22" x14ac:dyDescent="0.25">
      <c r="Q191" s="51" t="str">
        <f t="shared" si="2"/>
        <v/>
      </c>
      <c r="R191" s="51" t="str">
        <f>IF(M191="","",IF(AND(M191&lt;&gt;'Tabelas auxiliares'!$B$236,M191&lt;&gt;'Tabelas auxiliares'!$B$237,M191&lt;&gt;'Tabelas auxiliares'!$C$236,M191&lt;&gt;'Tabelas auxiliares'!$C$237),"FOLHA DE PESSOAL",IF(Q191='Tabelas auxiliares'!$A$237,"CUSTEIO",IF(Q191='Tabelas auxiliares'!$A$236,"INVESTIMENTO","ERRO - VERIFICAR"))))</f>
        <v/>
      </c>
      <c r="S191" s="44"/>
      <c r="V191" s="44"/>
    </row>
    <row r="192" spans="17:22" x14ac:dyDescent="0.25">
      <c r="Q192" s="51" t="str">
        <f t="shared" si="2"/>
        <v/>
      </c>
      <c r="R192" s="51" t="str">
        <f>IF(M192="","",IF(AND(M192&lt;&gt;'Tabelas auxiliares'!$B$236,M192&lt;&gt;'Tabelas auxiliares'!$B$237,M192&lt;&gt;'Tabelas auxiliares'!$C$236,M192&lt;&gt;'Tabelas auxiliares'!$C$237),"FOLHA DE PESSOAL",IF(Q192='Tabelas auxiliares'!$A$237,"CUSTEIO",IF(Q192='Tabelas auxiliares'!$A$236,"INVESTIMENTO","ERRO - VERIFICAR"))))</f>
        <v/>
      </c>
      <c r="S192" s="44"/>
      <c r="T192" s="44"/>
      <c r="V192" s="44"/>
    </row>
    <row r="193" spans="17:22" x14ac:dyDescent="0.25">
      <c r="Q193" s="51" t="str">
        <f t="shared" si="2"/>
        <v/>
      </c>
      <c r="R193" s="51" t="str">
        <f>IF(M193="","",IF(AND(M193&lt;&gt;'Tabelas auxiliares'!$B$236,M193&lt;&gt;'Tabelas auxiliares'!$B$237,M193&lt;&gt;'Tabelas auxiliares'!$C$236,M193&lt;&gt;'Tabelas auxiliares'!$C$237),"FOLHA DE PESSOAL",IF(Q193='Tabelas auxiliares'!$A$237,"CUSTEIO",IF(Q193='Tabelas auxiliares'!$A$236,"INVESTIMENTO","ERRO - VERIFICAR"))))</f>
        <v/>
      </c>
      <c r="S193" s="44"/>
      <c r="V193" s="44"/>
    </row>
    <row r="194" spans="17:22" x14ac:dyDescent="0.25">
      <c r="Q194" s="51" t="str">
        <f t="shared" si="2"/>
        <v/>
      </c>
      <c r="R194" s="51" t="str">
        <f>IF(M194="","",IF(AND(M194&lt;&gt;'Tabelas auxiliares'!$B$236,M194&lt;&gt;'Tabelas auxiliares'!$B$237,M194&lt;&gt;'Tabelas auxiliares'!$C$236,M194&lt;&gt;'Tabelas auxiliares'!$C$237),"FOLHA DE PESSOAL",IF(Q194='Tabelas auxiliares'!$A$237,"CUSTEIO",IF(Q194='Tabelas auxiliares'!$A$236,"INVESTIMENTO","ERRO - VERIFICAR"))))</f>
        <v/>
      </c>
      <c r="S194" s="44"/>
      <c r="T194" s="44"/>
      <c r="V194" s="44"/>
    </row>
    <row r="195" spans="17:22" x14ac:dyDescent="0.25">
      <c r="Q195" s="51" t="str">
        <f t="shared" si="2"/>
        <v/>
      </c>
      <c r="R195" s="51" t="str">
        <f>IF(M195="","",IF(AND(M195&lt;&gt;'Tabelas auxiliares'!$B$236,M195&lt;&gt;'Tabelas auxiliares'!$B$237,M195&lt;&gt;'Tabelas auxiliares'!$C$236,M195&lt;&gt;'Tabelas auxiliares'!$C$237),"FOLHA DE PESSOAL",IF(Q195='Tabelas auxiliares'!$A$237,"CUSTEIO",IF(Q195='Tabelas auxiliares'!$A$236,"INVESTIMENTO","ERRO - VERIFICAR"))))</f>
        <v/>
      </c>
      <c r="S195" s="44"/>
      <c r="T195" s="44"/>
    </row>
    <row r="196" spans="17:22" x14ac:dyDescent="0.25">
      <c r="Q196" s="51" t="str">
        <f t="shared" si="2"/>
        <v/>
      </c>
      <c r="R196" s="51" t="str">
        <f>IF(M196="","",IF(AND(M196&lt;&gt;'Tabelas auxiliares'!$B$236,M196&lt;&gt;'Tabelas auxiliares'!$B$237,M196&lt;&gt;'Tabelas auxiliares'!$C$236,M196&lt;&gt;'Tabelas auxiliares'!$C$237),"FOLHA DE PESSOAL",IF(Q196='Tabelas auxiliares'!$A$237,"CUSTEIO",IF(Q196='Tabelas auxiliares'!$A$236,"INVESTIMENTO","ERRO - VERIFICAR"))))</f>
        <v/>
      </c>
      <c r="S196" s="44"/>
      <c r="V196" s="44"/>
    </row>
    <row r="197" spans="17:22" x14ac:dyDescent="0.25">
      <c r="Q197" s="51" t="str">
        <f t="shared" ref="Q197:Q260" si="3">LEFT(O197,1)</f>
        <v/>
      </c>
      <c r="R197" s="51" t="str">
        <f>IF(M197="","",IF(AND(M197&lt;&gt;'Tabelas auxiliares'!$B$236,M197&lt;&gt;'Tabelas auxiliares'!$B$237,M197&lt;&gt;'Tabelas auxiliares'!$C$236,M197&lt;&gt;'Tabelas auxiliares'!$C$237),"FOLHA DE PESSOAL",IF(Q197='Tabelas auxiliares'!$A$237,"CUSTEIO",IF(Q197='Tabelas auxiliares'!$A$236,"INVESTIMENTO","ERRO - VERIFICAR"))))</f>
        <v/>
      </c>
      <c r="S197" s="44"/>
      <c r="V197" s="44"/>
    </row>
    <row r="198" spans="17:22" x14ac:dyDescent="0.25">
      <c r="Q198" s="51" t="str">
        <f t="shared" si="3"/>
        <v/>
      </c>
      <c r="R198" s="51" t="str">
        <f>IF(M198="","",IF(AND(M198&lt;&gt;'Tabelas auxiliares'!$B$236,M198&lt;&gt;'Tabelas auxiliares'!$B$237,M198&lt;&gt;'Tabelas auxiliares'!$C$236,M198&lt;&gt;'Tabelas auxiliares'!$C$237),"FOLHA DE PESSOAL",IF(Q198='Tabelas auxiliares'!$A$237,"CUSTEIO",IF(Q198='Tabelas auxiliares'!$A$236,"INVESTIMENTO","ERRO - VERIFICAR"))))</f>
        <v/>
      </c>
      <c r="S198" s="44"/>
    </row>
    <row r="199" spans="17:22" x14ac:dyDescent="0.25">
      <c r="Q199" s="51" t="str">
        <f t="shared" si="3"/>
        <v/>
      </c>
      <c r="R199" s="51" t="str">
        <f>IF(M199="","",IF(AND(M199&lt;&gt;'Tabelas auxiliares'!$B$236,M199&lt;&gt;'Tabelas auxiliares'!$B$237,M199&lt;&gt;'Tabelas auxiliares'!$C$236,M199&lt;&gt;'Tabelas auxiliares'!$C$237),"FOLHA DE PESSOAL",IF(Q199='Tabelas auxiliares'!$A$237,"CUSTEIO",IF(Q199='Tabelas auxiliares'!$A$236,"INVESTIMENTO","ERRO - VERIFICAR"))))</f>
        <v/>
      </c>
      <c r="S199" s="44"/>
      <c r="V199" s="44"/>
    </row>
    <row r="200" spans="17:22" x14ac:dyDescent="0.25">
      <c r="Q200" s="51" t="str">
        <f t="shared" si="3"/>
        <v/>
      </c>
      <c r="R200" s="51" t="str">
        <f>IF(M200="","",IF(AND(M200&lt;&gt;'Tabelas auxiliares'!$B$236,M200&lt;&gt;'Tabelas auxiliares'!$B$237,M200&lt;&gt;'Tabelas auxiliares'!$C$236,M200&lt;&gt;'Tabelas auxiliares'!$C$237),"FOLHA DE PESSOAL",IF(Q200='Tabelas auxiliares'!$A$237,"CUSTEIO",IF(Q200='Tabelas auxiliares'!$A$236,"INVESTIMENTO","ERRO - VERIFICAR"))))</f>
        <v/>
      </c>
      <c r="S200" s="44"/>
      <c r="T200" s="44"/>
    </row>
    <row r="201" spans="17:22" x14ac:dyDescent="0.25">
      <c r="Q201" s="51" t="str">
        <f t="shared" si="3"/>
        <v/>
      </c>
      <c r="R201" s="51" t="str">
        <f>IF(M201="","",IF(AND(M201&lt;&gt;'Tabelas auxiliares'!$B$236,M201&lt;&gt;'Tabelas auxiliares'!$B$237,M201&lt;&gt;'Tabelas auxiliares'!$C$236,M201&lt;&gt;'Tabelas auxiliares'!$C$237),"FOLHA DE PESSOAL",IF(Q201='Tabelas auxiliares'!$A$237,"CUSTEIO",IF(Q201='Tabelas auxiliares'!$A$236,"INVESTIMENTO","ERRO - VERIFICAR"))))</f>
        <v/>
      </c>
      <c r="S201" s="44"/>
      <c r="V201" s="44"/>
    </row>
    <row r="202" spans="17:22" x14ac:dyDescent="0.25">
      <c r="Q202" s="51" t="str">
        <f t="shared" si="3"/>
        <v/>
      </c>
      <c r="R202" s="51" t="str">
        <f>IF(M202="","",IF(AND(M202&lt;&gt;'Tabelas auxiliares'!$B$236,M202&lt;&gt;'Tabelas auxiliares'!$B$237,M202&lt;&gt;'Tabelas auxiliares'!$C$236,M202&lt;&gt;'Tabelas auxiliares'!$C$237),"FOLHA DE PESSOAL",IF(Q202='Tabelas auxiliares'!$A$237,"CUSTEIO",IF(Q202='Tabelas auxiliares'!$A$236,"INVESTIMENTO","ERRO - VERIFICAR"))))</f>
        <v/>
      </c>
      <c r="S202" s="44"/>
      <c r="T202" s="44"/>
      <c r="V202" s="44"/>
    </row>
    <row r="203" spans="17:22" x14ac:dyDescent="0.25">
      <c r="Q203" s="51" t="str">
        <f t="shared" si="3"/>
        <v/>
      </c>
      <c r="R203" s="51" t="str">
        <f>IF(M203="","",IF(AND(M203&lt;&gt;'Tabelas auxiliares'!$B$236,M203&lt;&gt;'Tabelas auxiliares'!$B$237,M203&lt;&gt;'Tabelas auxiliares'!$C$236,M203&lt;&gt;'Tabelas auxiliares'!$C$237),"FOLHA DE PESSOAL",IF(Q203='Tabelas auxiliares'!$A$237,"CUSTEIO",IF(Q203='Tabelas auxiliares'!$A$236,"INVESTIMENTO","ERRO - VERIFICAR"))))</f>
        <v/>
      </c>
      <c r="S203" s="44"/>
      <c r="T203" s="44"/>
    </row>
    <row r="204" spans="17:22" x14ac:dyDescent="0.25">
      <c r="Q204" s="51" t="str">
        <f t="shared" si="3"/>
        <v/>
      </c>
      <c r="R204" s="51" t="str">
        <f>IF(M204="","",IF(AND(M204&lt;&gt;'Tabelas auxiliares'!$B$236,M204&lt;&gt;'Tabelas auxiliares'!$B$237,M204&lt;&gt;'Tabelas auxiliares'!$C$236,M204&lt;&gt;'Tabelas auxiliares'!$C$237),"FOLHA DE PESSOAL",IF(Q204='Tabelas auxiliares'!$A$237,"CUSTEIO",IF(Q204='Tabelas auxiliares'!$A$236,"INVESTIMENTO","ERRO - VERIFICAR"))))</f>
        <v/>
      </c>
      <c r="S204" s="44"/>
      <c r="T204" s="44"/>
    </row>
    <row r="205" spans="17:22" x14ac:dyDescent="0.25">
      <c r="Q205" s="51" t="str">
        <f t="shared" si="3"/>
        <v/>
      </c>
      <c r="R205" s="51" t="str">
        <f>IF(M205="","",IF(AND(M205&lt;&gt;'Tabelas auxiliares'!$B$236,M205&lt;&gt;'Tabelas auxiliares'!$B$237,M205&lt;&gt;'Tabelas auxiliares'!$C$236,M205&lt;&gt;'Tabelas auxiliares'!$C$237),"FOLHA DE PESSOAL",IF(Q205='Tabelas auxiliares'!$A$237,"CUSTEIO",IF(Q205='Tabelas auxiliares'!$A$236,"INVESTIMENTO","ERRO - VERIFICAR"))))</f>
        <v/>
      </c>
      <c r="S205" s="44"/>
      <c r="V205" s="44"/>
    </row>
    <row r="206" spans="17:22" x14ac:dyDescent="0.25">
      <c r="Q206" s="51" t="str">
        <f t="shared" si="3"/>
        <v/>
      </c>
      <c r="R206" s="51" t="str">
        <f>IF(M206="","",IF(AND(M206&lt;&gt;'Tabelas auxiliares'!$B$236,M206&lt;&gt;'Tabelas auxiliares'!$B$237,M206&lt;&gt;'Tabelas auxiliares'!$C$236,M206&lt;&gt;'Tabelas auxiliares'!$C$237),"FOLHA DE PESSOAL",IF(Q206='Tabelas auxiliares'!$A$237,"CUSTEIO",IF(Q206='Tabelas auxiliares'!$A$236,"INVESTIMENTO","ERRO - VERIFICAR"))))</f>
        <v/>
      </c>
      <c r="S206" s="44"/>
      <c r="T206" s="44"/>
    </row>
    <row r="207" spans="17:22" x14ac:dyDescent="0.25">
      <c r="Q207" s="51" t="str">
        <f t="shared" si="3"/>
        <v/>
      </c>
      <c r="R207" s="51" t="str">
        <f>IF(M207="","",IF(AND(M207&lt;&gt;'Tabelas auxiliares'!$B$236,M207&lt;&gt;'Tabelas auxiliares'!$B$237,M207&lt;&gt;'Tabelas auxiliares'!$C$236,M207&lt;&gt;'Tabelas auxiliares'!$C$237),"FOLHA DE PESSOAL",IF(Q207='Tabelas auxiliares'!$A$237,"CUSTEIO",IF(Q207='Tabelas auxiliares'!$A$236,"INVESTIMENTO","ERRO - VERIFICAR"))))</f>
        <v/>
      </c>
      <c r="S207" s="44"/>
      <c r="T207" s="44"/>
    </row>
    <row r="208" spans="17:22" x14ac:dyDescent="0.25">
      <c r="Q208" s="51" t="str">
        <f t="shared" si="3"/>
        <v/>
      </c>
      <c r="R208" s="51" t="str">
        <f>IF(M208="","",IF(AND(M208&lt;&gt;'Tabelas auxiliares'!$B$236,M208&lt;&gt;'Tabelas auxiliares'!$B$237,M208&lt;&gt;'Tabelas auxiliares'!$C$236,M208&lt;&gt;'Tabelas auxiliares'!$C$237),"FOLHA DE PESSOAL",IF(Q208='Tabelas auxiliares'!$A$237,"CUSTEIO",IF(Q208='Tabelas auxiliares'!$A$236,"INVESTIMENTO","ERRO - VERIFICAR"))))</f>
        <v/>
      </c>
      <c r="S208" s="44"/>
      <c r="T208" s="44"/>
    </row>
    <row r="209" spans="17:22" x14ac:dyDescent="0.25">
      <c r="Q209" s="51" t="str">
        <f t="shared" si="3"/>
        <v/>
      </c>
      <c r="R209" s="51" t="str">
        <f>IF(M209="","",IF(AND(M209&lt;&gt;'Tabelas auxiliares'!$B$236,M209&lt;&gt;'Tabelas auxiliares'!$B$237,M209&lt;&gt;'Tabelas auxiliares'!$C$236,M209&lt;&gt;'Tabelas auxiliares'!$C$237),"FOLHA DE PESSOAL",IF(Q209='Tabelas auxiliares'!$A$237,"CUSTEIO",IF(Q209='Tabelas auxiliares'!$A$236,"INVESTIMENTO","ERRO - VERIFICAR"))))</f>
        <v/>
      </c>
      <c r="S209" s="44"/>
      <c r="T209" s="44"/>
    </row>
    <row r="210" spans="17:22" x14ac:dyDescent="0.25">
      <c r="Q210" s="51" t="str">
        <f t="shared" si="3"/>
        <v/>
      </c>
      <c r="R210" s="51" t="str">
        <f>IF(M210="","",IF(AND(M210&lt;&gt;'Tabelas auxiliares'!$B$236,M210&lt;&gt;'Tabelas auxiliares'!$B$237,M210&lt;&gt;'Tabelas auxiliares'!$C$236,M210&lt;&gt;'Tabelas auxiliares'!$C$237),"FOLHA DE PESSOAL",IF(Q210='Tabelas auxiliares'!$A$237,"CUSTEIO",IF(Q210='Tabelas auxiliares'!$A$236,"INVESTIMENTO","ERRO - VERIFICAR"))))</f>
        <v/>
      </c>
      <c r="S210" s="44"/>
      <c r="T210" s="44"/>
    </row>
    <row r="211" spans="17:22" x14ac:dyDescent="0.25">
      <c r="Q211" s="51" t="str">
        <f t="shared" si="3"/>
        <v/>
      </c>
      <c r="R211" s="51" t="str">
        <f>IF(M211="","",IF(AND(M211&lt;&gt;'Tabelas auxiliares'!$B$236,M211&lt;&gt;'Tabelas auxiliares'!$B$237,M211&lt;&gt;'Tabelas auxiliares'!$C$236,M211&lt;&gt;'Tabelas auxiliares'!$C$237),"FOLHA DE PESSOAL",IF(Q211='Tabelas auxiliares'!$A$237,"CUSTEIO",IF(Q211='Tabelas auxiliares'!$A$236,"INVESTIMENTO","ERRO - VERIFICAR"))))</f>
        <v/>
      </c>
      <c r="S211" s="44"/>
      <c r="V211" s="44"/>
    </row>
    <row r="212" spans="17:22" x14ac:dyDescent="0.25">
      <c r="Q212" s="51" t="str">
        <f t="shared" si="3"/>
        <v/>
      </c>
      <c r="R212" s="51" t="str">
        <f>IF(M212="","",IF(AND(M212&lt;&gt;'Tabelas auxiliares'!$B$236,M212&lt;&gt;'Tabelas auxiliares'!$B$237,M212&lt;&gt;'Tabelas auxiliares'!$C$236,M212&lt;&gt;'Tabelas auxiliares'!$C$237),"FOLHA DE PESSOAL",IF(Q212='Tabelas auxiliares'!$A$237,"CUSTEIO",IF(Q212='Tabelas auxiliares'!$A$236,"INVESTIMENTO","ERRO - VERIFICAR"))))</f>
        <v/>
      </c>
      <c r="S212" s="44"/>
      <c r="T212" s="44"/>
    </row>
    <row r="213" spans="17:22" x14ac:dyDescent="0.25">
      <c r="Q213" s="51" t="str">
        <f t="shared" si="3"/>
        <v/>
      </c>
      <c r="R213" s="51" t="str">
        <f>IF(M213="","",IF(AND(M213&lt;&gt;'Tabelas auxiliares'!$B$236,M213&lt;&gt;'Tabelas auxiliares'!$B$237,M213&lt;&gt;'Tabelas auxiliares'!$C$236,M213&lt;&gt;'Tabelas auxiliares'!$C$237),"FOLHA DE PESSOAL",IF(Q213='Tabelas auxiliares'!$A$237,"CUSTEIO",IF(Q213='Tabelas auxiliares'!$A$236,"INVESTIMENTO","ERRO - VERIFICAR"))))</f>
        <v/>
      </c>
      <c r="S213" s="44"/>
      <c r="V213" s="44"/>
    </row>
    <row r="214" spans="17:22" x14ac:dyDescent="0.25">
      <c r="Q214" s="51" t="str">
        <f t="shared" si="3"/>
        <v/>
      </c>
      <c r="R214" s="51" t="str">
        <f>IF(M214="","",IF(AND(M214&lt;&gt;'Tabelas auxiliares'!$B$236,M214&lt;&gt;'Tabelas auxiliares'!$B$237,M214&lt;&gt;'Tabelas auxiliares'!$C$236,M214&lt;&gt;'Tabelas auxiliares'!$C$237),"FOLHA DE PESSOAL",IF(Q214='Tabelas auxiliares'!$A$237,"CUSTEIO",IF(Q214='Tabelas auxiliares'!$A$236,"INVESTIMENTO","ERRO - VERIFICAR"))))</f>
        <v/>
      </c>
      <c r="S214" s="44"/>
      <c r="T214" s="44"/>
      <c r="V214" s="44"/>
    </row>
    <row r="215" spans="17:22" x14ac:dyDescent="0.25">
      <c r="Q215" s="51" t="str">
        <f t="shared" si="3"/>
        <v/>
      </c>
      <c r="R215" s="51" t="str">
        <f>IF(M215="","",IF(AND(M215&lt;&gt;'Tabelas auxiliares'!$B$236,M215&lt;&gt;'Tabelas auxiliares'!$B$237,M215&lt;&gt;'Tabelas auxiliares'!$C$236,M215&lt;&gt;'Tabelas auxiliares'!$C$237),"FOLHA DE PESSOAL",IF(Q215='Tabelas auxiliares'!$A$237,"CUSTEIO",IF(Q215='Tabelas auxiliares'!$A$236,"INVESTIMENTO","ERRO - VERIFICAR"))))</f>
        <v/>
      </c>
      <c r="S215" s="44"/>
      <c r="V215" s="44"/>
    </row>
    <row r="216" spans="17:22" x14ac:dyDescent="0.25">
      <c r="Q216" s="51" t="str">
        <f t="shared" si="3"/>
        <v/>
      </c>
      <c r="R216" s="51" t="str">
        <f>IF(M216="","",IF(AND(M216&lt;&gt;'Tabelas auxiliares'!$B$236,M216&lt;&gt;'Tabelas auxiliares'!$B$237,M216&lt;&gt;'Tabelas auxiliares'!$C$236,M216&lt;&gt;'Tabelas auxiliares'!$C$237),"FOLHA DE PESSOAL",IF(Q216='Tabelas auxiliares'!$A$237,"CUSTEIO",IF(Q216='Tabelas auxiliares'!$A$236,"INVESTIMENTO","ERRO - VERIFICAR"))))</f>
        <v/>
      </c>
      <c r="S216" s="44"/>
      <c r="T216" s="44"/>
    </row>
    <row r="217" spans="17:22" x14ac:dyDescent="0.25">
      <c r="Q217" s="51" t="str">
        <f t="shared" si="3"/>
        <v/>
      </c>
      <c r="R217" s="51" t="str">
        <f>IF(M217="","",IF(AND(M217&lt;&gt;'Tabelas auxiliares'!$B$236,M217&lt;&gt;'Tabelas auxiliares'!$B$237,M217&lt;&gt;'Tabelas auxiliares'!$C$236,M217&lt;&gt;'Tabelas auxiliares'!$C$237),"FOLHA DE PESSOAL",IF(Q217='Tabelas auxiliares'!$A$237,"CUSTEIO",IF(Q217='Tabelas auxiliares'!$A$236,"INVESTIMENTO","ERRO - VERIFICAR"))))</f>
        <v/>
      </c>
      <c r="S217" s="44"/>
      <c r="T217" s="44"/>
    </row>
    <row r="218" spans="17:22" x14ac:dyDescent="0.25">
      <c r="Q218" s="51" t="str">
        <f t="shared" si="3"/>
        <v/>
      </c>
      <c r="R218" s="51" t="str">
        <f>IF(M218="","",IF(AND(M218&lt;&gt;'Tabelas auxiliares'!$B$236,M218&lt;&gt;'Tabelas auxiliares'!$B$237,M218&lt;&gt;'Tabelas auxiliares'!$C$236,M218&lt;&gt;'Tabelas auxiliares'!$C$237),"FOLHA DE PESSOAL",IF(Q218='Tabelas auxiliares'!$A$237,"CUSTEIO",IF(Q218='Tabelas auxiliares'!$A$236,"INVESTIMENTO","ERRO - VERIFICAR"))))</f>
        <v/>
      </c>
      <c r="S218" s="44"/>
      <c r="V218" s="44"/>
    </row>
    <row r="219" spans="17:22" x14ac:dyDescent="0.25">
      <c r="Q219" s="51" t="str">
        <f t="shared" si="3"/>
        <v/>
      </c>
      <c r="R219" s="51" t="str">
        <f>IF(M219="","",IF(AND(M219&lt;&gt;'Tabelas auxiliares'!$B$236,M219&lt;&gt;'Tabelas auxiliares'!$B$237,M219&lt;&gt;'Tabelas auxiliares'!$C$236,M219&lt;&gt;'Tabelas auxiliares'!$C$237),"FOLHA DE PESSOAL",IF(Q219='Tabelas auxiliares'!$A$237,"CUSTEIO",IF(Q219='Tabelas auxiliares'!$A$236,"INVESTIMENTO","ERRO - VERIFICAR"))))</f>
        <v/>
      </c>
      <c r="S219" s="44"/>
      <c r="T219" s="44"/>
      <c r="V219" s="44"/>
    </row>
    <row r="220" spans="17:22" x14ac:dyDescent="0.25">
      <c r="Q220" s="51" t="str">
        <f t="shared" si="3"/>
        <v/>
      </c>
      <c r="R220" s="51" t="str">
        <f>IF(M220="","",IF(AND(M220&lt;&gt;'Tabelas auxiliares'!$B$236,M220&lt;&gt;'Tabelas auxiliares'!$B$237,M220&lt;&gt;'Tabelas auxiliares'!$C$236,M220&lt;&gt;'Tabelas auxiliares'!$C$237),"FOLHA DE PESSOAL",IF(Q220='Tabelas auxiliares'!$A$237,"CUSTEIO",IF(Q220='Tabelas auxiliares'!$A$236,"INVESTIMENTO","ERRO - VERIFICAR"))))</f>
        <v/>
      </c>
      <c r="S220" s="44"/>
      <c r="V220" s="44"/>
    </row>
    <row r="221" spans="17:22" x14ac:dyDescent="0.25">
      <c r="Q221" s="51" t="str">
        <f t="shared" si="3"/>
        <v/>
      </c>
      <c r="R221" s="51" t="str">
        <f>IF(M221="","",IF(AND(M221&lt;&gt;'Tabelas auxiliares'!$B$236,M221&lt;&gt;'Tabelas auxiliares'!$B$237,M221&lt;&gt;'Tabelas auxiliares'!$C$236,M221&lt;&gt;'Tabelas auxiliares'!$C$237),"FOLHA DE PESSOAL",IF(Q221='Tabelas auxiliares'!$A$237,"CUSTEIO",IF(Q221='Tabelas auxiliares'!$A$236,"INVESTIMENTO","ERRO - VERIFICAR"))))</f>
        <v/>
      </c>
      <c r="S221" s="44"/>
      <c r="T221" s="44"/>
    </row>
    <row r="222" spans="17:22" x14ac:dyDescent="0.25">
      <c r="Q222" s="51" t="str">
        <f t="shared" si="3"/>
        <v/>
      </c>
      <c r="R222" s="51" t="str">
        <f>IF(M222="","",IF(AND(M222&lt;&gt;'Tabelas auxiliares'!$B$236,M222&lt;&gt;'Tabelas auxiliares'!$B$237,M222&lt;&gt;'Tabelas auxiliares'!$C$236,M222&lt;&gt;'Tabelas auxiliares'!$C$237),"FOLHA DE PESSOAL",IF(Q222='Tabelas auxiliares'!$A$237,"CUSTEIO",IF(Q222='Tabelas auxiliares'!$A$236,"INVESTIMENTO","ERRO - VERIFICAR"))))</f>
        <v/>
      </c>
      <c r="S222" s="44"/>
      <c r="V222" s="44"/>
    </row>
    <row r="223" spans="17:22" x14ac:dyDescent="0.25">
      <c r="Q223" s="51" t="str">
        <f t="shared" si="3"/>
        <v/>
      </c>
      <c r="R223" s="51" t="str">
        <f>IF(M223="","",IF(AND(M223&lt;&gt;'Tabelas auxiliares'!$B$236,M223&lt;&gt;'Tabelas auxiliares'!$B$237,M223&lt;&gt;'Tabelas auxiliares'!$C$236,M223&lt;&gt;'Tabelas auxiliares'!$C$237),"FOLHA DE PESSOAL",IF(Q223='Tabelas auxiliares'!$A$237,"CUSTEIO",IF(Q223='Tabelas auxiliares'!$A$236,"INVESTIMENTO","ERRO - VERIFICAR"))))</f>
        <v/>
      </c>
      <c r="S223" s="44"/>
      <c r="V223" s="44"/>
    </row>
    <row r="224" spans="17:22" x14ac:dyDescent="0.25">
      <c r="Q224" s="51" t="str">
        <f t="shared" si="3"/>
        <v/>
      </c>
      <c r="R224" s="51" t="str">
        <f>IF(M224="","",IF(AND(M224&lt;&gt;'Tabelas auxiliares'!$B$236,M224&lt;&gt;'Tabelas auxiliares'!$B$237,M224&lt;&gt;'Tabelas auxiliares'!$C$236,M224&lt;&gt;'Tabelas auxiliares'!$C$237),"FOLHA DE PESSOAL",IF(Q224='Tabelas auxiliares'!$A$237,"CUSTEIO",IF(Q224='Tabelas auxiliares'!$A$236,"INVESTIMENTO","ERRO - VERIFICAR"))))</f>
        <v/>
      </c>
      <c r="S224" s="44"/>
      <c r="V224" s="44"/>
    </row>
    <row r="225" spans="17:22" x14ac:dyDescent="0.25">
      <c r="Q225" s="51" t="str">
        <f t="shared" si="3"/>
        <v/>
      </c>
      <c r="R225" s="51" t="str">
        <f>IF(M225="","",IF(AND(M225&lt;&gt;'Tabelas auxiliares'!$B$236,M225&lt;&gt;'Tabelas auxiliares'!$B$237,M225&lt;&gt;'Tabelas auxiliares'!$C$236,M225&lt;&gt;'Tabelas auxiliares'!$C$237),"FOLHA DE PESSOAL",IF(Q225='Tabelas auxiliares'!$A$237,"CUSTEIO",IF(Q225='Tabelas auxiliares'!$A$236,"INVESTIMENTO","ERRO - VERIFICAR"))))</f>
        <v/>
      </c>
      <c r="S225" s="44"/>
      <c r="T225" s="44"/>
      <c r="V225" s="44"/>
    </row>
    <row r="226" spans="17:22" x14ac:dyDescent="0.25">
      <c r="Q226" s="51" t="str">
        <f t="shared" si="3"/>
        <v/>
      </c>
      <c r="R226" s="51" t="str">
        <f>IF(M226="","",IF(AND(M226&lt;&gt;'Tabelas auxiliares'!$B$236,M226&lt;&gt;'Tabelas auxiliares'!$B$237,M226&lt;&gt;'Tabelas auxiliares'!$C$236,M226&lt;&gt;'Tabelas auxiliares'!$C$237),"FOLHA DE PESSOAL",IF(Q226='Tabelas auxiliares'!$A$237,"CUSTEIO",IF(Q226='Tabelas auxiliares'!$A$236,"INVESTIMENTO","ERRO - VERIFICAR"))))</f>
        <v/>
      </c>
      <c r="S226" s="44"/>
      <c r="T226" s="44"/>
      <c r="V226" s="44"/>
    </row>
    <row r="227" spans="17:22" x14ac:dyDescent="0.25">
      <c r="Q227" s="51" t="str">
        <f t="shared" si="3"/>
        <v/>
      </c>
      <c r="R227" s="51" t="str">
        <f>IF(M227="","",IF(AND(M227&lt;&gt;'Tabelas auxiliares'!$B$236,M227&lt;&gt;'Tabelas auxiliares'!$B$237,M227&lt;&gt;'Tabelas auxiliares'!$C$236,M227&lt;&gt;'Tabelas auxiliares'!$C$237),"FOLHA DE PESSOAL",IF(Q227='Tabelas auxiliares'!$A$237,"CUSTEIO",IF(Q227='Tabelas auxiliares'!$A$236,"INVESTIMENTO","ERRO - VERIFICAR"))))</f>
        <v/>
      </c>
      <c r="S227" s="44"/>
      <c r="T227" s="44"/>
      <c r="U227" s="44"/>
      <c r="V227" s="44"/>
    </row>
    <row r="228" spans="17:22" x14ac:dyDescent="0.25">
      <c r="Q228" s="51" t="str">
        <f t="shared" si="3"/>
        <v/>
      </c>
      <c r="R228" s="51" t="str">
        <f>IF(M228="","",IF(AND(M228&lt;&gt;'Tabelas auxiliares'!$B$236,M228&lt;&gt;'Tabelas auxiliares'!$B$237,M228&lt;&gt;'Tabelas auxiliares'!$C$236,M228&lt;&gt;'Tabelas auxiliares'!$C$237),"FOLHA DE PESSOAL",IF(Q228='Tabelas auxiliares'!$A$237,"CUSTEIO",IF(Q228='Tabelas auxiliares'!$A$236,"INVESTIMENTO","ERRO - VERIFICAR"))))</f>
        <v/>
      </c>
      <c r="S228" s="44"/>
      <c r="T228" s="44"/>
    </row>
    <row r="229" spans="17:22" x14ac:dyDescent="0.25">
      <c r="Q229" s="51" t="str">
        <f t="shared" si="3"/>
        <v/>
      </c>
      <c r="R229" s="51" t="str">
        <f>IF(M229="","",IF(AND(M229&lt;&gt;'Tabelas auxiliares'!$B$236,M229&lt;&gt;'Tabelas auxiliares'!$B$237,M229&lt;&gt;'Tabelas auxiliares'!$C$236,M229&lt;&gt;'Tabelas auxiliares'!$C$237),"FOLHA DE PESSOAL",IF(Q229='Tabelas auxiliares'!$A$237,"CUSTEIO",IF(Q229='Tabelas auxiliares'!$A$236,"INVESTIMENTO","ERRO - VERIFICAR"))))</f>
        <v/>
      </c>
      <c r="S229" s="44"/>
      <c r="T229" s="44"/>
      <c r="V229" s="44"/>
    </row>
    <row r="230" spans="17:22" x14ac:dyDescent="0.25">
      <c r="Q230" s="51" t="str">
        <f t="shared" si="3"/>
        <v/>
      </c>
      <c r="R230" s="51" t="str">
        <f>IF(M230="","",IF(AND(M230&lt;&gt;'Tabelas auxiliares'!$B$236,M230&lt;&gt;'Tabelas auxiliares'!$B$237,M230&lt;&gt;'Tabelas auxiliares'!$C$236,M230&lt;&gt;'Tabelas auxiliares'!$C$237),"FOLHA DE PESSOAL",IF(Q230='Tabelas auxiliares'!$A$237,"CUSTEIO",IF(Q230='Tabelas auxiliares'!$A$236,"INVESTIMENTO","ERRO - VERIFICAR"))))</f>
        <v/>
      </c>
      <c r="S230" s="44"/>
      <c r="T230" s="44"/>
      <c r="V230" s="44"/>
    </row>
    <row r="231" spans="17:22" x14ac:dyDescent="0.25">
      <c r="Q231" s="51" t="str">
        <f t="shared" si="3"/>
        <v/>
      </c>
      <c r="R231" s="51" t="str">
        <f>IF(M231="","",IF(AND(M231&lt;&gt;'Tabelas auxiliares'!$B$236,M231&lt;&gt;'Tabelas auxiliares'!$B$237,M231&lt;&gt;'Tabelas auxiliares'!$C$236,M231&lt;&gt;'Tabelas auxiliares'!$C$237),"FOLHA DE PESSOAL",IF(Q231='Tabelas auxiliares'!$A$237,"CUSTEIO",IF(Q231='Tabelas auxiliares'!$A$236,"INVESTIMENTO","ERRO - VERIFICAR"))))</f>
        <v/>
      </c>
      <c r="S231" s="44"/>
      <c r="T231" s="44"/>
      <c r="V231" s="44"/>
    </row>
    <row r="232" spans="17:22" x14ac:dyDescent="0.25">
      <c r="Q232" s="51" t="str">
        <f t="shared" si="3"/>
        <v/>
      </c>
      <c r="R232" s="51" t="str">
        <f>IF(M232="","",IF(AND(M232&lt;&gt;'Tabelas auxiliares'!$B$236,M232&lt;&gt;'Tabelas auxiliares'!$B$237,M232&lt;&gt;'Tabelas auxiliares'!$C$236,M232&lt;&gt;'Tabelas auxiliares'!$C$237),"FOLHA DE PESSOAL",IF(Q232='Tabelas auxiliares'!$A$237,"CUSTEIO",IF(Q232='Tabelas auxiliares'!$A$236,"INVESTIMENTO","ERRO - VERIFICAR"))))</f>
        <v/>
      </c>
      <c r="S232" s="44"/>
      <c r="T232" s="44"/>
      <c r="V232" s="44"/>
    </row>
    <row r="233" spans="17:22" x14ac:dyDescent="0.25">
      <c r="Q233" s="51" t="str">
        <f t="shared" si="3"/>
        <v/>
      </c>
      <c r="R233" s="51" t="str">
        <f>IF(M233="","",IF(AND(M233&lt;&gt;'Tabelas auxiliares'!$B$236,M233&lt;&gt;'Tabelas auxiliares'!$B$237,M233&lt;&gt;'Tabelas auxiliares'!$C$236,M233&lt;&gt;'Tabelas auxiliares'!$C$237),"FOLHA DE PESSOAL",IF(Q233='Tabelas auxiliares'!$A$237,"CUSTEIO",IF(Q233='Tabelas auxiliares'!$A$236,"INVESTIMENTO","ERRO - VERIFICAR"))))</f>
        <v/>
      </c>
      <c r="S233" s="44"/>
      <c r="V233" s="44"/>
    </row>
    <row r="234" spans="17:22" x14ac:dyDescent="0.25">
      <c r="Q234" s="51" t="str">
        <f t="shared" si="3"/>
        <v/>
      </c>
      <c r="R234" s="51" t="str">
        <f>IF(M234="","",IF(AND(M234&lt;&gt;'Tabelas auxiliares'!$B$236,M234&lt;&gt;'Tabelas auxiliares'!$B$237,M234&lt;&gt;'Tabelas auxiliares'!$C$236,M234&lt;&gt;'Tabelas auxiliares'!$C$237),"FOLHA DE PESSOAL",IF(Q234='Tabelas auxiliares'!$A$237,"CUSTEIO",IF(Q234='Tabelas auxiliares'!$A$236,"INVESTIMENTO","ERRO - VERIFICAR"))))</f>
        <v/>
      </c>
      <c r="S234" s="44"/>
      <c r="T234" s="44"/>
      <c r="V234" s="44"/>
    </row>
    <row r="235" spans="17:22" x14ac:dyDescent="0.25">
      <c r="Q235" s="51" t="str">
        <f t="shared" si="3"/>
        <v/>
      </c>
      <c r="R235" s="51" t="str">
        <f>IF(M235="","",IF(AND(M235&lt;&gt;'Tabelas auxiliares'!$B$236,M235&lt;&gt;'Tabelas auxiliares'!$B$237,M235&lt;&gt;'Tabelas auxiliares'!$C$236,M235&lt;&gt;'Tabelas auxiliares'!$C$237),"FOLHA DE PESSOAL",IF(Q235='Tabelas auxiliares'!$A$237,"CUSTEIO",IF(Q235='Tabelas auxiliares'!$A$236,"INVESTIMENTO","ERRO - VERIFICAR"))))</f>
        <v/>
      </c>
      <c r="S235" s="44"/>
      <c r="V235" s="44"/>
    </row>
    <row r="236" spans="17:22" x14ac:dyDescent="0.25">
      <c r="Q236" s="51" t="str">
        <f t="shared" si="3"/>
        <v/>
      </c>
      <c r="R236" s="51" t="str">
        <f>IF(M236="","",IF(AND(M236&lt;&gt;'Tabelas auxiliares'!$B$236,M236&lt;&gt;'Tabelas auxiliares'!$B$237,M236&lt;&gt;'Tabelas auxiliares'!$C$236,M236&lt;&gt;'Tabelas auxiliares'!$C$237),"FOLHA DE PESSOAL",IF(Q236='Tabelas auxiliares'!$A$237,"CUSTEIO",IF(Q236='Tabelas auxiliares'!$A$236,"INVESTIMENTO","ERRO - VERIFICAR"))))</f>
        <v/>
      </c>
      <c r="S236" s="44"/>
      <c r="V236" s="44"/>
    </row>
    <row r="237" spans="17:22" x14ac:dyDescent="0.25">
      <c r="Q237" s="51" t="str">
        <f t="shared" si="3"/>
        <v/>
      </c>
      <c r="R237" s="51" t="str">
        <f>IF(M237="","",IF(AND(M237&lt;&gt;'Tabelas auxiliares'!$B$236,M237&lt;&gt;'Tabelas auxiliares'!$B$237,M237&lt;&gt;'Tabelas auxiliares'!$C$236,M237&lt;&gt;'Tabelas auxiliares'!$C$237),"FOLHA DE PESSOAL",IF(Q237='Tabelas auxiliares'!$A$237,"CUSTEIO",IF(Q237='Tabelas auxiliares'!$A$236,"INVESTIMENTO","ERRO - VERIFICAR"))))</f>
        <v/>
      </c>
      <c r="S237" s="44"/>
      <c r="V237" s="44"/>
    </row>
    <row r="238" spans="17:22" x14ac:dyDescent="0.25">
      <c r="Q238" s="51" t="str">
        <f t="shared" si="3"/>
        <v/>
      </c>
      <c r="R238" s="51" t="str">
        <f>IF(M238="","",IF(AND(M238&lt;&gt;'Tabelas auxiliares'!$B$236,M238&lt;&gt;'Tabelas auxiliares'!$B$237,M238&lt;&gt;'Tabelas auxiliares'!$C$236,M238&lt;&gt;'Tabelas auxiliares'!$C$237),"FOLHA DE PESSOAL",IF(Q238='Tabelas auxiliares'!$A$237,"CUSTEIO",IF(Q238='Tabelas auxiliares'!$A$236,"INVESTIMENTO","ERRO - VERIFICAR"))))</f>
        <v/>
      </c>
      <c r="S238" s="44"/>
      <c r="T238" s="44"/>
      <c r="V238" s="44"/>
    </row>
    <row r="239" spans="17:22" x14ac:dyDescent="0.25">
      <c r="Q239" s="51" t="str">
        <f t="shared" si="3"/>
        <v/>
      </c>
      <c r="R239" s="51" t="str">
        <f>IF(M239="","",IF(AND(M239&lt;&gt;'Tabelas auxiliares'!$B$236,M239&lt;&gt;'Tabelas auxiliares'!$B$237,M239&lt;&gt;'Tabelas auxiliares'!$C$236,M239&lt;&gt;'Tabelas auxiliares'!$C$237),"FOLHA DE PESSOAL",IF(Q239='Tabelas auxiliares'!$A$237,"CUSTEIO",IF(Q239='Tabelas auxiliares'!$A$236,"INVESTIMENTO","ERRO - VERIFICAR"))))</f>
        <v/>
      </c>
      <c r="S239" s="44"/>
      <c r="T239" s="44"/>
    </row>
    <row r="240" spans="17:22" x14ac:dyDescent="0.25">
      <c r="Q240" s="51" t="str">
        <f t="shared" si="3"/>
        <v/>
      </c>
      <c r="R240" s="51" t="str">
        <f>IF(M240="","",IF(AND(M240&lt;&gt;'Tabelas auxiliares'!$B$236,M240&lt;&gt;'Tabelas auxiliares'!$B$237,M240&lt;&gt;'Tabelas auxiliares'!$C$236,M240&lt;&gt;'Tabelas auxiliares'!$C$237),"FOLHA DE PESSOAL",IF(Q240='Tabelas auxiliares'!$A$237,"CUSTEIO",IF(Q240='Tabelas auxiliares'!$A$236,"INVESTIMENTO","ERRO - VERIFICAR"))))</f>
        <v/>
      </c>
      <c r="S240" s="44"/>
      <c r="T240" s="44"/>
      <c r="V240" s="44"/>
    </row>
    <row r="241" spans="17:22" x14ac:dyDescent="0.25">
      <c r="Q241" s="51" t="str">
        <f t="shared" si="3"/>
        <v/>
      </c>
      <c r="R241" s="51" t="str">
        <f>IF(M241="","",IF(AND(M241&lt;&gt;'Tabelas auxiliares'!$B$236,M241&lt;&gt;'Tabelas auxiliares'!$B$237,M241&lt;&gt;'Tabelas auxiliares'!$C$236,M241&lt;&gt;'Tabelas auxiliares'!$C$237),"FOLHA DE PESSOAL",IF(Q241='Tabelas auxiliares'!$A$237,"CUSTEIO",IF(Q241='Tabelas auxiliares'!$A$236,"INVESTIMENTO","ERRO - VERIFICAR"))))</f>
        <v/>
      </c>
      <c r="S241" s="44"/>
      <c r="V241" s="44"/>
    </row>
    <row r="242" spans="17:22" x14ac:dyDescent="0.25">
      <c r="Q242" s="51" t="str">
        <f t="shared" si="3"/>
        <v/>
      </c>
      <c r="R242" s="51" t="str">
        <f>IF(M242="","",IF(AND(M242&lt;&gt;'Tabelas auxiliares'!$B$236,M242&lt;&gt;'Tabelas auxiliares'!$B$237,M242&lt;&gt;'Tabelas auxiliares'!$C$236,M242&lt;&gt;'Tabelas auxiliares'!$C$237),"FOLHA DE PESSOAL",IF(Q242='Tabelas auxiliares'!$A$237,"CUSTEIO",IF(Q242='Tabelas auxiliares'!$A$236,"INVESTIMENTO","ERRO - VERIFICAR"))))</f>
        <v/>
      </c>
      <c r="S242" s="44"/>
      <c r="T242" s="44"/>
    </row>
    <row r="243" spans="17:22" x14ac:dyDescent="0.25">
      <c r="Q243" s="51" t="str">
        <f t="shared" si="3"/>
        <v/>
      </c>
      <c r="R243" s="51" t="str">
        <f>IF(M243="","",IF(AND(M243&lt;&gt;'Tabelas auxiliares'!$B$236,M243&lt;&gt;'Tabelas auxiliares'!$B$237,M243&lt;&gt;'Tabelas auxiliares'!$C$236,M243&lt;&gt;'Tabelas auxiliares'!$C$237),"FOLHA DE PESSOAL",IF(Q243='Tabelas auxiliares'!$A$237,"CUSTEIO",IF(Q243='Tabelas auxiliares'!$A$236,"INVESTIMENTO","ERRO - VERIFICAR"))))</f>
        <v/>
      </c>
      <c r="S243" s="44"/>
      <c r="V243" s="44"/>
    </row>
    <row r="244" spans="17:22" x14ac:dyDescent="0.25">
      <c r="Q244" s="51" t="str">
        <f t="shared" si="3"/>
        <v/>
      </c>
      <c r="R244" s="51" t="str">
        <f>IF(M244="","",IF(AND(M244&lt;&gt;'Tabelas auxiliares'!$B$236,M244&lt;&gt;'Tabelas auxiliares'!$B$237,M244&lt;&gt;'Tabelas auxiliares'!$C$236,M244&lt;&gt;'Tabelas auxiliares'!$C$237),"FOLHA DE PESSOAL",IF(Q244='Tabelas auxiliares'!$A$237,"CUSTEIO",IF(Q244='Tabelas auxiliares'!$A$236,"INVESTIMENTO","ERRO - VERIFICAR"))))</f>
        <v/>
      </c>
      <c r="S244" s="44"/>
      <c r="V244" s="44"/>
    </row>
    <row r="245" spans="17:22" x14ac:dyDescent="0.25">
      <c r="Q245" s="51" t="str">
        <f t="shared" si="3"/>
        <v/>
      </c>
      <c r="R245" s="51" t="str">
        <f>IF(M245="","",IF(AND(M245&lt;&gt;'Tabelas auxiliares'!$B$236,M245&lt;&gt;'Tabelas auxiliares'!$B$237,M245&lt;&gt;'Tabelas auxiliares'!$C$236,M245&lt;&gt;'Tabelas auxiliares'!$C$237),"FOLHA DE PESSOAL",IF(Q245='Tabelas auxiliares'!$A$237,"CUSTEIO",IF(Q245='Tabelas auxiliares'!$A$236,"INVESTIMENTO","ERRO - VERIFICAR"))))</f>
        <v/>
      </c>
      <c r="S245" s="44"/>
    </row>
    <row r="246" spans="17:22" x14ac:dyDescent="0.25">
      <c r="Q246" s="51" t="str">
        <f t="shared" si="3"/>
        <v/>
      </c>
      <c r="R246" s="51" t="str">
        <f>IF(M246="","",IF(AND(M246&lt;&gt;'Tabelas auxiliares'!$B$236,M246&lt;&gt;'Tabelas auxiliares'!$B$237,M246&lt;&gt;'Tabelas auxiliares'!$C$236,M246&lt;&gt;'Tabelas auxiliares'!$C$237),"FOLHA DE PESSOAL",IF(Q246='Tabelas auxiliares'!$A$237,"CUSTEIO",IF(Q246='Tabelas auxiliares'!$A$236,"INVESTIMENTO","ERRO - VERIFICAR"))))</f>
        <v/>
      </c>
      <c r="S246" s="44"/>
    </row>
    <row r="247" spans="17:22" x14ac:dyDescent="0.25">
      <c r="Q247" s="51" t="str">
        <f t="shared" si="3"/>
        <v/>
      </c>
      <c r="R247" s="51" t="str">
        <f>IF(M247="","",IF(AND(M247&lt;&gt;'Tabelas auxiliares'!$B$236,M247&lt;&gt;'Tabelas auxiliares'!$B$237,M247&lt;&gt;'Tabelas auxiliares'!$C$236,M247&lt;&gt;'Tabelas auxiliares'!$C$237),"FOLHA DE PESSOAL",IF(Q247='Tabelas auxiliares'!$A$237,"CUSTEIO",IF(Q247='Tabelas auxiliares'!$A$236,"INVESTIMENTO","ERRO - VERIFICAR"))))</f>
        <v/>
      </c>
      <c r="S247" s="44"/>
      <c r="V247" s="44"/>
    </row>
    <row r="248" spans="17:22" x14ac:dyDescent="0.25">
      <c r="Q248" s="51" t="str">
        <f t="shared" si="3"/>
        <v/>
      </c>
      <c r="R248" s="51" t="str">
        <f>IF(M248="","",IF(AND(M248&lt;&gt;'Tabelas auxiliares'!$B$236,M248&lt;&gt;'Tabelas auxiliares'!$B$237,M248&lt;&gt;'Tabelas auxiliares'!$C$236,M248&lt;&gt;'Tabelas auxiliares'!$C$237),"FOLHA DE PESSOAL",IF(Q248='Tabelas auxiliares'!$A$237,"CUSTEIO",IF(Q248='Tabelas auxiliares'!$A$236,"INVESTIMENTO","ERRO - VERIFICAR"))))</f>
        <v/>
      </c>
      <c r="S248" s="44"/>
    </row>
    <row r="249" spans="17:22" x14ac:dyDescent="0.25">
      <c r="Q249" s="51" t="str">
        <f t="shared" si="3"/>
        <v/>
      </c>
      <c r="R249" s="51" t="str">
        <f>IF(M249="","",IF(AND(M249&lt;&gt;'Tabelas auxiliares'!$B$236,M249&lt;&gt;'Tabelas auxiliares'!$B$237,M249&lt;&gt;'Tabelas auxiliares'!$C$236,M249&lt;&gt;'Tabelas auxiliares'!$C$237),"FOLHA DE PESSOAL",IF(Q249='Tabelas auxiliares'!$A$237,"CUSTEIO",IF(Q249='Tabelas auxiliares'!$A$236,"INVESTIMENTO","ERRO - VERIFICAR"))))</f>
        <v/>
      </c>
      <c r="S249" s="44"/>
    </row>
    <row r="250" spans="17:22" x14ac:dyDescent="0.25">
      <c r="Q250" s="51" t="str">
        <f t="shared" si="3"/>
        <v/>
      </c>
      <c r="R250" s="51" t="str">
        <f>IF(M250="","",IF(AND(M250&lt;&gt;'Tabelas auxiliares'!$B$236,M250&lt;&gt;'Tabelas auxiliares'!$B$237,M250&lt;&gt;'Tabelas auxiliares'!$C$236,M250&lt;&gt;'Tabelas auxiliares'!$C$237),"FOLHA DE PESSOAL",IF(Q250='Tabelas auxiliares'!$A$237,"CUSTEIO",IF(Q250='Tabelas auxiliares'!$A$236,"INVESTIMENTO","ERRO - VERIFICAR"))))</f>
        <v/>
      </c>
      <c r="S250" s="44"/>
      <c r="V250" s="44"/>
    </row>
    <row r="251" spans="17:22" x14ac:dyDescent="0.25">
      <c r="Q251" s="51" t="str">
        <f t="shared" si="3"/>
        <v/>
      </c>
      <c r="R251" s="51" t="str">
        <f>IF(M251="","",IF(AND(M251&lt;&gt;'Tabelas auxiliares'!$B$236,M251&lt;&gt;'Tabelas auxiliares'!$B$237,M251&lt;&gt;'Tabelas auxiliares'!$C$236,M251&lt;&gt;'Tabelas auxiliares'!$C$237),"FOLHA DE PESSOAL",IF(Q251='Tabelas auxiliares'!$A$237,"CUSTEIO",IF(Q251='Tabelas auxiliares'!$A$236,"INVESTIMENTO","ERRO - VERIFICAR"))))</f>
        <v/>
      </c>
      <c r="S251" s="44"/>
    </row>
    <row r="252" spans="17:22" x14ac:dyDescent="0.25">
      <c r="Q252" s="51" t="str">
        <f t="shared" si="3"/>
        <v/>
      </c>
      <c r="R252" s="51" t="str">
        <f>IF(M252="","",IF(AND(M252&lt;&gt;'Tabelas auxiliares'!$B$236,M252&lt;&gt;'Tabelas auxiliares'!$B$237,M252&lt;&gt;'Tabelas auxiliares'!$C$236,M252&lt;&gt;'Tabelas auxiliares'!$C$237),"FOLHA DE PESSOAL",IF(Q252='Tabelas auxiliares'!$A$237,"CUSTEIO",IF(Q252='Tabelas auxiliares'!$A$236,"INVESTIMENTO","ERRO - VERIFICAR"))))</f>
        <v/>
      </c>
      <c r="S252" s="44"/>
      <c r="T252" s="44"/>
      <c r="V252" s="44"/>
    </row>
    <row r="253" spans="17:22" x14ac:dyDescent="0.25">
      <c r="Q253" s="51" t="str">
        <f t="shared" si="3"/>
        <v/>
      </c>
      <c r="R253" s="51" t="str">
        <f>IF(M253="","",IF(AND(M253&lt;&gt;'Tabelas auxiliares'!$B$236,M253&lt;&gt;'Tabelas auxiliares'!$B$237,M253&lt;&gt;'Tabelas auxiliares'!$C$236,M253&lt;&gt;'Tabelas auxiliares'!$C$237),"FOLHA DE PESSOAL",IF(Q253='Tabelas auxiliares'!$A$237,"CUSTEIO",IF(Q253='Tabelas auxiliares'!$A$236,"INVESTIMENTO","ERRO - VERIFICAR"))))</f>
        <v/>
      </c>
      <c r="S253" s="44"/>
      <c r="T253" s="44"/>
      <c r="V253" s="44"/>
    </row>
    <row r="254" spans="17:22" x14ac:dyDescent="0.25">
      <c r="Q254" s="51" t="str">
        <f t="shared" si="3"/>
        <v/>
      </c>
      <c r="R254" s="51" t="str">
        <f>IF(M254="","",IF(AND(M254&lt;&gt;'Tabelas auxiliares'!$B$236,M254&lt;&gt;'Tabelas auxiliares'!$B$237,M254&lt;&gt;'Tabelas auxiliares'!$C$236,M254&lt;&gt;'Tabelas auxiliares'!$C$237),"FOLHA DE PESSOAL",IF(Q254='Tabelas auxiliares'!$A$237,"CUSTEIO",IF(Q254='Tabelas auxiliares'!$A$236,"INVESTIMENTO","ERRO - VERIFICAR"))))</f>
        <v/>
      </c>
      <c r="S254" s="44"/>
      <c r="T254" s="44"/>
    </row>
    <row r="255" spans="17:22" x14ac:dyDescent="0.25">
      <c r="Q255" s="51" t="str">
        <f t="shared" si="3"/>
        <v/>
      </c>
      <c r="R255" s="51" t="str">
        <f>IF(M255="","",IF(AND(M255&lt;&gt;'Tabelas auxiliares'!$B$236,M255&lt;&gt;'Tabelas auxiliares'!$B$237,M255&lt;&gt;'Tabelas auxiliares'!$C$236,M255&lt;&gt;'Tabelas auxiliares'!$C$237),"FOLHA DE PESSOAL",IF(Q255='Tabelas auxiliares'!$A$237,"CUSTEIO",IF(Q255='Tabelas auxiliares'!$A$236,"INVESTIMENTO","ERRO - VERIFICAR"))))</f>
        <v/>
      </c>
      <c r="S255" s="44"/>
      <c r="T255" s="44"/>
      <c r="V255" s="44"/>
    </row>
    <row r="256" spans="17:22" x14ac:dyDescent="0.25">
      <c r="Q256" s="51" t="str">
        <f t="shared" si="3"/>
        <v/>
      </c>
      <c r="R256" s="51" t="str">
        <f>IF(M256="","",IF(AND(M256&lt;&gt;'Tabelas auxiliares'!$B$236,M256&lt;&gt;'Tabelas auxiliares'!$B$237,M256&lt;&gt;'Tabelas auxiliares'!$C$236,M256&lt;&gt;'Tabelas auxiliares'!$C$237),"FOLHA DE PESSOAL",IF(Q256='Tabelas auxiliares'!$A$237,"CUSTEIO",IF(Q256='Tabelas auxiliares'!$A$236,"INVESTIMENTO","ERRO - VERIFICAR"))))</f>
        <v/>
      </c>
      <c r="S256" s="44"/>
      <c r="T256" s="44"/>
    </row>
    <row r="257" spans="17:22" x14ac:dyDescent="0.25">
      <c r="Q257" s="51" t="str">
        <f t="shared" si="3"/>
        <v/>
      </c>
      <c r="R257" s="51" t="str">
        <f>IF(M257="","",IF(AND(M257&lt;&gt;'Tabelas auxiliares'!$B$236,M257&lt;&gt;'Tabelas auxiliares'!$B$237,M257&lt;&gt;'Tabelas auxiliares'!$C$236,M257&lt;&gt;'Tabelas auxiliares'!$C$237),"FOLHA DE PESSOAL",IF(Q257='Tabelas auxiliares'!$A$237,"CUSTEIO",IF(Q257='Tabelas auxiliares'!$A$236,"INVESTIMENTO","ERRO - VERIFICAR"))))</f>
        <v/>
      </c>
      <c r="S257" s="44"/>
      <c r="T257" s="44"/>
      <c r="V257" s="44"/>
    </row>
    <row r="258" spans="17:22" x14ac:dyDescent="0.25">
      <c r="Q258" s="51" t="str">
        <f t="shared" si="3"/>
        <v/>
      </c>
      <c r="R258" s="51" t="str">
        <f>IF(M258="","",IF(AND(M258&lt;&gt;'Tabelas auxiliares'!$B$236,M258&lt;&gt;'Tabelas auxiliares'!$B$237,M258&lt;&gt;'Tabelas auxiliares'!$C$236,M258&lt;&gt;'Tabelas auxiliares'!$C$237),"FOLHA DE PESSOAL",IF(Q258='Tabelas auxiliares'!$A$237,"CUSTEIO",IF(Q258='Tabelas auxiliares'!$A$236,"INVESTIMENTO","ERRO - VERIFICAR"))))</f>
        <v/>
      </c>
      <c r="S258" s="44"/>
      <c r="V258" s="44"/>
    </row>
    <row r="259" spans="17:22" x14ac:dyDescent="0.25">
      <c r="Q259" s="51" t="str">
        <f t="shared" si="3"/>
        <v/>
      </c>
      <c r="R259" s="51" t="str">
        <f>IF(M259="","",IF(AND(M259&lt;&gt;'Tabelas auxiliares'!$B$236,M259&lt;&gt;'Tabelas auxiliares'!$B$237,M259&lt;&gt;'Tabelas auxiliares'!$C$236,M259&lt;&gt;'Tabelas auxiliares'!$C$237),"FOLHA DE PESSOAL",IF(Q259='Tabelas auxiliares'!$A$237,"CUSTEIO",IF(Q259='Tabelas auxiliares'!$A$236,"INVESTIMENTO","ERRO - VERIFICAR"))))</f>
        <v/>
      </c>
      <c r="S259" s="44"/>
      <c r="V259" s="44"/>
    </row>
    <row r="260" spans="17:22" x14ac:dyDescent="0.25">
      <c r="Q260" s="51" t="str">
        <f t="shared" si="3"/>
        <v/>
      </c>
      <c r="R260" s="51" t="str">
        <f>IF(M260="","",IF(AND(M260&lt;&gt;'Tabelas auxiliares'!$B$236,M260&lt;&gt;'Tabelas auxiliares'!$B$237,M260&lt;&gt;'Tabelas auxiliares'!$C$236,M260&lt;&gt;'Tabelas auxiliares'!$C$237),"FOLHA DE PESSOAL",IF(Q260='Tabelas auxiliares'!$A$237,"CUSTEIO",IF(Q260='Tabelas auxiliares'!$A$236,"INVESTIMENTO","ERRO - VERIFICAR"))))</f>
        <v/>
      </c>
      <c r="S260" s="44"/>
      <c r="T260" s="44"/>
      <c r="V260" s="44"/>
    </row>
    <row r="261" spans="17:22" x14ac:dyDescent="0.25">
      <c r="Q261" s="51" t="str">
        <f t="shared" ref="Q261:Q324" si="4">LEFT(O261,1)</f>
        <v/>
      </c>
      <c r="R261" s="51" t="str">
        <f>IF(M261="","",IF(AND(M261&lt;&gt;'Tabelas auxiliares'!$B$236,M261&lt;&gt;'Tabelas auxiliares'!$B$237,M261&lt;&gt;'Tabelas auxiliares'!$C$236,M261&lt;&gt;'Tabelas auxiliares'!$C$237),"FOLHA DE PESSOAL",IF(Q261='Tabelas auxiliares'!$A$237,"CUSTEIO",IF(Q261='Tabelas auxiliares'!$A$236,"INVESTIMENTO","ERRO - VERIFICAR"))))</f>
        <v/>
      </c>
      <c r="S261" s="44"/>
      <c r="V261" s="44"/>
    </row>
    <row r="262" spans="17:22" x14ac:dyDescent="0.25">
      <c r="Q262" s="51" t="str">
        <f t="shared" si="4"/>
        <v/>
      </c>
      <c r="R262" s="51" t="str">
        <f>IF(M262="","",IF(AND(M262&lt;&gt;'Tabelas auxiliares'!$B$236,M262&lt;&gt;'Tabelas auxiliares'!$B$237,M262&lt;&gt;'Tabelas auxiliares'!$C$236,M262&lt;&gt;'Tabelas auxiliares'!$C$237),"FOLHA DE PESSOAL",IF(Q262='Tabelas auxiliares'!$A$237,"CUSTEIO",IF(Q262='Tabelas auxiliares'!$A$236,"INVESTIMENTO","ERRO - VERIFICAR"))))</f>
        <v/>
      </c>
      <c r="S262" s="44"/>
      <c r="T262" s="44"/>
    </row>
    <row r="263" spans="17:22" x14ac:dyDescent="0.25">
      <c r="Q263" s="51" t="str">
        <f t="shared" si="4"/>
        <v/>
      </c>
      <c r="R263" s="51" t="str">
        <f>IF(M263="","",IF(AND(M263&lt;&gt;'Tabelas auxiliares'!$B$236,M263&lt;&gt;'Tabelas auxiliares'!$B$237,M263&lt;&gt;'Tabelas auxiliares'!$C$236,M263&lt;&gt;'Tabelas auxiliares'!$C$237),"FOLHA DE PESSOAL",IF(Q263='Tabelas auxiliares'!$A$237,"CUSTEIO",IF(Q263='Tabelas auxiliares'!$A$236,"INVESTIMENTO","ERRO - VERIFICAR"))))</f>
        <v/>
      </c>
      <c r="S263" s="44"/>
      <c r="T263" s="44"/>
    </row>
    <row r="264" spans="17:22" x14ac:dyDescent="0.25">
      <c r="Q264" s="51" t="str">
        <f t="shared" si="4"/>
        <v/>
      </c>
      <c r="R264" s="51" t="str">
        <f>IF(M264="","",IF(AND(M264&lt;&gt;'Tabelas auxiliares'!$B$236,M264&lt;&gt;'Tabelas auxiliares'!$B$237,M264&lt;&gt;'Tabelas auxiliares'!$C$236,M264&lt;&gt;'Tabelas auxiliares'!$C$237),"FOLHA DE PESSOAL",IF(Q264='Tabelas auxiliares'!$A$237,"CUSTEIO",IF(Q264='Tabelas auxiliares'!$A$236,"INVESTIMENTO","ERRO - VERIFICAR"))))</f>
        <v/>
      </c>
      <c r="S264" s="44"/>
      <c r="V264" s="44"/>
    </row>
    <row r="265" spans="17:22" x14ac:dyDescent="0.25">
      <c r="Q265" s="51" t="str">
        <f t="shared" si="4"/>
        <v/>
      </c>
      <c r="R265" s="51" t="str">
        <f>IF(M265="","",IF(AND(M265&lt;&gt;'Tabelas auxiliares'!$B$236,M265&lt;&gt;'Tabelas auxiliares'!$B$237,M265&lt;&gt;'Tabelas auxiliares'!$C$236,M265&lt;&gt;'Tabelas auxiliares'!$C$237),"FOLHA DE PESSOAL",IF(Q265='Tabelas auxiliares'!$A$237,"CUSTEIO",IF(Q265='Tabelas auxiliares'!$A$236,"INVESTIMENTO","ERRO - VERIFICAR"))))</f>
        <v/>
      </c>
      <c r="S265" s="44"/>
      <c r="V265" s="44"/>
    </row>
    <row r="266" spans="17:22" x14ac:dyDescent="0.25">
      <c r="Q266" s="51" t="str">
        <f t="shared" si="4"/>
        <v/>
      </c>
      <c r="R266" s="51" t="str">
        <f>IF(M266="","",IF(AND(M266&lt;&gt;'Tabelas auxiliares'!$B$236,M266&lt;&gt;'Tabelas auxiliares'!$B$237,M266&lt;&gt;'Tabelas auxiliares'!$C$236,M266&lt;&gt;'Tabelas auxiliares'!$C$237),"FOLHA DE PESSOAL",IF(Q266='Tabelas auxiliares'!$A$237,"CUSTEIO",IF(Q266='Tabelas auxiliares'!$A$236,"INVESTIMENTO","ERRO - VERIFICAR"))))</f>
        <v/>
      </c>
      <c r="S266" s="44"/>
    </row>
    <row r="267" spans="17:22" x14ac:dyDescent="0.25">
      <c r="Q267" s="51" t="str">
        <f t="shared" si="4"/>
        <v/>
      </c>
      <c r="R267" s="51" t="str">
        <f>IF(M267="","",IF(AND(M267&lt;&gt;'Tabelas auxiliares'!$B$236,M267&lt;&gt;'Tabelas auxiliares'!$B$237,M267&lt;&gt;'Tabelas auxiliares'!$C$236,M267&lt;&gt;'Tabelas auxiliares'!$C$237),"FOLHA DE PESSOAL",IF(Q267='Tabelas auxiliares'!$A$237,"CUSTEIO",IF(Q267='Tabelas auxiliares'!$A$236,"INVESTIMENTO","ERRO - VERIFICAR"))))</f>
        <v/>
      </c>
      <c r="S267" s="44"/>
      <c r="V267" s="44"/>
    </row>
    <row r="268" spans="17:22" x14ac:dyDescent="0.25">
      <c r="Q268" s="51" t="str">
        <f t="shared" si="4"/>
        <v/>
      </c>
      <c r="R268" s="51" t="str">
        <f>IF(M268="","",IF(AND(M268&lt;&gt;'Tabelas auxiliares'!$B$236,M268&lt;&gt;'Tabelas auxiliares'!$B$237,M268&lt;&gt;'Tabelas auxiliares'!$C$236,M268&lt;&gt;'Tabelas auxiliares'!$C$237),"FOLHA DE PESSOAL",IF(Q268='Tabelas auxiliares'!$A$237,"CUSTEIO",IF(Q268='Tabelas auxiliares'!$A$236,"INVESTIMENTO","ERRO - VERIFICAR"))))</f>
        <v/>
      </c>
      <c r="S268" s="44"/>
      <c r="V268" s="44"/>
    </row>
    <row r="269" spans="17:22" x14ac:dyDescent="0.25">
      <c r="Q269" s="51" t="str">
        <f t="shared" si="4"/>
        <v/>
      </c>
      <c r="R269" s="51" t="str">
        <f>IF(M269="","",IF(AND(M269&lt;&gt;'Tabelas auxiliares'!$B$236,M269&lt;&gt;'Tabelas auxiliares'!$B$237,M269&lt;&gt;'Tabelas auxiliares'!$C$236,M269&lt;&gt;'Tabelas auxiliares'!$C$237),"FOLHA DE PESSOAL",IF(Q269='Tabelas auxiliares'!$A$237,"CUSTEIO",IF(Q269='Tabelas auxiliares'!$A$236,"INVESTIMENTO","ERRO - VERIFICAR"))))</f>
        <v/>
      </c>
      <c r="S269" s="44"/>
      <c r="T269" s="44"/>
      <c r="V269" s="44"/>
    </row>
    <row r="270" spans="17:22" x14ac:dyDescent="0.25">
      <c r="Q270" s="51" t="str">
        <f t="shared" si="4"/>
        <v/>
      </c>
      <c r="R270" s="51" t="str">
        <f>IF(M270="","",IF(AND(M270&lt;&gt;'Tabelas auxiliares'!$B$236,M270&lt;&gt;'Tabelas auxiliares'!$B$237,M270&lt;&gt;'Tabelas auxiliares'!$C$236,M270&lt;&gt;'Tabelas auxiliares'!$C$237),"FOLHA DE PESSOAL",IF(Q270='Tabelas auxiliares'!$A$237,"CUSTEIO",IF(Q270='Tabelas auxiliares'!$A$236,"INVESTIMENTO","ERRO - VERIFICAR"))))</f>
        <v/>
      </c>
      <c r="S270" s="44"/>
      <c r="T270" s="44"/>
      <c r="V270" s="44"/>
    </row>
    <row r="271" spans="17:22" x14ac:dyDescent="0.25">
      <c r="Q271" s="51" t="str">
        <f t="shared" si="4"/>
        <v/>
      </c>
      <c r="R271" s="51" t="str">
        <f>IF(M271="","",IF(AND(M271&lt;&gt;'Tabelas auxiliares'!$B$236,M271&lt;&gt;'Tabelas auxiliares'!$B$237,M271&lt;&gt;'Tabelas auxiliares'!$C$236,M271&lt;&gt;'Tabelas auxiliares'!$C$237),"FOLHA DE PESSOAL",IF(Q271='Tabelas auxiliares'!$A$237,"CUSTEIO",IF(Q271='Tabelas auxiliares'!$A$236,"INVESTIMENTO","ERRO - VERIFICAR"))))</f>
        <v/>
      </c>
      <c r="S271" s="44"/>
      <c r="V271" s="44"/>
    </row>
    <row r="272" spans="17:22" x14ac:dyDescent="0.25">
      <c r="Q272" s="51" t="str">
        <f t="shared" si="4"/>
        <v/>
      </c>
      <c r="R272" s="51" t="str">
        <f>IF(M272="","",IF(AND(M272&lt;&gt;'Tabelas auxiliares'!$B$236,M272&lt;&gt;'Tabelas auxiliares'!$B$237,M272&lt;&gt;'Tabelas auxiliares'!$C$236,M272&lt;&gt;'Tabelas auxiliares'!$C$237),"FOLHA DE PESSOAL",IF(Q272='Tabelas auxiliares'!$A$237,"CUSTEIO",IF(Q272='Tabelas auxiliares'!$A$236,"INVESTIMENTO","ERRO - VERIFICAR"))))</f>
        <v/>
      </c>
      <c r="S272" s="44"/>
      <c r="V272" s="44"/>
    </row>
    <row r="273" spans="17:22" x14ac:dyDescent="0.25">
      <c r="Q273" s="51" t="str">
        <f t="shared" si="4"/>
        <v/>
      </c>
      <c r="R273" s="51" t="str">
        <f>IF(M273="","",IF(AND(M273&lt;&gt;'Tabelas auxiliares'!$B$236,M273&lt;&gt;'Tabelas auxiliares'!$B$237,M273&lt;&gt;'Tabelas auxiliares'!$C$236,M273&lt;&gt;'Tabelas auxiliares'!$C$237),"FOLHA DE PESSOAL",IF(Q273='Tabelas auxiliares'!$A$237,"CUSTEIO",IF(Q273='Tabelas auxiliares'!$A$236,"INVESTIMENTO","ERRO - VERIFICAR"))))</f>
        <v/>
      </c>
      <c r="S273" s="44"/>
    </row>
    <row r="274" spans="17:22" x14ac:dyDescent="0.25">
      <c r="Q274" s="51" t="str">
        <f t="shared" si="4"/>
        <v/>
      </c>
      <c r="R274" s="51" t="str">
        <f>IF(M274="","",IF(AND(M274&lt;&gt;'Tabelas auxiliares'!$B$236,M274&lt;&gt;'Tabelas auxiliares'!$B$237,M274&lt;&gt;'Tabelas auxiliares'!$C$236,M274&lt;&gt;'Tabelas auxiliares'!$C$237),"FOLHA DE PESSOAL",IF(Q274='Tabelas auxiliares'!$A$237,"CUSTEIO",IF(Q274='Tabelas auxiliares'!$A$236,"INVESTIMENTO","ERRO - VERIFICAR"))))</f>
        <v/>
      </c>
      <c r="S274" s="44"/>
      <c r="V274" s="44"/>
    </row>
    <row r="275" spans="17:22" x14ac:dyDescent="0.25">
      <c r="Q275" s="51" t="str">
        <f t="shared" si="4"/>
        <v/>
      </c>
      <c r="R275" s="51" t="str">
        <f>IF(M275="","",IF(AND(M275&lt;&gt;'Tabelas auxiliares'!$B$236,M275&lt;&gt;'Tabelas auxiliares'!$B$237,M275&lt;&gt;'Tabelas auxiliares'!$C$236,M275&lt;&gt;'Tabelas auxiliares'!$C$237),"FOLHA DE PESSOAL",IF(Q275='Tabelas auxiliares'!$A$237,"CUSTEIO",IF(Q275='Tabelas auxiliares'!$A$236,"INVESTIMENTO","ERRO - VERIFICAR"))))</f>
        <v/>
      </c>
      <c r="S275" s="44"/>
      <c r="T275" s="44"/>
    </row>
    <row r="276" spans="17:22" x14ac:dyDescent="0.25">
      <c r="Q276" s="51" t="str">
        <f t="shared" si="4"/>
        <v/>
      </c>
      <c r="R276" s="51" t="str">
        <f>IF(M276="","",IF(AND(M276&lt;&gt;'Tabelas auxiliares'!$B$236,M276&lt;&gt;'Tabelas auxiliares'!$B$237,M276&lt;&gt;'Tabelas auxiliares'!$C$236,M276&lt;&gt;'Tabelas auxiliares'!$C$237),"FOLHA DE PESSOAL",IF(Q276='Tabelas auxiliares'!$A$237,"CUSTEIO",IF(Q276='Tabelas auxiliares'!$A$236,"INVESTIMENTO","ERRO - VERIFICAR"))))</f>
        <v/>
      </c>
      <c r="S276" s="44"/>
      <c r="V276" s="44"/>
    </row>
    <row r="277" spans="17:22" x14ac:dyDescent="0.25">
      <c r="Q277" s="51" t="str">
        <f t="shared" si="4"/>
        <v/>
      </c>
      <c r="R277" s="51" t="str">
        <f>IF(M277="","",IF(AND(M277&lt;&gt;'Tabelas auxiliares'!$B$236,M277&lt;&gt;'Tabelas auxiliares'!$B$237,M277&lt;&gt;'Tabelas auxiliares'!$C$236,M277&lt;&gt;'Tabelas auxiliares'!$C$237),"FOLHA DE PESSOAL",IF(Q277='Tabelas auxiliares'!$A$237,"CUSTEIO",IF(Q277='Tabelas auxiliares'!$A$236,"INVESTIMENTO","ERRO - VERIFICAR"))))</f>
        <v/>
      </c>
      <c r="S277" s="44"/>
    </row>
    <row r="278" spans="17:22" x14ac:dyDescent="0.25">
      <c r="Q278" s="51" t="str">
        <f t="shared" si="4"/>
        <v/>
      </c>
      <c r="R278" s="51" t="str">
        <f>IF(M278="","",IF(AND(M278&lt;&gt;'Tabelas auxiliares'!$B$236,M278&lt;&gt;'Tabelas auxiliares'!$B$237,M278&lt;&gt;'Tabelas auxiliares'!$C$236,M278&lt;&gt;'Tabelas auxiliares'!$C$237),"FOLHA DE PESSOAL",IF(Q278='Tabelas auxiliares'!$A$237,"CUSTEIO",IF(Q278='Tabelas auxiliares'!$A$236,"INVESTIMENTO","ERRO - VERIFICAR"))))</f>
        <v/>
      </c>
      <c r="S278" s="44"/>
      <c r="V278" s="44"/>
    </row>
    <row r="279" spans="17:22" x14ac:dyDescent="0.25">
      <c r="Q279" s="51" t="str">
        <f t="shared" si="4"/>
        <v/>
      </c>
      <c r="R279" s="51" t="str">
        <f>IF(M279="","",IF(AND(M279&lt;&gt;'Tabelas auxiliares'!$B$236,M279&lt;&gt;'Tabelas auxiliares'!$B$237,M279&lt;&gt;'Tabelas auxiliares'!$C$236,M279&lt;&gt;'Tabelas auxiliares'!$C$237),"FOLHA DE PESSOAL",IF(Q279='Tabelas auxiliares'!$A$237,"CUSTEIO",IF(Q279='Tabelas auxiliares'!$A$236,"INVESTIMENTO","ERRO - VERIFICAR"))))</f>
        <v/>
      </c>
      <c r="S279" s="44"/>
      <c r="V279" s="44"/>
    </row>
    <row r="280" spans="17:22" x14ac:dyDescent="0.25">
      <c r="Q280" s="51" t="str">
        <f t="shared" si="4"/>
        <v/>
      </c>
      <c r="R280" s="51" t="str">
        <f>IF(M280="","",IF(AND(M280&lt;&gt;'Tabelas auxiliares'!$B$236,M280&lt;&gt;'Tabelas auxiliares'!$B$237,M280&lt;&gt;'Tabelas auxiliares'!$C$236,M280&lt;&gt;'Tabelas auxiliares'!$C$237),"FOLHA DE PESSOAL",IF(Q280='Tabelas auxiliares'!$A$237,"CUSTEIO",IF(Q280='Tabelas auxiliares'!$A$236,"INVESTIMENTO","ERRO - VERIFICAR"))))</f>
        <v/>
      </c>
      <c r="S280" s="44"/>
      <c r="T280" s="44"/>
    </row>
    <row r="281" spans="17:22" x14ac:dyDescent="0.25">
      <c r="Q281" s="51" t="str">
        <f t="shared" si="4"/>
        <v/>
      </c>
      <c r="R281" s="51" t="str">
        <f>IF(M281="","",IF(AND(M281&lt;&gt;'Tabelas auxiliares'!$B$236,M281&lt;&gt;'Tabelas auxiliares'!$B$237,M281&lt;&gt;'Tabelas auxiliares'!$C$236,M281&lt;&gt;'Tabelas auxiliares'!$C$237),"FOLHA DE PESSOAL",IF(Q281='Tabelas auxiliares'!$A$237,"CUSTEIO",IF(Q281='Tabelas auxiliares'!$A$236,"INVESTIMENTO","ERRO - VERIFICAR"))))</f>
        <v/>
      </c>
      <c r="S281" s="44"/>
      <c r="T281" s="44"/>
      <c r="V281" s="44"/>
    </row>
    <row r="282" spans="17:22" x14ac:dyDescent="0.25">
      <c r="Q282" s="51" t="str">
        <f t="shared" si="4"/>
        <v/>
      </c>
      <c r="R282" s="51" t="str">
        <f>IF(M282="","",IF(AND(M282&lt;&gt;'Tabelas auxiliares'!$B$236,M282&lt;&gt;'Tabelas auxiliares'!$B$237,M282&lt;&gt;'Tabelas auxiliares'!$C$236,M282&lt;&gt;'Tabelas auxiliares'!$C$237),"FOLHA DE PESSOAL",IF(Q282='Tabelas auxiliares'!$A$237,"CUSTEIO",IF(Q282='Tabelas auxiliares'!$A$236,"INVESTIMENTO","ERRO - VERIFICAR"))))</f>
        <v/>
      </c>
      <c r="S282" s="44"/>
      <c r="T282" s="44"/>
      <c r="U282" s="44"/>
      <c r="V282" s="44"/>
    </row>
    <row r="283" spans="17:22" x14ac:dyDescent="0.25">
      <c r="Q283" s="51" t="str">
        <f t="shared" si="4"/>
        <v/>
      </c>
      <c r="R283" s="51" t="str">
        <f>IF(M283="","",IF(AND(M283&lt;&gt;'Tabelas auxiliares'!$B$236,M283&lt;&gt;'Tabelas auxiliares'!$B$237,M283&lt;&gt;'Tabelas auxiliares'!$C$236,M283&lt;&gt;'Tabelas auxiliares'!$C$237),"FOLHA DE PESSOAL",IF(Q283='Tabelas auxiliares'!$A$237,"CUSTEIO",IF(Q283='Tabelas auxiliares'!$A$236,"INVESTIMENTO","ERRO - VERIFICAR"))))</f>
        <v/>
      </c>
      <c r="S283" s="44"/>
      <c r="T283" s="44"/>
      <c r="V283" s="44"/>
    </row>
    <row r="284" spans="17:22" x14ac:dyDescent="0.25">
      <c r="Q284" s="51" t="str">
        <f t="shared" si="4"/>
        <v/>
      </c>
      <c r="R284" s="51" t="str">
        <f>IF(M284="","",IF(AND(M284&lt;&gt;'Tabelas auxiliares'!$B$236,M284&lt;&gt;'Tabelas auxiliares'!$B$237,M284&lt;&gt;'Tabelas auxiliares'!$C$236,M284&lt;&gt;'Tabelas auxiliares'!$C$237),"FOLHA DE PESSOAL",IF(Q284='Tabelas auxiliares'!$A$237,"CUSTEIO",IF(Q284='Tabelas auxiliares'!$A$236,"INVESTIMENTO","ERRO - VERIFICAR"))))</f>
        <v/>
      </c>
      <c r="S284" s="44"/>
      <c r="T284" s="44"/>
      <c r="V284" s="44"/>
    </row>
    <row r="285" spans="17:22" x14ac:dyDescent="0.25">
      <c r="Q285" s="51" t="str">
        <f t="shared" si="4"/>
        <v/>
      </c>
      <c r="R285" s="51" t="str">
        <f>IF(M285="","",IF(AND(M285&lt;&gt;'Tabelas auxiliares'!$B$236,M285&lt;&gt;'Tabelas auxiliares'!$B$237,M285&lt;&gt;'Tabelas auxiliares'!$C$236,M285&lt;&gt;'Tabelas auxiliares'!$C$237),"FOLHA DE PESSOAL",IF(Q285='Tabelas auxiliares'!$A$237,"CUSTEIO",IF(Q285='Tabelas auxiliares'!$A$236,"INVESTIMENTO","ERRO - VERIFICAR"))))</f>
        <v/>
      </c>
      <c r="S285" s="44"/>
      <c r="V285" s="44"/>
    </row>
    <row r="286" spans="17:22" x14ac:dyDescent="0.25">
      <c r="Q286" s="51" t="str">
        <f t="shared" si="4"/>
        <v/>
      </c>
      <c r="R286" s="51" t="str">
        <f>IF(M286="","",IF(AND(M286&lt;&gt;'Tabelas auxiliares'!$B$236,M286&lt;&gt;'Tabelas auxiliares'!$B$237,M286&lt;&gt;'Tabelas auxiliares'!$C$236,M286&lt;&gt;'Tabelas auxiliares'!$C$237),"FOLHA DE PESSOAL",IF(Q286='Tabelas auxiliares'!$A$237,"CUSTEIO",IF(Q286='Tabelas auxiliares'!$A$236,"INVESTIMENTO","ERRO - VERIFICAR"))))</f>
        <v/>
      </c>
      <c r="S286" s="44"/>
    </row>
    <row r="287" spans="17:22" x14ac:dyDescent="0.25">
      <c r="Q287" s="51" t="str">
        <f t="shared" si="4"/>
        <v/>
      </c>
      <c r="R287" s="51" t="str">
        <f>IF(M287="","",IF(AND(M287&lt;&gt;'Tabelas auxiliares'!$B$236,M287&lt;&gt;'Tabelas auxiliares'!$B$237,M287&lt;&gt;'Tabelas auxiliares'!$C$236,M287&lt;&gt;'Tabelas auxiliares'!$C$237),"FOLHA DE PESSOAL",IF(Q287='Tabelas auxiliares'!$A$237,"CUSTEIO",IF(Q287='Tabelas auxiliares'!$A$236,"INVESTIMENTO","ERRO - VERIFICAR"))))</f>
        <v/>
      </c>
      <c r="S287" s="44"/>
      <c r="V287" s="44"/>
    </row>
    <row r="288" spans="17:22" x14ac:dyDescent="0.25">
      <c r="Q288" s="51" t="str">
        <f t="shared" si="4"/>
        <v/>
      </c>
      <c r="R288" s="51" t="str">
        <f>IF(M288="","",IF(AND(M288&lt;&gt;'Tabelas auxiliares'!$B$236,M288&lt;&gt;'Tabelas auxiliares'!$B$237,M288&lt;&gt;'Tabelas auxiliares'!$C$236,M288&lt;&gt;'Tabelas auxiliares'!$C$237),"FOLHA DE PESSOAL",IF(Q288='Tabelas auxiliares'!$A$237,"CUSTEIO",IF(Q288='Tabelas auxiliares'!$A$236,"INVESTIMENTO","ERRO - VERIFICAR"))))</f>
        <v/>
      </c>
      <c r="S288" s="44"/>
      <c r="V288" s="44"/>
    </row>
    <row r="289" spans="17:22" x14ac:dyDescent="0.25">
      <c r="Q289" s="51" t="str">
        <f t="shared" si="4"/>
        <v/>
      </c>
      <c r="R289" s="51" t="str">
        <f>IF(M289="","",IF(AND(M289&lt;&gt;'Tabelas auxiliares'!$B$236,M289&lt;&gt;'Tabelas auxiliares'!$B$237,M289&lt;&gt;'Tabelas auxiliares'!$C$236,M289&lt;&gt;'Tabelas auxiliares'!$C$237),"FOLHA DE PESSOAL",IF(Q289='Tabelas auxiliares'!$A$237,"CUSTEIO",IF(Q289='Tabelas auxiliares'!$A$236,"INVESTIMENTO","ERRO - VERIFICAR"))))</f>
        <v/>
      </c>
      <c r="S289" s="44"/>
      <c r="V289" s="44"/>
    </row>
    <row r="290" spans="17:22" x14ac:dyDescent="0.25">
      <c r="Q290" s="51" t="str">
        <f t="shared" si="4"/>
        <v/>
      </c>
      <c r="R290" s="51" t="str">
        <f>IF(M290="","",IF(AND(M290&lt;&gt;'Tabelas auxiliares'!$B$236,M290&lt;&gt;'Tabelas auxiliares'!$B$237,M290&lt;&gt;'Tabelas auxiliares'!$C$236,M290&lt;&gt;'Tabelas auxiliares'!$C$237),"FOLHA DE PESSOAL",IF(Q290='Tabelas auxiliares'!$A$237,"CUSTEIO",IF(Q290='Tabelas auxiliares'!$A$236,"INVESTIMENTO","ERRO - VERIFICAR"))))</f>
        <v/>
      </c>
      <c r="S290" s="44"/>
      <c r="T290" s="44"/>
      <c r="U290" s="44"/>
      <c r="V290" s="44"/>
    </row>
    <row r="291" spans="17:22" x14ac:dyDescent="0.25">
      <c r="Q291" s="51" t="str">
        <f t="shared" si="4"/>
        <v/>
      </c>
      <c r="R291" s="51" t="str">
        <f>IF(M291="","",IF(AND(M291&lt;&gt;'Tabelas auxiliares'!$B$236,M291&lt;&gt;'Tabelas auxiliares'!$B$237,M291&lt;&gt;'Tabelas auxiliares'!$C$236,M291&lt;&gt;'Tabelas auxiliares'!$C$237),"FOLHA DE PESSOAL",IF(Q291='Tabelas auxiliares'!$A$237,"CUSTEIO",IF(Q291='Tabelas auxiliares'!$A$236,"INVESTIMENTO","ERRO - VERIFICAR"))))</f>
        <v/>
      </c>
      <c r="S291" s="44"/>
      <c r="V291" s="44"/>
    </row>
    <row r="292" spans="17:22" x14ac:dyDescent="0.25">
      <c r="Q292" s="51" t="str">
        <f t="shared" si="4"/>
        <v/>
      </c>
      <c r="R292" s="51" t="str">
        <f>IF(M292="","",IF(AND(M292&lt;&gt;'Tabelas auxiliares'!$B$236,M292&lt;&gt;'Tabelas auxiliares'!$B$237,M292&lt;&gt;'Tabelas auxiliares'!$C$236,M292&lt;&gt;'Tabelas auxiliares'!$C$237),"FOLHA DE PESSOAL",IF(Q292='Tabelas auxiliares'!$A$237,"CUSTEIO",IF(Q292='Tabelas auxiliares'!$A$236,"INVESTIMENTO","ERRO - VERIFICAR"))))</f>
        <v/>
      </c>
      <c r="S292" s="44"/>
      <c r="T292" s="44"/>
    </row>
    <row r="293" spans="17:22" x14ac:dyDescent="0.25">
      <c r="Q293" s="51" t="str">
        <f t="shared" si="4"/>
        <v/>
      </c>
      <c r="R293" s="51" t="str">
        <f>IF(M293="","",IF(AND(M293&lt;&gt;'Tabelas auxiliares'!$B$236,M293&lt;&gt;'Tabelas auxiliares'!$B$237,M293&lt;&gt;'Tabelas auxiliares'!$C$236,M293&lt;&gt;'Tabelas auxiliares'!$C$237),"FOLHA DE PESSOAL",IF(Q293='Tabelas auxiliares'!$A$237,"CUSTEIO",IF(Q293='Tabelas auxiliares'!$A$236,"INVESTIMENTO","ERRO - VERIFICAR"))))</f>
        <v/>
      </c>
      <c r="S293" s="44"/>
    </row>
    <row r="294" spans="17:22" x14ac:dyDescent="0.25">
      <c r="Q294" s="51" t="str">
        <f t="shared" si="4"/>
        <v/>
      </c>
      <c r="R294" s="51" t="str">
        <f>IF(M294="","",IF(AND(M294&lt;&gt;'Tabelas auxiliares'!$B$236,M294&lt;&gt;'Tabelas auxiliares'!$B$237,M294&lt;&gt;'Tabelas auxiliares'!$C$236,M294&lt;&gt;'Tabelas auxiliares'!$C$237),"FOLHA DE PESSOAL",IF(Q294='Tabelas auxiliares'!$A$237,"CUSTEIO",IF(Q294='Tabelas auxiliares'!$A$236,"INVESTIMENTO","ERRO - VERIFICAR"))))</f>
        <v/>
      </c>
      <c r="S294" s="44"/>
      <c r="V294" s="44"/>
    </row>
    <row r="295" spans="17:22" x14ac:dyDescent="0.25">
      <c r="Q295" s="51" t="str">
        <f t="shared" si="4"/>
        <v/>
      </c>
      <c r="R295" s="51" t="str">
        <f>IF(M295="","",IF(AND(M295&lt;&gt;'Tabelas auxiliares'!$B$236,M295&lt;&gt;'Tabelas auxiliares'!$B$237,M295&lt;&gt;'Tabelas auxiliares'!$C$236,M295&lt;&gt;'Tabelas auxiliares'!$C$237),"FOLHA DE PESSOAL",IF(Q295='Tabelas auxiliares'!$A$237,"CUSTEIO",IF(Q295='Tabelas auxiliares'!$A$236,"INVESTIMENTO","ERRO - VERIFICAR"))))</f>
        <v/>
      </c>
      <c r="S295" s="44"/>
      <c r="T295" s="44"/>
      <c r="V295" s="44"/>
    </row>
    <row r="296" spans="17:22" x14ac:dyDescent="0.25">
      <c r="Q296" s="51" t="str">
        <f t="shared" si="4"/>
        <v/>
      </c>
      <c r="R296" s="51" t="str">
        <f>IF(M296="","",IF(AND(M296&lt;&gt;'Tabelas auxiliares'!$B$236,M296&lt;&gt;'Tabelas auxiliares'!$B$237,M296&lt;&gt;'Tabelas auxiliares'!$C$236,M296&lt;&gt;'Tabelas auxiliares'!$C$237),"FOLHA DE PESSOAL",IF(Q296='Tabelas auxiliares'!$A$237,"CUSTEIO",IF(Q296='Tabelas auxiliares'!$A$236,"INVESTIMENTO","ERRO - VERIFICAR"))))</f>
        <v/>
      </c>
      <c r="S296" s="44"/>
      <c r="T296" s="44"/>
    </row>
    <row r="297" spans="17:22" x14ac:dyDescent="0.25">
      <c r="Q297" s="51" t="str">
        <f t="shared" si="4"/>
        <v/>
      </c>
      <c r="R297" s="51" t="str">
        <f>IF(M297="","",IF(AND(M297&lt;&gt;'Tabelas auxiliares'!$B$236,M297&lt;&gt;'Tabelas auxiliares'!$B$237,M297&lt;&gt;'Tabelas auxiliares'!$C$236,M297&lt;&gt;'Tabelas auxiliares'!$C$237),"FOLHA DE PESSOAL",IF(Q297='Tabelas auxiliares'!$A$237,"CUSTEIO",IF(Q297='Tabelas auxiliares'!$A$236,"INVESTIMENTO","ERRO - VERIFICAR"))))</f>
        <v/>
      </c>
      <c r="S297" s="44"/>
      <c r="T297" s="44"/>
    </row>
    <row r="298" spans="17:22" x14ac:dyDescent="0.25">
      <c r="Q298" s="51" t="str">
        <f t="shared" si="4"/>
        <v/>
      </c>
      <c r="R298" s="51" t="str">
        <f>IF(M298="","",IF(AND(M298&lt;&gt;'Tabelas auxiliares'!$B$236,M298&lt;&gt;'Tabelas auxiliares'!$B$237,M298&lt;&gt;'Tabelas auxiliares'!$C$236,M298&lt;&gt;'Tabelas auxiliares'!$C$237),"FOLHA DE PESSOAL",IF(Q298='Tabelas auxiliares'!$A$237,"CUSTEIO",IF(Q298='Tabelas auxiliares'!$A$236,"INVESTIMENTO","ERRO - VERIFICAR"))))</f>
        <v/>
      </c>
      <c r="S298" s="44"/>
      <c r="V298" s="44"/>
    </row>
    <row r="299" spans="17:22" x14ac:dyDescent="0.25">
      <c r="Q299" s="51" t="str">
        <f t="shared" si="4"/>
        <v/>
      </c>
      <c r="R299" s="51" t="str">
        <f>IF(M299="","",IF(AND(M299&lt;&gt;'Tabelas auxiliares'!$B$236,M299&lt;&gt;'Tabelas auxiliares'!$B$237,M299&lt;&gt;'Tabelas auxiliares'!$C$236,M299&lt;&gt;'Tabelas auxiliares'!$C$237),"FOLHA DE PESSOAL",IF(Q299='Tabelas auxiliares'!$A$237,"CUSTEIO",IF(Q299='Tabelas auxiliares'!$A$236,"INVESTIMENTO","ERRO - VERIFICAR"))))</f>
        <v/>
      </c>
      <c r="S299" s="44"/>
      <c r="V299" s="44"/>
    </row>
    <row r="300" spans="17:22" x14ac:dyDescent="0.25">
      <c r="Q300" s="51" t="str">
        <f t="shared" si="4"/>
        <v/>
      </c>
      <c r="R300" s="51" t="str">
        <f>IF(M300="","",IF(AND(M300&lt;&gt;'Tabelas auxiliares'!$B$236,M300&lt;&gt;'Tabelas auxiliares'!$B$237,M300&lt;&gt;'Tabelas auxiliares'!$C$236,M300&lt;&gt;'Tabelas auxiliares'!$C$237),"FOLHA DE PESSOAL",IF(Q300='Tabelas auxiliares'!$A$237,"CUSTEIO",IF(Q300='Tabelas auxiliares'!$A$236,"INVESTIMENTO","ERRO - VERIFICAR"))))</f>
        <v/>
      </c>
      <c r="S300" s="44"/>
      <c r="V300" s="44"/>
    </row>
    <row r="301" spans="17:22" x14ac:dyDescent="0.25">
      <c r="Q301" s="51" t="str">
        <f t="shared" si="4"/>
        <v/>
      </c>
      <c r="R301" s="51" t="str">
        <f>IF(M301="","",IF(AND(M301&lt;&gt;'Tabelas auxiliares'!$B$236,M301&lt;&gt;'Tabelas auxiliares'!$B$237,M301&lt;&gt;'Tabelas auxiliares'!$C$236,M301&lt;&gt;'Tabelas auxiliares'!$C$237),"FOLHA DE PESSOAL",IF(Q301='Tabelas auxiliares'!$A$237,"CUSTEIO",IF(Q301='Tabelas auxiliares'!$A$236,"INVESTIMENTO","ERRO - VERIFICAR"))))</f>
        <v/>
      </c>
      <c r="S301" s="44"/>
      <c r="V301" s="44"/>
    </row>
    <row r="302" spans="17:22" x14ac:dyDescent="0.25">
      <c r="Q302" s="51" t="str">
        <f t="shared" si="4"/>
        <v/>
      </c>
      <c r="R302" s="51" t="str">
        <f>IF(M302="","",IF(AND(M302&lt;&gt;'Tabelas auxiliares'!$B$236,M302&lt;&gt;'Tabelas auxiliares'!$B$237,M302&lt;&gt;'Tabelas auxiliares'!$C$236,M302&lt;&gt;'Tabelas auxiliares'!$C$237),"FOLHA DE PESSOAL",IF(Q302='Tabelas auxiliares'!$A$237,"CUSTEIO",IF(Q302='Tabelas auxiliares'!$A$236,"INVESTIMENTO","ERRO - VERIFICAR"))))</f>
        <v/>
      </c>
      <c r="S302" s="44"/>
      <c r="V302" s="44"/>
    </row>
    <row r="303" spans="17:22" x14ac:dyDescent="0.25">
      <c r="Q303" s="51" t="str">
        <f t="shared" si="4"/>
        <v/>
      </c>
      <c r="R303" s="51" t="str">
        <f>IF(M303="","",IF(AND(M303&lt;&gt;'Tabelas auxiliares'!$B$236,M303&lt;&gt;'Tabelas auxiliares'!$B$237,M303&lt;&gt;'Tabelas auxiliares'!$C$236,M303&lt;&gt;'Tabelas auxiliares'!$C$237),"FOLHA DE PESSOAL",IF(Q303='Tabelas auxiliares'!$A$237,"CUSTEIO",IF(Q303='Tabelas auxiliares'!$A$236,"INVESTIMENTO","ERRO - VERIFICAR"))))</f>
        <v/>
      </c>
      <c r="S303" s="44"/>
      <c r="V303" s="44"/>
    </row>
    <row r="304" spans="17:22" x14ac:dyDescent="0.25">
      <c r="Q304" s="51" t="str">
        <f t="shared" si="4"/>
        <v/>
      </c>
      <c r="R304" s="51" t="str">
        <f>IF(M304="","",IF(AND(M304&lt;&gt;'Tabelas auxiliares'!$B$236,M304&lt;&gt;'Tabelas auxiliares'!$B$237,M304&lt;&gt;'Tabelas auxiliares'!$C$236,M304&lt;&gt;'Tabelas auxiliares'!$C$237),"FOLHA DE PESSOAL",IF(Q304='Tabelas auxiliares'!$A$237,"CUSTEIO",IF(Q304='Tabelas auxiliares'!$A$236,"INVESTIMENTO","ERRO - VERIFICAR"))))</f>
        <v/>
      </c>
      <c r="S304" s="44"/>
      <c r="V304" s="44"/>
    </row>
    <row r="305" spans="17:22" x14ac:dyDescent="0.25">
      <c r="Q305" s="51" t="str">
        <f t="shared" si="4"/>
        <v/>
      </c>
      <c r="R305" s="51" t="str">
        <f>IF(M305="","",IF(AND(M305&lt;&gt;'Tabelas auxiliares'!$B$236,M305&lt;&gt;'Tabelas auxiliares'!$B$237,M305&lt;&gt;'Tabelas auxiliares'!$C$236,M305&lt;&gt;'Tabelas auxiliares'!$C$237),"FOLHA DE PESSOAL",IF(Q305='Tabelas auxiliares'!$A$237,"CUSTEIO",IF(Q305='Tabelas auxiliares'!$A$236,"INVESTIMENTO","ERRO - VERIFICAR"))))</f>
        <v/>
      </c>
      <c r="S305" s="44"/>
      <c r="V305" s="44"/>
    </row>
    <row r="306" spans="17:22" x14ac:dyDescent="0.25">
      <c r="Q306" s="51" t="str">
        <f t="shared" si="4"/>
        <v/>
      </c>
      <c r="R306" s="51" t="str">
        <f>IF(M306="","",IF(AND(M306&lt;&gt;'Tabelas auxiliares'!$B$236,M306&lt;&gt;'Tabelas auxiliares'!$B$237,M306&lt;&gt;'Tabelas auxiliares'!$C$236,M306&lt;&gt;'Tabelas auxiliares'!$C$237),"FOLHA DE PESSOAL",IF(Q306='Tabelas auxiliares'!$A$237,"CUSTEIO",IF(Q306='Tabelas auxiliares'!$A$236,"INVESTIMENTO","ERRO - VERIFICAR"))))</f>
        <v/>
      </c>
      <c r="S306" s="44"/>
      <c r="V306" s="44"/>
    </row>
    <row r="307" spans="17:22" x14ac:dyDescent="0.25">
      <c r="Q307" s="51" t="str">
        <f t="shared" si="4"/>
        <v/>
      </c>
      <c r="R307" s="51" t="str">
        <f>IF(M307="","",IF(AND(M307&lt;&gt;'Tabelas auxiliares'!$B$236,M307&lt;&gt;'Tabelas auxiliares'!$B$237,M307&lt;&gt;'Tabelas auxiliares'!$C$236,M307&lt;&gt;'Tabelas auxiliares'!$C$237),"FOLHA DE PESSOAL",IF(Q307='Tabelas auxiliares'!$A$237,"CUSTEIO",IF(Q307='Tabelas auxiliares'!$A$236,"INVESTIMENTO","ERRO - VERIFICAR"))))</f>
        <v/>
      </c>
      <c r="S307" s="44"/>
      <c r="V307" s="44"/>
    </row>
    <row r="308" spans="17:22" x14ac:dyDescent="0.25">
      <c r="Q308" s="51" t="str">
        <f t="shared" si="4"/>
        <v/>
      </c>
      <c r="R308" s="51" t="str">
        <f>IF(M308="","",IF(AND(M308&lt;&gt;'Tabelas auxiliares'!$B$236,M308&lt;&gt;'Tabelas auxiliares'!$B$237,M308&lt;&gt;'Tabelas auxiliares'!$C$236,M308&lt;&gt;'Tabelas auxiliares'!$C$237),"FOLHA DE PESSOAL",IF(Q308='Tabelas auxiliares'!$A$237,"CUSTEIO",IF(Q308='Tabelas auxiliares'!$A$236,"INVESTIMENTO","ERRO - VERIFICAR"))))</f>
        <v/>
      </c>
      <c r="S308" s="44"/>
    </row>
    <row r="309" spans="17:22" x14ac:dyDescent="0.25">
      <c r="Q309" s="51" t="str">
        <f t="shared" si="4"/>
        <v/>
      </c>
      <c r="R309" s="51" t="str">
        <f>IF(M309="","",IF(AND(M309&lt;&gt;'Tabelas auxiliares'!$B$236,M309&lt;&gt;'Tabelas auxiliares'!$B$237,M309&lt;&gt;'Tabelas auxiliares'!$C$236,M309&lt;&gt;'Tabelas auxiliares'!$C$237),"FOLHA DE PESSOAL",IF(Q309='Tabelas auxiliares'!$A$237,"CUSTEIO",IF(Q309='Tabelas auxiliares'!$A$236,"INVESTIMENTO","ERRO - VERIFICAR"))))</f>
        <v/>
      </c>
      <c r="S309" s="44"/>
      <c r="T309" s="44"/>
      <c r="U309" s="44"/>
      <c r="V309" s="44"/>
    </row>
    <row r="310" spans="17:22" x14ac:dyDescent="0.25">
      <c r="Q310" s="51" t="str">
        <f t="shared" si="4"/>
        <v/>
      </c>
      <c r="R310" s="51" t="str">
        <f>IF(M310="","",IF(AND(M310&lt;&gt;'Tabelas auxiliares'!$B$236,M310&lt;&gt;'Tabelas auxiliares'!$B$237,M310&lt;&gt;'Tabelas auxiliares'!$C$236,M310&lt;&gt;'Tabelas auxiliares'!$C$237),"FOLHA DE PESSOAL",IF(Q310='Tabelas auxiliares'!$A$237,"CUSTEIO",IF(Q310='Tabelas auxiliares'!$A$236,"INVESTIMENTO","ERRO - VERIFICAR"))))</f>
        <v/>
      </c>
      <c r="S310" s="44"/>
      <c r="V310" s="44"/>
    </row>
    <row r="311" spans="17:22" x14ac:dyDescent="0.25">
      <c r="Q311" s="51" t="str">
        <f t="shared" si="4"/>
        <v/>
      </c>
      <c r="R311" s="51" t="str">
        <f>IF(M311="","",IF(AND(M311&lt;&gt;'Tabelas auxiliares'!$B$236,M311&lt;&gt;'Tabelas auxiliares'!$B$237,M311&lt;&gt;'Tabelas auxiliares'!$C$236,M311&lt;&gt;'Tabelas auxiliares'!$C$237),"FOLHA DE PESSOAL",IF(Q311='Tabelas auxiliares'!$A$237,"CUSTEIO",IF(Q311='Tabelas auxiliares'!$A$236,"INVESTIMENTO","ERRO - VERIFICAR"))))</f>
        <v/>
      </c>
      <c r="S311" s="44"/>
      <c r="V311" s="44"/>
    </row>
    <row r="312" spans="17:22" x14ac:dyDescent="0.25">
      <c r="Q312" s="51" t="str">
        <f t="shared" si="4"/>
        <v/>
      </c>
      <c r="R312" s="51" t="str">
        <f>IF(M312="","",IF(AND(M312&lt;&gt;'Tabelas auxiliares'!$B$236,M312&lt;&gt;'Tabelas auxiliares'!$B$237,M312&lt;&gt;'Tabelas auxiliares'!$C$236,M312&lt;&gt;'Tabelas auxiliares'!$C$237),"FOLHA DE PESSOAL",IF(Q312='Tabelas auxiliares'!$A$237,"CUSTEIO",IF(Q312='Tabelas auxiliares'!$A$236,"INVESTIMENTO","ERRO - VERIFICAR"))))</f>
        <v/>
      </c>
      <c r="S312" s="44"/>
      <c r="T312" s="44"/>
      <c r="V312" s="44"/>
    </row>
    <row r="313" spans="17:22" x14ac:dyDescent="0.25">
      <c r="Q313" s="51" t="str">
        <f t="shared" si="4"/>
        <v/>
      </c>
      <c r="R313" s="51" t="str">
        <f>IF(M313="","",IF(AND(M313&lt;&gt;'Tabelas auxiliares'!$B$236,M313&lt;&gt;'Tabelas auxiliares'!$B$237,M313&lt;&gt;'Tabelas auxiliares'!$C$236,M313&lt;&gt;'Tabelas auxiliares'!$C$237),"FOLHA DE PESSOAL",IF(Q313='Tabelas auxiliares'!$A$237,"CUSTEIO",IF(Q313='Tabelas auxiliares'!$A$236,"INVESTIMENTO","ERRO - VERIFICAR"))))</f>
        <v/>
      </c>
      <c r="S313" s="44"/>
      <c r="V313" s="44"/>
    </row>
    <row r="314" spans="17:22" x14ac:dyDescent="0.25">
      <c r="Q314" s="51" t="str">
        <f t="shared" si="4"/>
        <v/>
      </c>
      <c r="R314" s="51" t="str">
        <f>IF(M314="","",IF(AND(M314&lt;&gt;'Tabelas auxiliares'!$B$236,M314&lt;&gt;'Tabelas auxiliares'!$B$237,M314&lt;&gt;'Tabelas auxiliares'!$C$236,M314&lt;&gt;'Tabelas auxiliares'!$C$237),"FOLHA DE PESSOAL",IF(Q314='Tabelas auxiliares'!$A$237,"CUSTEIO",IF(Q314='Tabelas auxiliares'!$A$236,"INVESTIMENTO","ERRO - VERIFICAR"))))</f>
        <v/>
      </c>
      <c r="S314" s="44"/>
      <c r="V314" s="44"/>
    </row>
    <row r="315" spans="17:22" x14ac:dyDescent="0.25">
      <c r="Q315" s="51" t="str">
        <f t="shared" si="4"/>
        <v/>
      </c>
      <c r="R315" s="51" t="str">
        <f>IF(M315="","",IF(AND(M315&lt;&gt;'Tabelas auxiliares'!$B$236,M315&lt;&gt;'Tabelas auxiliares'!$B$237,M315&lt;&gt;'Tabelas auxiliares'!$C$236,M315&lt;&gt;'Tabelas auxiliares'!$C$237),"FOLHA DE PESSOAL",IF(Q315='Tabelas auxiliares'!$A$237,"CUSTEIO",IF(Q315='Tabelas auxiliares'!$A$236,"INVESTIMENTO","ERRO - VERIFICAR"))))</f>
        <v/>
      </c>
      <c r="S315" s="44"/>
      <c r="T315" s="44"/>
    </row>
    <row r="316" spans="17:22" x14ac:dyDescent="0.25">
      <c r="Q316" s="51" t="str">
        <f t="shared" si="4"/>
        <v/>
      </c>
      <c r="R316" s="51" t="str">
        <f>IF(M316="","",IF(AND(M316&lt;&gt;'Tabelas auxiliares'!$B$236,M316&lt;&gt;'Tabelas auxiliares'!$B$237,M316&lt;&gt;'Tabelas auxiliares'!$C$236,M316&lt;&gt;'Tabelas auxiliares'!$C$237),"FOLHA DE PESSOAL",IF(Q316='Tabelas auxiliares'!$A$237,"CUSTEIO",IF(Q316='Tabelas auxiliares'!$A$236,"INVESTIMENTO","ERRO - VERIFICAR"))))</f>
        <v/>
      </c>
      <c r="S316" s="44"/>
      <c r="T316" s="44"/>
      <c r="V316" s="44"/>
    </row>
    <row r="317" spans="17:22" x14ac:dyDescent="0.25">
      <c r="Q317" s="51" t="str">
        <f t="shared" si="4"/>
        <v/>
      </c>
      <c r="R317" s="51" t="str">
        <f>IF(M317="","",IF(AND(M317&lt;&gt;'Tabelas auxiliares'!$B$236,M317&lt;&gt;'Tabelas auxiliares'!$B$237,M317&lt;&gt;'Tabelas auxiliares'!$C$236,M317&lt;&gt;'Tabelas auxiliares'!$C$237),"FOLHA DE PESSOAL",IF(Q317='Tabelas auxiliares'!$A$237,"CUSTEIO",IF(Q317='Tabelas auxiliares'!$A$236,"INVESTIMENTO","ERRO - VERIFICAR"))))</f>
        <v/>
      </c>
      <c r="S317" s="44"/>
      <c r="V317" s="44"/>
    </row>
    <row r="318" spans="17:22" x14ac:dyDescent="0.25">
      <c r="Q318" s="51" t="str">
        <f t="shared" si="4"/>
        <v/>
      </c>
      <c r="R318" s="51" t="str">
        <f>IF(M318="","",IF(AND(M318&lt;&gt;'Tabelas auxiliares'!$B$236,M318&lt;&gt;'Tabelas auxiliares'!$B$237,M318&lt;&gt;'Tabelas auxiliares'!$C$236,M318&lt;&gt;'Tabelas auxiliares'!$C$237),"FOLHA DE PESSOAL",IF(Q318='Tabelas auxiliares'!$A$237,"CUSTEIO",IF(Q318='Tabelas auxiliares'!$A$236,"INVESTIMENTO","ERRO - VERIFICAR"))))</f>
        <v/>
      </c>
      <c r="S318" s="44"/>
      <c r="V318" s="44"/>
    </row>
    <row r="319" spans="17:22" x14ac:dyDescent="0.25">
      <c r="Q319" s="51" t="str">
        <f t="shared" si="4"/>
        <v/>
      </c>
      <c r="R319" s="51" t="str">
        <f>IF(M319="","",IF(AND(M319&lt;&gt;'Tabelas auxiliares'!$B$236,M319&lt;&gt;'Tabelas auxiliares'!$B$237,M319&lt;&gt;'Tabelas auxiliares'!$C$236,M319&lt;&gt;'Tabelas auxiliares'!$C$237),"FOLHA DE PESSOAL",IF(Q319='Tabelas auxiliares'!$A$237,"CUSTEIO",IF(Q319='Tabelas auxiliares'!$A$236,"INVESTIMENTO","ERRO - VERIFICAR"))))</f>
        <v/>
      </c>
      <c r="S319" s="44"/>
      <c r="V319" s="44"/>
    </row>
    <row r="320" spans="17:22" x14ac:dyDescent="0.25">
      <c r="Q320" s="51" t="str">
        <f t="shared" si="4"/>
        <v/>
      </c>
      <c r="R320" s="51" t="str">
        <f>IF(M320="","",IF(AND(M320&lt;&gt;'Tabelas auxiliares'!$B$236,M320&lt;&gt;'Tabelas auxiliares'!$B$237,M320&lt;&gt;'Tabelas auxiliares'!$C$236,M320&lt;&gt;'Tabelas auxiliares'!$C$237),"FOLHA DE PESSOAL",IF(Q320='Tabelas auxiliares'!$A$237,"CUSTEIO",IF(Q320='Tabelas auxiliares'!$A$236,"INVESTIMENTO","ERRO - VERIFICAR"))))</f>
        <v/>
      </c>
      <c r="S320" s="44"/>
    </row>
    <row r="321" spans="17:22" x14ac:dyDescent="0.25">
      <c r="Q321" s="51" t="str">
        <f t="shared" si="4"/>
        <v/>
      </c>
      <c r="R321" s="51" t="str">
        <f>IF(M321="","",IF(AND(M321&lt;&gt;'Tabelas auxiliares'!$B$236,M321&lt;&gt;'Tabelas auxiliares'!$B$237,M321&lt;&gt;'Tabelas auxiliares'!$C$236,M321&lt;&gt;'Tabelas auxiliares'!$C$237),"FOLHA DE PESSOAL",IF(Q321='Tabelas auxiliares'!$A$237,"CUSTEIO",IF(Q321='Tabelas auxiliares'!$A$236,"INVESTIMENTO","ERRO - VERIFICAR"))))</f>
        <v/>
      </c>
      <c r="S321" s="44"/>
      <c r="V321" s="44"/>
    </row>
    <row r="322" spans="17:22" x14ac:dyDescent="0.25">
      <c r="Q322" s="51" t="str">
        <f t="shared" si="4"/>
        <v/>
      </c>
      <c r="R322" s="51" t="str">
        <f>IF(M322="","",IF(AND(M322&lt;&gt;'Tabelas auxiliares'!$B$236,M322&lt;&gt;'Tabelas auxiliares'!$B$237,M322&lt;&gt;'Tabelas auxiliares'!$C$236,M322&lt;&gt;'Tabelas auxiliares'!$C$237),"FOLHA DE PESSOAL",IF(Q322='Tabelas auxiliares'!$A$237,"CUSTEIO",IF(Q322='Tabelas auxiliares'!$A$236,"INVESTIMENTO","ERRO - VERIFICAR"))))</f>
        <v/>
      </c>
      <c r="S322" s="44"/>
      <c r="V322" s="44"/>
    </row>
    <row r="323" spans="17:22" x14ac:dyDescent="0.25">
      <c r="Q323" s="51" t="str">
        <f t="shared" si="4"/>
        <v/>
      </c>
      <c r="R323" s="51" t="str">
        <f>IF(M323="","",IF(AND(M323&lt;&gt;'Tabelas auxiliares'!$B$236,M323&lt;&gt;'Tabelas auxiliares'!$B$237,M323&lt;&gt;'Tabelas auxiliares'!$C$236,M323&lt;&gt;'Tabelas auxiliares'!$C$237),"FOLHA DE PESSOAL",IF(Q323='Tabelas auxiliares'!$A$237,"CUSTEIO",IF(Q323='Tabelas auxiliares'!$A$236,"INVESTIMENTO","ERRO - VERIFICAR"))))</f>
        <v/>
      </c>
      <c r="S323" s="44"/>
      <c r="V323" s="44"/>
    </row>
    <row r="324" spans="17:22" x14ac:dyDescent="0.25">
      <c r="Q324" s="51" t="str">
        <f t="shared" si="4"/>
        <v/>
      </c>
      <c r="R324" s="51" t="str">
        <f>IF(M324="","",IF(AND(M324&lt;&gt;'Tabelas auxiliares'!$B$236,M324&lt;&gt;'Tabelas auxiliares'!$B$237,M324&lt;&gt;'Tabelas auxiliares'!$C$236,M324&lt;&gt;'Tabelas auxiliares'!$C$237),"FOLHA DE PESSOAL",IF(Q324='Tabelas auxiliares'!$A$237,"CUSTEIO",IF(Q324='Tabelas auxiliares'!$A$236,"INVESTIMENTO","ERRO - VERIFICAR"))))</f>
        <v/>
      </c>
      <c r="S324" s="44"/>
    </row>
    <row r="325" spans="17:22" x14ac:dyDescent="0.25">
      <c r="Q325" s="51" t="str">
        <f t="shared" ref="Q325:Q388" si="5">LEFT(O325,1)</f>
        <v/>
      </c>
      <c r="R325" s="51" t="str">
        <f>IF(M325="","",IF(AND(M325&lt;&gt;'Tabelas auxiliares'!$B$236,M325&lt;&gt;'Tabelas auxiliares'!$B$237,M325&lt;&gt;'Tabelas auxiliares'!$C$236,M325&lt;&gt;'Tabelas auxiliares'!$C$237),"FOLHA DE PESSOAL",IF(Q325='Tabelas auxiliares'!$A$237,"CUSTEIO",IF(Q325='Tabelas auxiliares'!$A$236,"INVESTIMENTO","ERRO - VERIFICAR"))))</f>
        <v/>
      </c>
      <c r="S325" s="44"/>
      <c r="V325" s="44"/>
    </row>
    <row r="326" spans="17:22" x14ac:dyDescent="0.25">
      <c r="Q326" s="51" t="str">
        <f t="shared" si="5"/>
        <v/>
      </c>
      <c r="R326" s="51" t="str">
        <f>IF(M326="","",IF(AND(M326&lt;&gt;'Tabelas auxiliares'!$B$236,M326&lt;&gt;'Tabelas auxiliares'!$B$237,M326&lt;&gt;'Tabelas auxiliares'!$C$236,M326&lt;&gt;'Tabelas auxiliares'!$C$237),"FOLHA DE PESSOAL",IF(Q326='Tabelas auxiliares'!$A$237,"CUSTEIO",IF(Q326='Tabelas auxiliares'!$A$236,"INVESTIMENTO","ERRO - VERIFICAR"))))</f>
        <v/>
      </c>
      <c r="S326" s="44"/>
      <c r="T326" s="44"/>
    </row>
    <row r="327" spans="17:22" x14ac:dyDescent="0.25">
      <c r="Q327" s="51" t="str">
        <f t="shared" si="5"/>
        <v/>
      </c>
      <c r="R327" s="51" t="str">
        <f>IF(M327="","",IF(AND(M327&lt;&gt;'Tabelas auxiliares'!$B$236,M327&lt;&gt;'Tabelas auxiliares'!$B$237,M327&lt;&gt;'Tabelas auxiliares'!$C$236,M327&lt;&gt;'Tabelas auxiliares'!$C$237),"FOLHA DE PESSOAL",IF(Q327='Tabelas auxiliares'!$A$237,"CUSTEIO",IF(Q327='Tabelas auxiliares'!$A$236,"INVESTIMENTO","ERRO - VERIFICAR"))))</f>
        <v/>
      </c>
      <c r="S327" s="44"/>
      <c r="T327" s="44"/>
    </row>
    <row r="328" spans="17:22" x14ac:dyDescent="0.25">
      <c r="Q328" s="51" t="str">
        <f t="shared" si="5"/>
        <v/>
      </c>
      <c r="R328" s="51" t="str">
        <f>IF(M328="","",IF(AND(M328&lt;&gt;'Tabelas auxiliares'!$B$236,M328&lt;&gt;'Tabelas auxiliares'!$B$237,M328&lt;&gt;'Tabelas auxiliares'!$C$236,M328&lt;&gt;'Tabelas auxiliares'!$C$237),"FOLHA DE PESSOAL",IF(Q328='Tabelas auxiliares'!$A$237,"CUSTEIO",IF(Q328='Tabelas auxiliares'!$A$236,"INVESTIMENTO","ERRO - VERIFICAR"))))</f>
        <v/>
      </c>
      <c r="S328" s="44"/>
      <c r="V328" s="44"/>
    </row>
    <row r="329" spans="17:22" x14ac:dyDescent="0.25">
      <c r="Q329" s="51" t="str">
        <f t="shared" si="5"/>
        <v/>
      </c>
      <c r="R329" s="51" t="str">
        <f>IF(M329="","",IF(AND(M329&lt;&gt;'Tabelas auxiliares'!$B$236,M329&lt;&gt;'Tabelas auxiliares'!$B$237,M329&lt;&gt;'Tabelas auxiliares'!$C$236,M329&lt;&gt;'Tabelas auxiliares'!$C$237),"FOLHA DE PESSOAL",IF(Q329='Tabelas auxiliares'!$A$237,"CUSTEIO",IF(Q329='Tabelas auxiliares'!$A$236,"INVESTIMENTO","ERRO - VERIFICAR"))))</f>
        <v/>
      </c>
      <c r="S329" s="44"/>
      <c r="V329" s="44"/>
    </row>
    <row r="330" spans="17:22" x14ac:dyDescent="0.25">
      <c r="Q330" s="51" t="str">
        <f t="shared" si="5"/>
        <v/>
      </c>
      <c r="R330" s="51" t="str">
        <f>IF(M330="","",IF(AND(M330&lt;&gt;'Tabelas auxiliares'!$B$236,M330&lt;&gt;'Tabelas auxiliares'!$B$237,M330&lt;&gt;'Tabelas auxiliares'!$C$236,M330&lt;&gt;'Tabelas auxiliares'!$C$237),"FOLHA DE PESSOAL",IF(Q330='Tabelas auxiliares'!$A$237,"CUSTEIO",IF(Q330='Tabelas auxiliares'!$A$236,"INVESTIMENTO","ERRO - VERIFICAR"))))</f>
        <v/>
      </c>
      <c r="S330" s="44"/>
      <c r="V330" s="44"/>
    </row>
    <row r="331" spans="17:22" x14ac:dyDescent="0.25">
      <c r="Q331" s="51" t="str">
        <f t="shared" si="5"/>
        <v/>
      </c>
      <c r="R331" s="51" t="str">
        <f>IF(M331="","",IF(AND(M331&lt;&gt;'Tabelas auxiliares'!$B$236,M331&lt;&gt;'Tabelas auxiliares'!$B$237,M331&lt;&gt;'Tabelas auxiliares'!$C$236,M331&lt;&gt;'Tabelas auxiliares'!$C$237),"FOLHA DE PESSOAL",IF(Q331='Tabelas auxiliares'!$A$237,"CUSTEIO",IF(Q331='Tabelas auxiliares'!$A$236,"INVESTIMENTO","ERRO - VERIFICAR"))))</f>
        <v/>
      </c>
      <c r="S331" s="44"/>
      <c r="V331" s="44"/>
    </row>
    <row r="332" spans="17:22" x14ac:dyDescent="0.25">
      <c r="Q332" s="51" t="str">
        <f t="shared" si="5"/>
        <v/>
      </c>
      <c r="R332" s="51" t="str">
        <f>IF(M332="","",IF(AND(M332&lt;&gt;'Tabelas auxiliares'!$B$236,M332&lt;&gt;'Tabelas auxiliares'!$B$237,M332&lt;&gt;'Tabelas auxiliares'!$C$236,M332&lt;&gt;'Tabelas auxiliares'!$C$237),"FOLHA DE PESSOAL",IF(Q332='Tabelas auxiliares'!$A$237,"CUSTEIO",IF(Q332='Tabelas auxiliares'!$A$236,"INVESTIMENTO","ERRO - VERIFICAR"))))</f>
        <v/>
      </c>
      <c r="S332" s="44"/>
    </row>
    <row r="333" spans="17:22" x14ac:dyDescent="0.25">
      <c r="Q333" s="51" t="str">
        <f t="shared" si="5"/>
        <v/>
      </c>
      <c r="R333" s="51" t="str">
        <f>IF(M333="","",IF(AND(M333&lt;&gt;'Tabelas auxiliares'!$B$236,M333&lt;&gt;'Tabelas auxiliares'!$B$237,M333&lt;&gt;'Tabelas auxiliares'!$C$236,M333&lt;&gt;'Tabelas auxiliares'!$C$237),"FOLHA DE PESSOAL",IF(Q333='Tabelas auxiliares'!$A$237,"CUSTEIO",IF(Q333='Tabelas auxiliares'!$A$236,"INVESTIMENTO","ERRO - VERIFICAR"))))</f>
        <v/>
      </c>
      <c r="S333" s="44"/>
    </row>
    <row r="334" spans="17:22" x14ac:dyDescent="0.25">
      <c r="Q334" s="51" t="str">
        <f t="shared" si="5"/>
        <v/>
      </c>
      <c r="R334" s="51" t="str">
        <f>IF(M334="","",IF(AND(M334&lt;&gt;'Tabelas auxiliares'!$B$236,M334&lt;&gt;'Tabelas auxiliares'!$B$237,M334&lt;&gt;'Tabelas auxiliares'!$C$236,M334&lt;&gt;'Tabelas auxiliares'!$C$237),"FOLHA DE PESSOAL",IF(Q334='Tabelas auxiliares'!$A$237,"CUSTEIO",IF(Q334='Tabelas auxiliares'!$A$236,"INVESTIMENTO","ERRO - VERIFICAR"))))</f>
        <v/>
      </c>
      <c r="S334" s="44"/>
      <c r="V334" s="44"/>
    </row>
    <row r="335" spans="17:22" x14ac:dyDescent="0.25">
      <c r="Q335" s="51" t="str">
        <f t="shared" si="5"/>
        <v/>
      </c>
      <c r="R335" s="51" t="str">
        <f>IF(M335="","",IF(AND(M335&lt;&gt;'Tabelas auxiliares'!$B$236,M335&lt;&gt;'Tabelas auxiliares'!$B$237,M335&lt;&gt;'Tabelas auxiliares'!$C$236,M335&lt;&gt;'Tabelas auxiliares'!$C$237),"FOLHA DE PESSOAL",IF(Q335='Tabelas auxiliares'!$A$237,"CUSTEIO",IF(Q335='Tabelas auxiliares'!$A$236,"INVESTIMENTO","ERRO - VERIFICAR"))))</f>
        <v/>
      </c>
      <c r="S335" s="44"/>
      <c r="V335" s="44"/>
    </row>
    <row r="336" spans="17:22" x14ac:dyDescent="0.25">
      <c r="Q336" s="51" t="str">
        <f t="shared" si="5"/>
        <v/>
      </c>
      <c r="R336" s="51" t="str">
        <f>IF(M336="","",IF(AND(M336&lt;&gt;'Tabelas auxiliares'!$B$236,M336&lt;&gt;'Tabelas auxiliares'!$B$237,M336&lt;&gt;'Tabelas auxiliares'!$C$236,M336&lt;&gt;'Tabelas auxiliares'!$C$237),"FOLHA DE PESSOAL",IF(Q336='Tabelas auxiliares'!$A$237,"CUSTEIO",IF(Q336='Tabelas auxiliares'!$A$236,"INVESTIMENTO","ERRO - VERIFICAR"))))</f>
        <v/>
      </c>
      <c r="S336" s="44"/>
      <c r="T336" s="44"/>
      <c r="V336" s="44"/>
    </row>
    <row r="337" spans="17:22" x14ac:dyDescent="0.25">
      <c r="Q337" s="51" t="str">
        <f t="shared" si="5"/>
        <v/>
      </c>
      <c r="R337" s="51" t="str">
        <f>IF(M337="","",IF(AND(M337&lt;&gt;'Tabelas auxiliares'!$B$236,M337&lt;&gt;'Tabelas auxiliares'!$B$237,M337&lt;&gt;'Tabelas auxiliares'!$C$236,M337&lt;&gt;'Tabelas auxiliares'!$C$237),"FOLHA DE PESSOAL",IF(Q337='Tabelas auxiliares'!$A$237,"CUSTEIO",IF(Q337='Tabelas auxiliares'!$A$236,"INVESTIMENTO","ERRO - VERIFICAR"))))</f>
        <v/>
      </c>
      <c r="S337" s="44"/>
      <c r="V337" s="44"/>
    </row>
    <row r="338" spans="17:22" x14ac:dyDescent="0.25">
      <c r="Q338" s="51" t="str">
        <f t="shared" si="5"/>
        <v/>
      </c>
      <c r="R338" s="51" t="str">
        <f>IF(M338="","",IF(AND(M338&lt;&gt;'Tabelas auxiliares'!$B$236,M338&lt;&gt;'Tabelas auxiliares'!$B$237,M338&lt;&gt;'Tabelas auxiliares'!$C$236,M338&lt;&gt;'Tabelas auxiliares'!$C$237),"FOLHA DE PESSOAL",IF(Q338='Tabelas auxiliares'!$A$237,"CUSTEIO",IF(Q338='Tabelas auxiliares'!$A$236,"INVESTIMENTO","ERRO - VERIFICAR"))))</f>
        <v/>
      </c>
      <c r="S338" s="44"/>
      <c r="V338" s="44"/>
    </row>
    <row r="339" spans="17:22" x14ac:dyDescent="0.25">
      <c r="Q339" s="51" t="str">
        <f t="shared" si="5"/>
        <v/>
      </c>
      <c r="R339" s="51" t="str">
        <f>IF(M339="","",IF(AND(M339&lt;&gt;'Tabelas auxiliares'!$B$236,M339&lt;&gt;'Tabelas auxiliares'!$B$237,M339&lt;&gt;'Tabelas auxiliares'!$C$236,M339&lt;&gt;'Tabelas auxiliares'!$C$237),"FOLHA DE PESSOAL",IF(Q339='Tabelas auxiliares'!$A$237,"CUSTEIO",IF(Q339='Tabelas auxiliares'!$A$236,"INVESTIMENTO","ERRO - VERIFICAR"))))</f>
        <v/>
      </c>
      <c r="S339" s="44"/>
      <c r="V339" s="44"/>
    </row>
    <row r="340" spans="17:22" x14ac:dyDescent="0.25">
      <c r="Q340" s="51" t="str">
        <f t="shared" si="5"/>
        <v/>
      </c>
      <c r="R340" s="51" t="str">
        <f>IF(M340="","",IF(AND(M340&lt;&gt;'Tabelas auxiliares'!$B$236,M340&lt;&gt;'Tabelas auxiliares'!$B$237,M340&lt;&gt;'Tabelas auxiliares'!$C$236,M340&lt;&gt;'Tabelas auxiliares'!$C$237),"FOLHA DE PESSOAL",IF(Q340='Tabelas auxiliares'!$A$237,"CUSTEIO",IF(Q340='Tabelas auxiliares'!$A$236,"INVESTIMENTO","ERRO - VERIFICAR"))))</f>
        <v/>
      </c>
      <c r="S340" s="44"/>
      <c r="T340" s="44"/>
      <c r="V340" s="44"/>
    </row>
    <row r="341" spans="17:22" x14ac:dyDescent="0.25">
      <c r="Q341" s="51" t="str">
        <f t="shared" si="5"/>
        <v/>
      </c>
      <c r="R341" s="51" t="str">
        <f>IF(M341="","",IF(AND(M341&lt;&gt;'Tabelas auxiliares'!$B$236,M341&lt;&gt;'Tabelas auxiliares'!$B$237,M341&lt;&gt;'Tabelas auxiliares'!$C$236,M341&lt;&gt;'Tabelas auxiliares'!$C$237),"FOLHA DE PESSOAL",IF(Q341='Tabelas auxiliares'!$A$237,"CUSTEIO",IF(Q341='Tabelas auxiliares'!$A$236,"INVESTIMENTO","ERRO - VERIFICAR"))))</f>
        <v/>
      </c>
      <c r="S341" s="44"/>
      <c r="V341" s="44"/>
    </row>
    <row r="342" spans="17:22" x14ac:dyDescent="0.25">
      <c r="Q342" s="51" t="str">
        <f t="shared" si="5"/>
        <v/>
      </c>
      <c r="R342" s="51" t="str">
        <f>IF(M342="","",IF(AND(M342&lt;&gt;'Tabelas auxiliares'!$B$236,M342&lt;&gt;'Tabelas auxiliares'!$B$237,M342&lt;&gt;'Tabelas auxiliares'!$C$236,M342&lt;&gt;'Tabelas auxiliares'!$C$237),"FOLHA DE PESSOAL",IF(Q342='Tabelas auxiliares'!$A$237,"CUSTEIO",IF(Q342='Tabelas auxiliares'!$A$236,"INVESTIMENTO","ERRO - VERIFICAR"))))</f>
        <v/>
      </c>
      <c r="S342" s="44"/>
      <c r="T342" s="44"/>
      <c r="V342" s="44"/>
    </row>
    <row r="343" spans="17:22" x14ac:dyDescent="0.25">
      <c r="Q343" s="51" t="str">
        <f t="shared" si="5"/>
        <v/>
      </c>
      <c r="R343" s="51" t="str">
        <f>IF(M343="","",IF(AND(M343&lt;&gt;'Tabelas auxiliares'!$B$236,M343&lt;&gt;'Tabelas auxiliares'!$B$237,M343&lt;&gt;'Tabelas auxiliares'!$C$236,M343&lt;&gt;'Tabelas auxiliares'!$C$237),"FOLHA DE PESSOAL",IF(Q343='Tabelas auxiliares'!$A$237,"CUSTEIO",IF(Q343='Tabelas auxiliares'!$A$236,"INVESTIMENTO","ERRO - VERIFICAR"))))</f>
        <v/>
      </c>
      <c r="S343" s="44"/>
      <c r="T343" s="44"/>
      <c r="V343" s="44"/>
    </row>
    <row r="344" spans="17:22" x14ac:dyDescent="0.25">
      <c r="Q344" s="51" t="str">
        <f t="shared" si="5"/>
        <v/>
      </c>
      <c r="R344" s="51" t="str">
        <f>IF(M344="","",IF(AND(M344&lt;&gt;'Tabelas auxiliares'!$B$236,M344&lt;&gt;'Tabelas auxiliares'!$B$237,M344&lt;&gt;'Tabelas auxiliares'!$C$236,M344&lt;&gt;'Tabelas auxiliares'!$C$237),"FOLHA DE PESSOAL",IF(Q344='Tabelas auxiliares'!$A$237,"CUSTEIO",IF(Q344='Tabelas auxiliares'!$A$236,"INVESTIMENTO","ERRO - VERIFICAR"))))</f>
        <v/>
      </c>
      <c r="S344" s="44"/>
      <c r="V344" s="44"/>
    </row>
    <row r="345" spans="17:22" x14ac:dyDescent="0.25">
      <c r="Q345" s="51" t="str">
        <f t="shared" si="5"/>
        <v/>
      </c>
      <c r="R345" s="51" t="str">
        <f>IF(M345="","",IF(AND(M345&lt;&gt;'Tabelas auxiliares'!$B$236,M345&lt;&gt;'Tabelas auxiliares'!$B$237,M345&lt;&gt;'Tabelas auxiliares'!$C$236,M345&lt;&gt;'Tabelas auxiliares'!$C$237),"FOLHA DE PESSOAL",IF(Q345='Tabelas auxiliares'!$A$237,"CUSTEIO",IF(Q345='Tabelas auxiliares'!$A$236,"INVESTIMENTO","ERRO - VERIFICAR"))))</f>
        <v/>
      </c>
      <c r="S345" s="44"/>
      <c r="V345" s="44"/>
    </row>
    <row r="346" spans="17:22" x14ac:dyDescent="0.25">
      <c r="Q346" s="51" t="str">
        <f t="shared" si="5"/>
        <v/>
      </c>
      <c r="R346" s="51" t="str">
        <f>IF(M346="","",IF(AND(M346&lt;&gt;'Tabelas auxiliares'!$B$236,M346&lt;&gt;'Tabelas auxiliares'!$B$237,M346&lt;&gt;'Tabelas auxiliares'!$C$236,M346&lt;&gt;'Tabelas auxiliares'!$C$237),"FOLHA DE PESSOAL",IF(Q346='Tabelas auxiliares'!$A$237,"CUSTEIO",IF(Q346='Tabelas auxiliares'!$A$236,"INVESTIMENTO","ERRO - VERIFICAR"))))</f>
        <v/>
      </c>
      <c r="S346" s="44"/>
      <c r="V346" s="44"/>
    </row>
    <row r="347" spans="17:22" x14ac:dyDescent="0.25">
      <c r="Q347" s="51" t="str">
        <f t="shared" si="5"/>
        <v/>
      </c>
      <c r="R347" s="51" t="str">
        <f>IF(M347="","",IF(AND(M347&lt;&gt;'Tabelas auxiliares'!$B$236,M347&lt;&gt;'Tabelas auxiliares'!$B$237,M347&lt;&gt;'Tabelas auxiliares'!$C$236,M347&lt;&gt;'Tabelas auxiliares'!$C$237),"FOLHA DE PESSOAL",IF(Q347='Tabelas auxiliares'!$A$237,"CUSTEIO",IF(Q347='Tabelas auxiliares'!$A$236,"INVESTIMENTO","ERRO - VERIFICAR"))))</f>
        <v/>
      </c>
      <c r="S347" s="44"/>
      <c r="V347" s="44"/>
    </row>
    <row r="348" spans="17:22" x14ac:dyDescent="0.25">
      <c r="Q348" s="51" t="str">
        <f t="shared" si="5"/>
        <v/>
      </c>
      <c r="R348" s="51" t="str">
        <f>IF(M348="","",IF(AND(M348&lt;&gt;'Tabelas auxiliares'!$B$236,M348&lt;&gt;'Tabelas auxiliares'!$B$237,M348&lt;&gt;'Tabelas auxiliares'!$C$236,M348&lt;&gt;'Tabelas auxiliares'!$C$237),"FOLHA DE PESSOAL",IF(Q348='Tabelas auxiliares'!$A$237,"CUSTEIO",IF(Q348='Tabelas auxiliares'!$A$236,"INVESTIMENTO","ERRO - VERIFICAR"))))</f>
        <v/>
      </c>
      <c r="S348" s="44"/>
      <c r="V348" s="44"/>
    </row>
    <row r="349" spans="17:22" x14ac:dyDescent="0.25">
      <c r="Q349" s="51" t="str">
        <f t="shared" si="5"/>
        <v/>
      </c>
      <c r="R349" s="51" t="str">
        <f>IF(M349="","",IF(AND(M349&lt;&gt;'Tabelas auxiliares'!$B$236,M349&lt;&gt;'Tabelas auxiliares'!$B$237,M349&lt;&gt;'Tabelas auxiliares'!$C$236,M349&lt;&gt;'Tabelas auxiliares'!$C$237),"FOLHA DE PESSOAL",IF(Q349='Tabelas auxiliares'!$A$237,"CUSTEIO",IF(Q349='Tabelas auxiliares'!$A$236,"INVESTIMENTO","ERRO - VERIFICAR"))))</f>
        <v/>
      </c>
      <c r="S349" s="44"/>
      <c r="V349" s="44"/>
    </row>
    <row r="350" spans="17:22" x14ac:dyDescent="0.25">
      <c r="Q350" s="51" t="str">
        <f t="shared" si="5"/>
        <v/>
      </c>
      <c r="R350" s="51" t="str">
        <f>IF(M350="","",IF(AND(M350&lt;&gt;'Tabelas auxiliares'!$B$236,M350&lt;&gt;'Tabelas auxiliares'!$B$237,M350&lt;&gt;'Tabelas auxiliares'!$C$236,M350&lt;&gt;'Tabelas auxiliares'!$C$237),"FOLHA DE PESSOAL",IF(Q350='Tabelas auxiliares'!$A$237,"CUSTEIO",IF(Q350='Tabelas auxiliares'!$A$236,"INVESTIMENTO","ERRO - VERIFICAR"))))</f>
        <v/>
      </c>
      <c r="S350" s="44"/>
      <c r="V350" s="44"/>
    </row>
    <row r="351" spans="17:22" x14ac:dyDescent="0.25">
      <c r="Q351" s="51" t="str">
        <f t="shared" si="5"/>
        <v/>
      </c>
      <c r="R351" s="51" t="str">
        <f>IF(M351="","",IF(AND(M351&lt;&gt;'Tabelas auxiliares'!$B$236,M351&lt;&gt;'Tabelas auxiliares'!$B$237,M351&lt;&gt;'Tabelas auxiliares'!$C$236,M351&lt;&gt;'Tabelas auxiliares'!$C$237),"FOLHA DE PESSOAL",IF(Q351='Tabelas auxiliares'!$A$237,"CUSTEIO",IF(Q351='Tabelas auxiliares'!$A$236,"INVESTIMENTO","ERRO - VERIFICAR"))))</f>
        <v/>
      </c>
      <c r="S351" s="44"/>
      <c r="V351" s="44"/>
    </row>
    <row r="352" spans="17:22" x14ac:dyDescent="0.25">
      <c r="Q352" s="51" t="str">
        <f t="shared" si="5"/>
        <v/>
      </c>
      <c r="R352" s="51" t="str">
        <f>IF(M352="","",IF(AND(M352&lt;&gt;'Tabelas auxiliares'!$B$236,M352&lt;&gt;'Tabelas auxiliares'!$B$237,M352&lt;&gt;'Tabelas auxiliares'!$C$236,M352&lt;&gt;'Tabelas auxiliares'!$C$237),"FOLHA DE PESSOAL",IF(Q352='Tabelas auxiliares'!$A$237,"CUSTEIO",IF(Q352='Tabelas auxiliares'!$A$236,"INVESTIMENTO","ERRO - VERIFICAR"))))</f>
        <v/>
      </c>
      <c r="S352" s="44"/>
      <c r="V352" s="44"/>
    </row>
    <row r="353" spans="17:22" x14ac:dyDescent="0.25">
      <c r="Q353" s="51" t="str">
        <f t="shared" si="5"/>
        <v/>
      </c>
      <c r="R353" s="51" t="str">
        <f>IF(M353="","",IF(AND(M353&lt;&gt;'Tabelas auxiliares'!$B$236,M353&lt;&gt;'Tabelas auxiliares'!$B$237,M353&lt;&gt;'Tabelas auxiliares'!$C$236,M353&lt;&gt;'Tabelas auxiliares'!$C$237),"FOLHA DE PESSOAL",IF(Q353='Tabelas auxiliares'!$A$237,"CUSTEIO",IF(Q353='Tabelas auxiliares'!$A$236,"INVESTIMENTO","ERRO - VERIFICAR"))))</f>
        <v/>
      </c>
      <c r="S353" s="44"/>
      <c r="V353" s="44"/>
    </row>
    <row r="354" spans="17:22" x14ac:dyDescent="0.25">
      <c r="Q354" s="51" t="str">
        <f t="shared" si="5"/>
        <v/>
      </c>
      <c r="R354" s="51" t="str">
        <f>IF(M354="","",IF(AND(M354&lt;&gt;'Tabelas auxiliares'!$B$236,M354&lt;&gt;'Tabelas auxiliares'!$B$237,M354&lt;&gt;'Tabelas auxiliares'!$C$236,M354&lt;&gt;'Tabelas auxiliares'!$C$237),"FOLHA DE PESSOAL",IF(Q354='Tabelas auxiliares'!$A$237,"CUSTEIO",IF(Q354='Tabelas auxiliares'!$A$236,"INVESTIMENTO","ERRO - VERIFICAR"))))</f>
        <v/>
      </c>
      <c r="S354" s="44"/>
      <c r="V354" s="44"/>
    </row>
    <row r="355" spans="17:22" x14ac:dyDescent="0.25">
      <c r="Q355" s="51" t="str">
        <f t="shared" si="5"/>
        <v/>
      </c>
      <c r="R355" s="51" t="str">
        <f>IF(M355="","",IF(AND(M355&lt;&gt;'Tabelas auxiliares'!$B$236,M355&lt;&gt;'Tabelas auxiliares'!$B$237,M355&lt;&gt;'Tabelas auxiliares'!$C$236,M355&lt;&gt;'Tabelas auxiliares'!$C$237),"FOLHA DE PESSOAL",IF(Q355='Tabelas auxiliares'!$A$237,"CUSTEIO",IF(Q355='Tabelas auxiliares'!$A$236,"INVESTIMENTO","ERRO - VERIFICAR"))))</f>
        <v/>
      </c>
      <c r="S355" s="44"/>
      <c r="T355" s="44"/>
      <c r="V355" s="44"/>
    </row>
    <row r="356" spans="17:22" x14ac:dyDescent="0.25">
      <c r="Q356" s="51" t="str">
        <f t="shared" si="5"/>
        <v/>
      </c>
      <c r="R356" s="51" t="str">
        <f>IF(M356="","",IF(AND(M356&lt;&gt;'Tabelas auxiliares'!$B$236,M356&lt;&gt;'Tabelas auxiliares'!$B$237,M356&lt;&gt;'Tabelas auxiliares'!$C$236,M356&lt;&gt;'Tabelas auxiliares'!$C$237),"FOLHA DE PESSOAL",IF(Q356='Tabelas auxiliares'!$A$237,"CUSTEIO",IF(Q356='Tabelas auxiliares'!$A$236,"INVESTIMENTO","ERRO - VERIFICAR"))))</f>
        <v/>
      </c>
      <c r="S356" s="44"/>
      <c r="V356" s="44"/>
    </row>
    <row r="357" spans="17:22" x14ac:dyDescent="0.25">
      <c r="Q357" s="51" t="str">
        <f t="shared" si="5"/>
        <v/>
      </c>
      <c r="R357" s="51" t="str">
        <f>IF(M357="","",IF(AND(M357&lt;&gt;'Tabelas auxiliares'!$B$236,M357&lt;&gt;'Tabelas auxiliares'!$B$237,M357&lt;&gt;'Tabelas auxiliares'!$C$236,M357&lt;&gt;'Tabelas auxiliares'!$C$237),"FOLHA DE PESSOAL",IF(Q357='Tabelas auxiliares'!$A$237,"CUSTEIO",IF(Q357='Tabelas auxiliares'!$A$236,"INVESTIMENTO","ERRO - VERIFICAR"))))</f>
        <v/>
      </c>
      <c r="S357" s="44"/>
      <c r="V357" s="44"/>
    </row>
    <row r="358" spans="17:22" x14ac:dyDescent="0.25">
      <c r="Q358" s="51" t="str">
        <f t="shared" si="5"/>
        <v/>
      </c>
      <c r="R358" s="51" t="str">
        <f>IF(M358="","",IF(AND(M358&lt;&gt;'Tabelas auxiliares'!$B$236,M358&lt;&gt;'Tabelas auxiliares'!$B$237,M358&lt;&gt;'Tabelas auxiliares'!$C$236,M358&lt;&gt;'Tabelas auxiliares'!$C$237),"FOLHA DE PESSOAL",IF(Q358='Tabelas auxiliares'!$A$237,"CUSTEIO",IF(Q358='Tabelas auxiliares'!$A$236,"INVESTIMENTO","ERRO - VERIFICAR"))))</f>
        <v/>
      </c>
      <c r="S358" s="44"/>
      <c r="V358" s="44"/>
    </row>
    <row r="359" spans="17:22" x14ac:dyDescent="0.25">
      <c r="Q359" s="51" t="str">
        <f t="shared" si="5"/>
        <v/>
      </c>
      <c r="R359" s="51" t="str">
        <f>IF(M359="","",IF(AND(M359&lt;&gt;'Tabelas auxiliares'!$B$236,M359&lt;&gt;'Tabelas auxiliares'!$B$237,M359&lt;&gt;'Tabelas auxiliares'!$C$236,M359&lt;&gt;'Tabelas auxiliares'!$C$237),"FOLHA DE PESSOAL",IF(Q359='Tabelas auxiliares'!$A$237,"CUSTEIO",IF(Q359='Tabelas auxiliares'!$A$236,"INVESTIMENTO","ERRO - VERIFICAR"))))</f>
        <v/>
      </c>
      <c r="S359" s="44"/>
      <c r="V359" s="44"/>
    </row>
    <row r="360" spans="17:22" x14ac:dyDescent="0.25">
      <c r="Q360" s="51" t="str">
        <f t="shared" si="5"/>
        <v/>
      </c>
      <c r="R360" s="51" t="str">
        <f>IF(M360="","",IF(AND(M360&lt;&gt;'Tabelas auxiliares'!$B$236,M360&lt;&gt;'Tabelas auxiliares'!$B$237,M360&lt;&gt;'Tabelas auxiliares'!$C$236,M360&lt;&gt;'Tabelas auxiliares'!$C$237),"FOLHA DE PESSOAL",IF(Q360='Tabelas auxiliares'!$A$237,"CUSTEIO",IF(Q360='Tabelas auxiliares'!$A$236,"INVESTIMENTO","ERRO - VERIFICAR"))))</f>
        <v/>
      </c>
      <c r="S360" s="44"/>
      <c r="V360" s="44"/>
    </row>
    <row r="361" spans="17:22" x14ac:dyDescent="0.25">
      <c r="Q361" s="51" t="str">
        <f t="shared" si="5"/>
        <v/>
      </c>
      <c r="R361" s="51" t="str">
        <f>IF(M361="","",IF(AND(M361&lt;&gt;'Tabelas auxiliares'!$B$236,M361&lt;&gt;'Tabelas auxiliares'!$B$237,M361&lt;&gt;'Tabelas auxiliares'!$C$236,M361&lt;&gt;'Tabelas auxiliares'!$C$237),"FOLHA DE PESSOAL",IF(Q361='Tabelas auxiliares'!$A$237,"CUSTEIO",IF(Q361='Tabelas auxiliares'!$A$236,"INVESTIMENTO","ERRO - VERIFICAR"))))</f>
        <v/>
      </c>
      <c r="S361" s="44"/>
      <c r="V361" s="44"/>
    </row>
    <row r="362" spans="17:22" x14ac:dyDescent="0.25">
      <c r="Q362" s="51" t="str">
        <f t="shared" si="5"/>
        <v/>
      </c>
      <c r="R362" s="51" t="str">
        <f>IF(M362="","",IF(AND(M362&lt;&gt;'Tabelas auxiliares'!$B$236,M362&lt;&gt;'Tabelas auxiliares'!$B$237,M362&lt;&gt;'Tabelas auxiliares'!$C$236,M362&lt;&gt;'Tabelas auxiliares'!$C$237),"FOLHA DE PESSOAL",IF(Q362='Tabelas auxiliares'!$A$237,"CUSTEIO",IF(Q362='Tabelas auxiliares'!$A$236,"INVESTIMENTO","ERRO - VERIFICAR"))))</f>
        <v/>
      </c>
      <c r="S362" s="44"/>
      <c r="V362" s="44"/>
    </row>
    <row r="363" spans="17:22" x14ac:dyDescent="0.25">
      <c r="Q363" s="51" t="str">
        <f t="shared" si="5"/>
        <v/>
      </c>
      <c r="R363" s="51" t="str">
        <f>IF(M363="","",IF(AND(M363&lt;&gt;'Tabelas auxiliares'!$B$236,M363&lt;&gt;'Tabelas auxiliares'!$B$237,M363&lt;&gt;'Tabelas auxiliares'!$C$236,M363&lt;&gt;'Tabelas auxiliares'!$C$237),"FOLHA DE PESSOAL",IF(Q363='Tabelas auxiliares'!$A$237,"CUSTEIO",IF(Q363='Tabelas auxiliares'!$A$236,"INVESTIMENTO","ERRO - VERIFICAR"))))</f>
        <v/>
      </c>
      <c r="S363" s="44"/>
      <c r="T363" s="44"/>
      <c r="U363" s="44"/>
      <c r="V363" s="44"/>
    </row>
    <row r="364" spans="17:22" x14ac:dyDescent="0.25">
      <c r="Q364" s="51" t="str">
        <f t="shared" si="5"/>
        <v/>
      </c>
      <c r="R364" s="51" t="str">
        <f>IF(M364="","",IF(AND(M364&lt;&gt;'Tabelas auxiliares'!$B$236,M364&lt;&gt;'Tabelas auxiliares'!$B$237,M364&lt;&gt;'Tabelas auxiliares'!$C$236,M364&lt;&gt;'Tabelas auxiliares'!$C$237),"FOLHA DE PESSOAL",IF(Q364='Tabelas auxiliares'!$A$237,"CUSTEIO",IF(Q364='Tabelas auxiliares'!$A$236,"INVESTIMENTO","ERRO - VERIFICAR"))))</f>
        <v/>
      </c>
      <c r="S364" s="44"/>
      <c r="T364" s="44"/>
    </row>
    <row r="365" spans="17:22" x14ac:dyDescent="0.25">
      <c r="Q365" s="51" t="str">
        <f t="shared" si="5"/>
        <v/>
      </c>
      <c r="R365" s="51" t="str">
        <f>IF(M365="","",IF(AND(M365&lt;&gt;'Tabelas auxiliares'!$B$236,M365&lt;&gt;'Tabelas auxiliares'!$B$237,M365&lt;&gt;'Tabelas auxiliares'!$C$236,M365&lt;&gt;'Tabelas auxiliares'!$C$237),"FOLHA DE PESSOAL",IF(Q365='Tabelas auxiliares'!$A$237,"CUSTEIO",IF(Q365='Tabelas auxiliares'!$A$236,"INVESTIMENTO","ERRO - VERIFICAR"))))</f>
        <v/>
      </c>
      <c r="S365" s="44"/>
      <c r="V365" s="44"/>
    </row>
    <row r="366" spans="17:22" x14ac:dyDescent="0.25">
      <c r="Q366" s="51" t="str">
        <f t="shared" si="5"/>
        <v/>
      </c>
      <c r="R366" s="51" t="str">
        <f>IF(M366="","",IF(AND(M366&lt;&gt;'Tabelas auxiliares'!$B$236,M366&lt;&gt;'Tabelas auxiliares'!$B$237,M366&lt;&gt;'Tabelas auxiliares'!$C$236,M366&lt;&gt;'Tabelas auxiliares'!$C$237),"FOLHA DE PESSOAL",IF(Q366='Tabelas auxiliares'!$A$237,"CUSTEIO",IF(Q366='Tabelas auxiliares'!$A$236,"INVESTIMENTO","ERRO - VERIFICAR"))))</f>
        <v/>
      </c>
      <c r="S366" s="44"/>
      <c r="V366" s="44"/>
    </row>
    <row r="367" spans="17:22" x14ac:dyDescent="0.25">
      <c r="Q367" s="51" t="str">
        <f t="shared" si="5"/>
        <v/>
      </c>
      <c r="R367" s="51" t="str">
        <f>IF(M367="","",IF(AND(M367&lt;&gt;'Tabelas auxiliares'!$B$236,M367&lt;&gt;'Tabelas auxiliares'!$B$237,M367&lt;&gt;'Tabelas auxiliares'!$C$236,M367&lt;&gt;'Tabelas auxiliares'!$C$237),"FOLHA DE PESSOAL",IF(Q367='Tabelas auxiliares'!$A$237,"CUSTEIO",IF(Q367='Tabelas auxiliares'!$A$236,"INVESTIMENTO","ERRO - VERIFICAR"))))</f>
        <v/>
      </c>
      <c r="S367" s="44"/>
      <c r="V367" s="44"/>
    </row>
    <row r="368" spans="17:22" x14ac:dyDescent="0.25">
      <c r="Q368" s="51" t="str">
        <f t="shared" si="5"/>
        <v/>
      </c>
      <c r="R368" s="51" t="str">
        <f>IF(M368="","",IF(AND(M368&lt;&gt;'Tabelas auxiliares'!$B$236,M368&lt;&gt;'Tabelas auxiliares'!$B$237,M368&lt;&gt;'Tabelas auxiliares'!$C$236,M368&lt;&gt;'Tabelas auxiliares'!$C$237),"FOLHA DE PESSOAL",IF(Q368='Tabelas auxiliares'!$A$237,"CUSTEIO",IF(Q368='Tabelas auxiliares'!$A$236,"INVESTIMENTO","ERRO - VERIFICAR"))))</f>
        <v/>
      </c>
      <c r="S368" s="44"/>
      <c r="V368" s="44"/>
    </row>
    <row r="369" spans="17:22" x14ac:dyDescent="0.25">
      <c r="Q369" s="51" t="str">
        <f t="shared" si="5"/>
        <v/>
      </c>
      <c r="R369" s="51" t="str">
        <f>IF(M369="","",IF(AND(M369&lt;&gt;'Tabelas auxiliares'!$B$236,M369&lt;&gt;'Tabelas auxiliares'!$B$237,M369&lt;&gt;'Tabelas auxiliares'!$C$236,M369&lt;&gt;'Tabelas auxiliares'!$C$237),"FOLHA DE PESSOAL",IF(Q369='Tabelas auxiliares'!$A$237,"CUSTEIO",IF(Q369='Tabelas auxiliares'!$A$236,"INVESTIMENTO","ERRO - VERIFICAR"))))</f>
        <v/>
      </c>
      <c r="S369" s="44"/>
      <c r="V369" s="44"/>
    </row>
    <row r="370" spans="17:22" x14ac:dyDescent="0.25">
      <c r="Q370" s="51" t="str">
        <f t="shared" si="5"/>
        <v/>
      </c>
      <c r="R370" s="51" t="str">
        <f>IF(M370="","",IF(AND(M370&lt;&gt;'Tabelas auxiliares'!$B$236,M370&lt;&gt;'Tabelas auxiliares'!$B$237,M370&lt;&gt;'Tabelas auxiliares'!$C$236,M370&lt;&gt;'Tabelas auxiliares'!$C$237),"FOLHA DE PESSOAL",IF(Q370='Tabelas auxiliares'!$A$237,"CUSTEIO",IF(Q370='Tabelas auxiliares'!$A$236,"INVESTIMENTO","ERRO - VERIFICAR"))))</f>
        <v/>
      </c>
      <c r="S370" s="44"/>
      <c r="V370" s="44"/>
    </row>
    <row r="371" spans="17:22" x14ac:dyDescent="0.25">
      <c r="Q371" s="51" t="str">
        <f t="shared" si="5"/>
        <v/>
      </c>
      <c r="R371" s="51" t="str">
        <f>IF(M371="","",IF(AND(M371&lt;&gt;'Tabelas auxiliares'!$B$236,M371&lt;&gt;'Tabelas auxiliares'!$B$237,M371&lt;&gt;'Tabelas auxiliares'!$C$236,M371&lt;&gt;'Tabelas auxiliares'!$C$237),"FOLHA DE PESSOAL",IF(Q371='Tabelas auxiliares'!$A$237,"CUSTEIO",IF(Q371='Tabelas auxiliares'!$A$236,"INVESTIMENTO","ERRO - VERIFICAR"))))</f>
        <v/>
      </c>
      <c r="S371" s="44"/>
      <c r="V371" s="44"/>
    </row>
    <row r="372" spans="17:22" x14ac:dyDescent="0.25">
      <c r="Q372" s="51" t="str">
        <f t="shared" si="5"/>
        <v/>
      </c>
      <c r="R372" s="51" t="str">
        <f>IF(M372="","",IF(AND(M372&lt;&gt;'Tabelas auxiliares'!$B$236,M372&lt;&gt;'Tabelas auxiliares'!$B$237,M372&lt;&gt;'Tabelas auxiliares'!$C$236,M372&lt;&gt;'Tabelas auxiliares'!$C$237),"FOLHA DE PESSOAL",IF(Q372='Tabelas auxiliares'!$A$237,"CUSTEIO",IF(Q372='Tabelas auxiliares'!$A$236,"INVESTIMENTO","ERRO - VERIFICAR"))))</f>
        <v/>
      </c>
      <c r="S372" s="44"/>
      <c r="V372" s="44"/>
    </row>
    <row r="373" spans="17:22" x14ac:dyDescent="0.25">
      <c r="Q373" s="51" t="str">
        <f t="shared" si="5"/>
        <v/>
      </c>
      <c r="R373" s="51" t="str">
        <f>IF(M373="","",IF(AND(M373&lt;&gt;'Tabelas auxiliares'!$B$236,M373&lt;&gt;'Tabelas auxiliares'!$B$237,M373&lt;&gt;'Tabelas auxiliares'!$C$236,M373&lt;&gt;'Tabelas auxiliares'!$C$237),"FOLHA DE PESSOAL",IF(Q373='Tabelas auxiliares'!$A$237,"CUSTEIO",IF(Q373='Tabelas auxiliares'!$A$236,"INVESTIMENTO","ERRO - VERIFICAR"))))</f>
        <v/>
      </c>
      <c r="S373" s="44"/>
      <c r="V373" s="44"/>
    </row>
    <row r="374" spans="17:22" x14ac:dyDescent="0.25">
      <c r="Q374" s="51" t="str">
        <f t="shared" si="5"/>
        <v/>
      </c>
      <c r="R374" s="51" t="str">
        <f>IF(M374="","",IF(AND(M374&lt;&gt;'Tabelas auxiliares'!$B$236,M374&lt;&gt;'Tabelas auxiliares'!$B$237,M374&lt;&gt;'Tabelas auxiliares'!$C$236,M374&lt;&gt;'Tabelas auxiliares'!$C$237),"FOLHA DE PESSOAL",IF(Q374='Tabelas auxiliares'!$A$237,"CUSTEIO",IF(Q374='Tabelas auxiliares'!$A$236,"INVESTIMENTO","ERRO - VERIFICAR"))))</f>
        <v/>
      </c>
      <c r="S374" s="44"/>
      <c r="V374" s="44"/>
    </row>
    <row r="375" spans="17:22" x14ac:dyDescent="0.25">
      <c r="Q375" s="51" t="str">
        <f t="shared" si="5"/>
        <v/>
      </c>
      <c r="R375" s="51" t="str">
        <f>IF(M375="","",IF(AND(M375&lt;&gt;'Tabelas auxiliares'!$B$236,M375&lt;&gt;'Tabelas auxiliares'!$B$237,M375&lt;&gt;'Tabelas auxiliares'!$C$236,M375&lt;&gt;'Tabelas auxiliares'!$C$237),"FOLHA DE PESSOAL",IF(Q375='Tabelas auxiliares'!$A$237,"CUSTEIO",IF(Q375='Tabelas auxiliares'!$A$236,"INVESTIMENTO","ERRO - VERIFICAR"))))</f>
        <v/>
      </c>
      <c r="S375" s="44"/>
      <c r="V375" s="44"/>
    </row>
    <row r="376" spans="17:22" x14ac:dyDescent="0.25">
      <c r="Q376" s="51" t="str">
        <f t="shared" si="5"/>
        <v/>
      </c>
      <c r="R376" s="51" t="str">
        <f>IF(M376="","",IF(AND(M376&lt;&gt;'Tabelas auxiliares'!$B$236,M376&lt;&gt;'Tabelas auxiliares'!$B$237,M376&lt;&gt;'Tabelas auxiliares'!$C$236,M376&lt;&gt;'Tabelas auxiliares'!$C$237),"FOLHA DE PESSOAL",IF(Q376='Tabelas auxiliares'!$A$237,"CUSTEIO",IF(Q376='Tabelas auxiliares'!$A$236,"INVESTIMENTO","ERRO - VERIFICAR"))))</f>
        <v/>
      </c>
      <c r="S376" s="44"/>
      <c r="V376" s="44"/>
    </row>
    <row r="377" spans="17:22" x14ac:dyDescent="0.25">
      <c r="Q377" s="51" t="str">
        <f t="shared" si="5"/>
        <v/>
      </c>
      <c r="R377" s="51" t="str">
        <f>IF(M377="","",IF(AND(M377&lt;&gt;'Tabelas auxiliares'!$B$236,M377&lt;&gt;'Tabelas auxiliares'!$B$237,M377&lt;&gt;'Tabelas auxiliares'!$C$236,M377&lt;&gt;'Tabelas auxiliares'!$C$237),"FOLHA DE PESSOAL",IF(Q377='Tabelas auxiliares'!$A$237,"CUSTEIO",IF(Q377='Tabelas auxiliares'!$A$236,"INVESTIMENTO","ERRO - VERIFICAR"))))</f>
        <v/>
      </c>
      <c r="S377" s="44"/>
      <c r="V377" s="44"/>
    </row>
    <row r="378" spans="17:22" x14ac:dyDescent="0.25">
      <c r="Q378" s="51" t="str">
        <f t="shared" si="5"/>
        <v/>
      </c>
      <c r="R378" s="51" t="str">
        <f>IF(M378="","",IF(AND(M378&lt;&gt;'Tabelas auxiliares'!$B$236,M378&lt;&gt;'Tabelas auxiliares'!$B$237,M378&lt;&gt;'Tabelas auxiliares'!$C$236,M378&lt;&gt;'Tabelas auxiliares'!$C$237),"FOLHA DE PESSOAL",IF(Q378='Tabelas auxiliares'!$A$237,"CUSTEIO",IF(Q378='Tabelas auxiliares'!$A$236,"INVESTIMENTO","ERRO - VERIFICAR"))))</f>
        <v/>
      </c>
      <c r="S378" s="44"/>
      <c r="V378" s="44"/>
    </row>
    <row r="379" spans="17:22" x14ac:dyDescent="0.25">
      <c r="Q379" s="51" t="str">
        <f t="shared" si="5"/>
        <v/>
      </c>
      <c r="R379" s="51" t="str">
        <f>IF(M379="","",IF(AND(M379&lt;&gt;'Tabelas auxiliares'!$B$236,M379&lt;&gt;'Tabelas auxiliares'!$B$237,M379&lt;&gt;'Tabelas auxiliares'!$C$236,M379&lt;&gt;'Tabelas auxiliares'!$C$237),"FOLHA DE PESSOAL",IF(Q379='Tabelas auxiliares'!$A$237,"CUSTEIO",IF(Q379='Tabelas auxiliares'!$A$236,"INVESTIMENTO","ERRO - VERIFICAR"))))</f>
        <v/>
      </c>
      <c r="S379" s="44"/>
      <c r="V379" s="44"/>
    </row>
    <row r="380" spans="17:22" x14ac:dyDescent="0.25">
      <c r="Q380" s="51" t="str">
        <f t="shared" si="5"/>
        <v/>
      </c>
      <c r="R380" s="51" t="str">
        <f>IF(M380="","",IF(AND(M380&lt;&gt;'Tabelas auxiliares'!$B$236,M380&lt;&gt;'Tabelas auxiliares'!$B$237,M380&lt;&gt;'Tabelas auxiliares'!$C$236,M380&lt;&gt;'Tabelas auxiliares'!$C$237),"FOLHA DE PESSOAL",IF(Q380='Tabelas auxiliares'!$A$237,"CUSTEIO",IF(Q380='Tabelas auxiliares'!$A$236,"INVESTIMENTO","ERRO - VERIFICAR"))))</f>
        <v/>
      </c>
      <c r="S380" s="44"/>
      <c r="V380" s="44"/>
    </row>
    <row r="381" spans="17:22" x14ac:dyDescent="0.25">
      <c r="Q381" s="51" t="str">
        <f t="shared" si="5"/>
        <v/>
      </c>
      <c r="R381" s="51" t="str">
        <f>IF(M381="","",IF(AND(M381&lt;&gt;'Tabelas auxiliares'!$B$236,M381&lt;&gt;'Tabelas auxiliares'!$B$237,M381&lt;&gt;'Tabelas auxiliares'!$C$236,M381&lt;&gt;'Tabelas auxiliares'!$C$237),"FOLHA DE PESSOAL",IF(Q381='Tabelas auxiliares'!$A$237,"CUSTEIO",IF(Q381='Tabelas auxiliares'!$A$236,"INVESTIMENTO","ERRO - VERIFICAR"))))</f>
        <v/>
      </c>
      <c r="S381" s="44"/>
      <c r="V381" s="44"/>
    </row>
    <row r="382" spans="17:22" x14ac:dyDescent="0.25">
      <c r="Q382" s="51" t="str">
        <f t="shared" si="5"/>
        <v/>
      </c>
      <c r="R382" s="51" t="str">
        <f>IF(M382="","",IF(AND(M382&lt;&gt;'Tabelas auxiliares'!$B$236,M382&lt;&gt;'Tabelas auxiliares'!$B$237,M382&lt;&gt;'Tabelas auxiliares'!$C$236,M382&lt;&gt;'Tabelas auxiliares'!$C$237),"FOLHA DE PESSOAL",IF(Q382='Tabelas auxiliares'!$A$237,"CUSTEIO",IF(Q382='Tabelas auxiliares'!$A$236,"INVESTIMENTO","ERRO - VERIFICAR"))))</f>
        <v/>
      </c>
      <c r="S382" s="44"/>
    </row>
    <row r="383" spans="17:22" x14ac:dyDescent="0.25">
      <c r="Q383" s="51" t="str">
        <f t="shared" si="5"/>
        <v/>
      </c>
      <c r="R383" s="51" t="str">
        <f>IF(M383="","",IF(AND(M383&lt;&gt;'Tabelas auxiliares'!$B$236,M383&lt;&gt;'Tabelas auxiliares'!$B$237,M383&lt;&gt;'Tabelas auxiliares'!$C$236,M383&lt;&gt;'Tabelas auxiliares'!$C$237),"FOLHA DE PESSOAL",IF(Q383='Tabelas auxiliares'!$A$237,"CUSTEIO",IF(Q383='Tabelas auxiliares'!$A$236,"INVESTIMENTO","ERRO - VERIFICAR"))))</f>
        <v/>
      </c>
      <c r="S383" s="44"/>
      <c r="V383" s="44"/>
    </row>
    <row r="384" spans="17:22" x14ac:dyDescent="0.25">
      <c r="Q384" s="51" t="str">
        <f t="shared" si="5"/>
        <v/>
      </c>
      <c r="R384" s="51" t="str">
        <f>IF(M384="","",IF(AND(M384&lt;&gt;'Tabelas auxiliares'!$B$236,M384&lt;&gt;'Tabelas auxiliares'!$B$237,M384&lt;&gt;'Tabelas auxiliares'!$C$236,M384&lt;&gt;'Tabelas auxiliares'!$C$237),"FOLHA DE PESSOAL",IF(Q384='Tabelas auxiliares'!$A$237,"CUSTEIO",IF(Q384='Tabelas auxiliares'!$A$236,"INVESTIMENTO","ERRO - VERIFICAR"))))</f>
        <v/>
      </c>
      <c r="S384" s="44"/>
      <c r="V384" s="44"/>
    </row>
    <row r="385" spans="17:22" x14ac:dyDescent="0.25">
      <c r="Q385" s="51" t="str">
        <f t="shared" si="5"/>
        <v/>
      </c>
      <c r="R385" s="51" t="str">
        <f>IF(M385="","",IF(AND(M385&lt;&gt;'Tabelas auxiliares'!$B$236,M385&lt;&gt;'Tabelas auxiliares'!$B$237,M385&lt;&gt;'Tabelas auxiliares'!$C$236,M385&lt;&gt;'Tabelas auxiliares'!$C$237),"FOLHA DE PESSOAL",IF(Q385='Tabelas auxiliares'!$A$237,"CUSTEIO",IF(Q385='Tabelas auxiliares'!$A$236,"INVESTIMENTO","ERRO - VERIFICAR"))))</f>
        <v/>
      </c>
      <c r="S385" s="44"/>
      <c r="T385" s="44"/>
      <c r="V385" s="44"/>
    </row>
    <row r="386" spans="17:22" x14ac:dyDescent="0.25">
      <c r="Q386" s="51" t="str">
        <f t="shared" si="5"/>
        <v/>
      </c>
      <c r="R386" s="51" t="str">
        <f>IF(M386="","",IF(AND(M386&lt;&gt;'Tabelas auxiliares'!$B$236,M386&lt;&gt;'Tabelas auxiliares'!$B$237,M386&lt;&gt;'Tabelas auxiliares'!$C$236,M386&lt;&gt;'Tabelas auxiliares'!$C$237),"FOLHA DE PESSOAL",IF(Q386='Tabelas auxiliares'!$A$237,"CUSTEIO",IF(Q386='Tabelas auxiliares'!$A$236,"INVESTIMENTO","ERRO - VERIFICAR"))))</f>
        <v/>
      </c>
      <c r="S386" s="44"/>
      <c r="V386" s="44"/>
    </row>
    <row r="387" spans="17:22" x14ac:dyDescent="0.25">
      <c r="Q387" s="51" t="str">
        <f t="shared" si="5"/>
        <v/>
      </c>
      <c r="R387" s="51" t="str">
        <f>IF(M387="","",IF(AND(M387&lt;&gt;'Tabelas auxiliares'!$B$236,M387&lt;&gt;'Tabelas auxiliares'!$B$237,M387&lt;&gt;'Tabelas auxiliares'!$C$236,M387&lt;&gt;'Tabelas auxiliares'!$C$237),"FOLHA DE PESSOAL",IF(Q387='Tabelas auxiliares'!$A$237,"CUSTEIO",IF(Q387='Tabelas auxiliares'!$A$236,"INVESTIMENTO","ERRO - VERIFICAR"))))</f>
        <v/>
      </c>
      <c r="S387" s="44"/>
      <c r="V387" s="44"/>
    </row>
    <row r="388" spans="17:22" x14ac:dyDescent="0.25">
      <c r="Q388" s="51" t="str">
        <f t="shared" si="5"/>
        <v/>
      </c>
      <c r="R388" s="51" t="str">
        <f>IF(M388="","",IF(AND(M388&lt;&gt;'Tabelas auxiliares'!$B$236,M388&lt;&gt;'Tabelas auxiliares'!$B$237,M388&lt;&gt;'Tabelas auxiliares'!$C$236,M388&lt;&gt;'Tabelas auxiliares'!$C$237),"FOLHA DE PESSOAL",IF(Q388='Tabelas auxiliares'!$A$237,"CUSTEIO",IF(Q388='Tabelas auxiliares'!$A$236,"INVESTIMENTO","ERRO - VERIFICAR"))))</f>
        <v/>
      </c>
      <c r="S388" s="44"/>
      <c r="V388" s="44"/>
    </row>
    <row r="389" spans="17:22" x14ac:dyDescent="0.25">
      <c r="Q389" s="51" t="str">
        <f t="shared" ref="Q389:Q452" si="6">LEFT(O389,1)</f>
        <v/>
      </c>
      <c r="R389" s="51" t="str">
        <f>IF(M389="","",IF(AND(M389&lt;&gt;'Tabelas auxiliares'!$B$236,M389&lt;&gt;'Tabelas auxiliares'!$B$237,M389&lt;&gt;'Tabelas auxiliares'!$C$236,M389&lt;&gt;'Tabelas auxiliares'!$C$237),"FOLHA DE PESSOAL",IF(Q389='Tabelas auxiliares'!$A$237,"CUSTEIO",IF(Q389='Tabelas auxiliares'!$A$236,"INVESTIMENTO","ERRO - VERIFICAR"))))</f>
        <v/>
      </c>
      <c r="S389" s="44"/>
      <c r="V389" s="44"/>
    </row>
    <row r="390" spans="17:22" x14ac:dyDescent="0.25">
      <c r="Q390" s="51" t="str">
        <f t="shared" si="6"/>
        <v/>
      </c>
      <c r="R390" s="51" t="str">
        <f>IF(M390="","",IF(AND(M390&lt;&gt;'Tabelas auxiliares'!$B$236,M390&lt;&gt;'Tabelas auxiliares'!$B$237,M390&lt;&gt;'Tabelas auxiliares'!$C$236,M390&lt;&gt;'Tabelas auxiliares'!$C$237),"FOLHA DE PESSOAL",IF(Q390='Tabelas auxiliares'!$A$237,"CUSTEIO",IF(Q390='Tabelas auxiliares'!$A$236,"INVESTIMENTO","ERRO - VERIFICAR"))))</f>
        <v/>
      </c>
      <c r="S390" s="44"/>
      <c r="V390" s="44"/>
    </row>
    <row r="391" spans="17:22" x14ac:dyDescent="0.25">
      <c r="Q391" s="51" t="str">
        <f t="shared" si="6"/>
        <v/>
      </c>
      <c r="R391" s="51" t="str">
        <f>IF(M391="","",IF(AND(M391&lt;&gt;'Tabelas auxiliares'!$B$236,M391&lt;&gt;'Tabelas auxiliares'!$B$237,M391&lt;&gt;'Tabelas auxiliares'!$C$236,M391&lt;&gt;'Tabelas auxiliares'!$C$237),"FOLHA DE PESSOAL",IF(Q391='Tabelas auxiliares'!$A$237,"CUSTEIO",IF(Q391='Tabelas auxiliares'!$A$236,"INVESTIMENTO","ERRO - VERIFICAR"))))</f>
        <v/>
      </c>
      <c r="S391" s="44"/>
      <c r="V391" s="44"/>
    </row>
    <row r="392" spans="17:22" x14ac:dyDescent="0.25">
      <c r="Q392" s="51" t="str">
        <f t="shared" si="6"/>
        <v/>
      </c>
      <c r="R392" s="51" t="str">
        <f>IF(M392="","",IF(AND(M392&lt;&gt;'Tabelas auxiliares'!$B$236,M392&lt;&gt;'Tabelas auxiliares'!$B$237,M392&lt;&gt;'Tabelas auxiliares'!$C$236,M392&lt;&gt;'Tabelas auxiliares'!$C$237),"FOLHA DE PESSOAL",IF(Q392='Tabelas auxiliares'!$A$237,"CUSTEIO",IF(Q392='Tabelas auxiliares'!$A$236,"INVESTIMENTO","ERRO - VERIFICAR"))))</f>
        <v/>
      </c>
      <c r="S392" s="44"/>
      <c r="V392" s="44"/>
    </row>
    <row r="393" spans="17:22" x14ac:dyDescent="0.25">
      <c r="Q393" s="51" t="str">
        <f t="shared" si="6"/>
        <v/>
      </c>
      <c r="R393" s="51" t="str">
        <f>IF(M393="","",IF(AND(M393&lt;&gt;'Tabelas auxiliares'!$B$236,M393&lt;&gt;'Tabelas auxiliares'!$B$237,M393&lt;&gt;'Tabelas auxiliares'!$C$236,M393&lt;&gt;'Tabelas auxiliares'!$C$237),"FOLHA DE PESSOAL",IF(Q393='Tabelas auxiliares'!$A$237,"CUSTEIO",IF(Q393='Tabelas auxiliares'!$A$236,"INVESTIMENTO","ERRO - VERIFICAR"))))</f>
        <v/>
      </c>
      <c r="S393" s="44"/>
      <c r="V393" s="44"/>
    </row>
    <row r="394" spans="17:22" x14ac:dyDescent="0.25">
      <c r="Q394" s="51" t="str">
        <f t="shared" si="6"/>
        <v/>
      </c>
      <c r="R394" s="51" t="str">
        <f>IF(M394="","",IF(AND(M394&lt;&gt;'Tabelas auxiliares'!$B$236,M394&lt;&gt;'Tabelas auxiliares'!$B$237,M394&lt;&gt;'Tabelas auxiliares'!$C$236,M394&lt;&gt;'Tabelas auxiliares'!$C$237),"FOLHA DE PESSOAL",IF(Q394='Tabelas auxiliares'!$A$237,"CUSTEIO",IF(Q394='Tabelas auxiliares'!$A$236,"INVESTIMENTO","ERRO - VERIFICAR"))))</f>
        <v/>
      </c>
      <c r="S394" s="44"/>
      <c r="V394" s="44"/>
    </row>
    <row r="395" spans="17:22" x14ac:dyDescent="0.25">
      <c r="Q395" s="51" t="str">
        <f t="shared" si="6"/>
        <v/>
      </c>
      <c r="R395" s="51" t="str">
        <f>IF(M395="","",IF(AND(M395&lt;&gt;'Tabelas auxiliares'!$B$236,M395&lt;&gt;'Tabelas auxiliares'!$B$237,M395&lt;&gt;'Tabelas auxiliares'!$C$236,M395&lt;&gt;'Tabelas auxiliares'!$C$237),"FOLHA DE PESSOAL",IF(Q395='Tabelas auxiliares'!$A$237,"CUSTEIO",IF(Q395='Tabelas auxiliares'!$A$236,"INVESTIMENTO","ERRO - VERIFICAR"))))</f>
        <v/>
      </c>
      <c r="S395" s="44"/>
      <c r="T395" s="44"/>
    </row>
    <row r="396" spans="17:22" x14ac:dyDescent="0.25">
      <c r="Q396" s="51" t="str">
        <f t="shared" si="6"/>
        <v/>
      </c>
      <c r="R396" s="51" t="str">
        <f>IF(M396="","",IF(AND(M396&lt;&gt;'Tabelas auxiliares'!$B$236,M396&lt;&gt;'Tabelas auxiliares'!$B$237,M396&lt;&gt;'Tabelas auxiliares'!$C$236,M396&lt;&gt;'Tabelas auxiliares'!$C$237),"FOLHA DE PESSOAL",IF(Q396='Tabelas auxiliares'!$A$237,"CUSTEIO",IF(Q396='Tabelas auxiliares'!$A$236,"INVESTIMENTO","ERRO - VERIFICAR"))))</f>
        <v/>
      </c>
      <c r="S396" s="44"/>
      <c r="V396" s="44"/>
    </row>
    <row r="397" spans="17:22" x14ac:dyDescent="0.25">
      <c r="Q397" s="51" t="str">
        <f t="shared" si="6"/>
        <v/>
      </c>
      <c r="R397" s="51" t="str">
        <f>IF(M397="","",IF(AND(M397&lt;&gt;'Tabelas auxiliares'!$B$236,M397&lt;&gt;'Tabelas auxiliares'!$B$237,M397&lt;&gt;'Tabelas auxiliares'!$C$236,M397&lt;&gt;'Tabelas auxiliares'!$C$237),"FOLHA DE PESSOAL",IF(Q397='Tabelas auxiliares'!$A$237,"CUSTEIO",IF(Q397='Tabelas auxiliares'!$A$236,"INVESTIMENTO","ERRO - VERIFICAR"))))</f>
        <v/>
      </c>
      <c r="S397" s="44"/>
      <c r="V397" s="44"/>
    </row>
    <row r="398" spans="17:22" x14ac:dyDescent="0.25">
      <c r="Q398" s="51" t="str">
        <f t="shared" si="6"/>
        <v/>
      </c>
      <c r="R398" s="51" t="str">
        <f>IF(M398="","",IF(AND(M398&lt;&gt;'Tabelas auxiliares'!$B$236,M398&lt;&gt;'Tabelas auxiliares'!$B$237,M398&lt;&gt;'Tabelas auxiliares'!$C$236,M398&lt;&gt;'Tabelas auxiliares'!$C$237),"FOLHA DE PESSOAL",IF(Q398='Tabelas auxiliares'!$A$237,"CUSTEIO",IF(Q398='Tabelas auxiliares'!$A$236,"INVESTIMENTO","ERRO - VERIFICAR"))))</f>
        <v/>
      </c>
      <c r="S398" s="44"/>
      <c r="V398" s="44"/>
    </row>
    <row r="399" spans="17:22" x14ac:dyDescent="0.25">
      <c r="Q399" s="51" t="str">
        <f t="shared" si="6"/>
        <v/>
      </c>
      <c r="R399" s="51" t="str">
        <f>IF(M399="","",IF(AND(M399&lt;&gt;'Tabelas auxiliares'!$B$236,M399&lt;&gt;'Tabelas auxiliares'!$B$237,M399&lt;&gt;'Tabelas auxiliares'!$C$236,M399&lt;&gt;'Tabelas auxiliares'!$C$237),"FOLHA DE PESSOAL",IF(Q399='Tabelas auxiliares'!$A$237,"CUSTEIO",IF(Q399='Tabelas auxiliares'!$A$236,"INVESTIMENTO","ERRO - VERIFICAR"))))</f>
        <v/>
      </c>
      <c r="S399" s="44"/>
      <c r="V399" s="44"/>
    </row>
    <row r="400" spans="17:22" x14ac:dyDescent="0.25">
      <c r="Q400" s="51" t="str">
        <f t="shared" si="6"/>
        <v/>
      </c>
      <c r="R400" s="51" t="str">
        <f>IF(M400="","",IF(AND(M400&lt;&gt;'Tabelas auxiliares'!$B$236,M400&lt;&gt;'Tabelas auxiliares'!$B$237,M400&lt;&gt;'Tabelas auxiliares'!$C$236,M400&lt;&gt;'Tabelas auxiliares'!$C$237),"FOLHA DE PESSOAL",IF(Q400='Tabelas auxiliares'!$A$237,"CUSTEIO",IF(Q400='Tabelas auxiliares'!$A$236,"INVESTIMENTO","ERRO - VERIFICAR"))))</f>
        <v/>
      </c>
      <c r="S400" s="44"/>
      <c r="V400" s="44"/>
    </row>
    <row r="401" spans="17:22" x14ac:dyDescent="0.25">
      <c r="Q401" s="51" t="str">
        <f t="shared" si="6"/>
        <v/>
      </c>
      <c r="R401" s="51" t="str">
        <f>IF(M401="","",IF(AND(M401&lt;&gt;'Tabelas auxiliares'!$B$236,M401&lt;&gt;'Tabelas auxiliares'!$B$237,M401&lt;&gt;'Tabelas auxiliares'!$C$236,M401&lt;&gt;'Tabelas auxiliares'!$C$237),"FOLHA DE PESSOAL",IF(Q401='Tabelas auxiliares'!$A$237,"CUSTEIO",IF(Q401='Tabelas auxiliares'!$A$236,"INVESTIMENTO","ERRO - VERIFICAR"))))</f>
        <v/>
      </c>
      <c r="S401" s="44"/>
      <c r="V401" s="44"/>
    </row>
    <row r="402" spans="17:22" x14ac:dyDescent="0.25">
      <c r="Q402" s="51" t="str">
        <f t="shared" si="6"/>
        <v/>
      </c>
      <c r="R402" s="51" t="str">
        <f>IF(M402="","",IF(AND(M402&lt;&gt;'Tabelas auxiliares'!$B$236,M402&lt;&gt;'Tabelas auxiliares'!$B$237,M402&lt;&gt;'Tabelas auxiliares'!$C$236,M402&lt;&gt;'Tabelas auxiliares'!$C$237),"FOLHA DE PESSOAL",IF(Q402='Tabelas auxiliares'!$A$237,"CUSTEIO",IF(Q402='Tabelas auxiliares'!$A$236,"INVESTIMENTO","ERRO - VERIFICAR"))))</f>
        <v/>
      </c>
      <c r="S402" s="44"/>
      <c r="V402" s="44"/>
    </row>
    <row r="403" spans="17:22" x14ac:dyDescent="0.25">
      <c r="Q403" s="51" t="str">
        <f t="shared" si="6"/>
        <v/>
      </c>
      <c r="R403" s="51" t="str">
        <f>IF(M403="","",IF(AND(M403&lt;&gt;'Tabelas auxiliares'!$B$236,M403&lt;&gt;'Tabelas auxiliares'!$B$237,M403&lt;&gt;'Tabelas auxiliares'!$C$236,M403&lt;&gt;'Tabelas auxiliares'!$C$237),"FOLHA DE PESSOAL",IF(Q403='Tabelas auxiliares'!$A$237,"CUSTEIO",IF(Q403='Tabelas auxiliares'!$A$236,"INVESTIMENTO","ERRO - VERIFICAR"))))</f>
        <v/>
      </c>
      <c r="S403" s="44"/>
      <c r="T403" s="44"/>
      <c r="V403" s="44"/>
    </row>
    <row r="404" spans="17:22" x14ac:dyDescent="0.25">
      <c r="Q404" s="51" t="str">
        <f t="shared" si="6"/>
        <v/>
      </c>
      <c r="R404" s="51" t="str">
        <f>IF(M404="","",IF(AND(M404&lt;&gt;'Tabelas auxiliares'!$B$236,M404&lt;&gt;'Tabelas auxiliares'!$B$237,M404&lt;&gt;'Tabelas auxiliares'!$C$236,M404&lt;&gt;'Tabelas auxiliares'!$C$237),"FOLHA DE PESSOAL",IF(Q404='Tabelas auxiliares'!$A$237,"CUSTEIO",IF(Q404='Tabelas auxiliares'!$A$236,"INVESTIMENTO","ERRO - VERIFICAR"))))</f>
        <v/>
      </c>
      <c r="S404" s="44"/>
      <c r="V404" s="44"/>
    </row>
    <row r="405" spans="17:22" x14ac:dyDescent="0.25">
      <c r="Q405" s="51" t="str">
        <f t="shared" si="6"/>
        <v/>
      </c>
      <c r="R405" s="51" t="str">
        <f>IF(M405="","",IF(AND(M405&lt;&gt;'Tabelas auxiliares'!$B$236,M405&lt;&gt;'Tabelas auxiliares'!$B$237,M405&lt;&gt;'Tabelas auxiliares'!$C$236,M405&lt;&gt;'Tabelas auxiliares'!$C$237),"FOLHA DE PESSOAL",IF(Q405='Tabelas auxiliares'!$A$237,"CUSTEIO",IF(Q405='Tabelas auxiliares'!$A$236,"INVESTIMENTO","ERRO - VERIFICAR"))))</f>
        <v/>
      </c>
      <c r="S405" s="44"/>
      <c r="V405" s="44"/>
    </row>
    <row r="406" spans="17:22" x14ac:dyDescent="0.25">
      <c r="Q406" s="51" t="str">
        <f t="shared" si="6"/>
        <v/>
      </c>
      <c r="R406" s="51" t="str">
        <f>IF(M406="","",IF(AND(M406&lt;&gt;'Tabelas auxiliares'!$B$236,M406&lt;&gt;'Tabelas auxiliares'!$B$237,M406&lt;&gt;'Tabelas auxiliares'!$C$236,M406&lt;&gt;'Tabelas auxiliares'!$C$237),"FOLHA DE PESSOAL",IF(Q406='Tabelas auxiliares'!$A$237,"CUSTEIO",IF(Q406='Tabelas auxiliares'!$A$236,"INVESTIMENTO","ERRO - VERIFICAR"))))</f>
        <v/>
      </c>
      <c r="S406" s="44"/>
      <c r="V406" s="44"/>
    </row>
    <row r="407" spans="17:22" x14ac:dyDescent="0.25">
      <c r="Q407" s="51" t="str">
        <f t="shared" si="6"/>
        <v/>
      </c>
      <c r="R407" s="51" t="str">
        <f>IF(M407="","",IF(AND(M407&lt;&gt;'Tabelas auxiliares'!$B$236,M407&lt;&gt;'Tabelas auxiliares'!$B$237,M407&lt;&gt;'Tabelas auxiliares'!$C$236,M407&lt;&gt;'Tabelas auxiliares'!$C$237),"FOLHA DE PESSOAL",IF(Q407='Tabelas auxiliares'!$A$237,"CUSTEIO",IF(Q407='Tabelas auxiliares'!$A$236,"INVESTIMENTO","ERRO - VERIFICAR"))))</f>
        <v/>
      </c>
      <c r="S407" s="44"/>
      <c r="V407" s="44"/>
    </row>
    <row r="408" spans="17:22" x14ac:dyDescent="0.25">
      <c r="Q408" s="51" t="str">
        <f t="shared" si="6"/>
        <v/>
      </c>
      <c r="R408" s="51" t="str">
        <f>IF(M408="","",IF(AND(M408&lt;&gt;'Tabelas auxiliares'!$B$236,M408&lt;&gt;'Tabelas auxiliares'!$B$237,M408&lt;&gt;'Tabelas auxiliares'!$C$236,M408&lt;&gt;'Tabelas auxiliares'!$C$237),"FOLHA DE PESSOAL",IF(Q408='Tabelas auxiliares'!$A$237,"CUSTEIO",IF(Q408='Tabelas auxiliares'!$A$236,"INVESTIMENTO","ERRO - VERIFICAR"))))</f>
        <v/>
      </c>
      <c r="S408" s="44"/>
      <c r="T408" s="44"/>
      <c r="V408" s="44"/>
    </row>
    <row r="409" spans="17:22" x14ac:dyDescent="0.25">
      <c r="Q409" s="51" t="str">
        <f t="shared" si="6"/>
        <v/>
      </c>
      <c r="R409" s="51" t="str">
        <f>IF(M409="","",IF(AND(M409&lt;&gt;'Tabelas auxiliares'!$B$236,M409&lt;&gt;'Tabelas auxiliares'!$B$237,M409&lt;&gt;'Tabelas auxiliares'!$C$236,M409&lt;&gt;'Tabelas auxiliares'!$C$237),"FOLHA DE PESSOAL",IF(Q409='Tabelas auxiliares'!$A$237,"CUSTEIO",IF(Q409='Tabelas auxiliares'!$A$236,"INVESTIMENTO","ERRO - VERIFICAR"))))</f>
        <v/>
      </c>
      <c r="S409" s="44"/>
      <c r="T409" s="44"/>
      <c r="V409" s="44"/>
    </row>
    <row r="410" spans="17:22" x14ac:dyDescent="0.25">
      <c r="Q410" s="51" t="str">
        <f t="shared" si="6"/>
        <v/>
      </c>
      <c r="R410" s="51" t="str">
        <f>IF(M410="","",IF(AND(M410&lt;&gt;'Tabelas auxiliares'!$B$236,M410&lt;&gt;'Tabelas auxiliares'!$B$237,M410&lt;&gt;'Tabelas auxiliares'!$C$236,M410&lt;&gt;'Tabelas auxiliares'!$C$237),"FOLHA DE PESSOAL",IF(Q410='Tabelas auxiliares'!$A$237,"CUSTEIO",IF(Q410='Tabelas auxiliares'!$A$236,"INVESTIMENTO","ERRO - VERIFICAR"))))</f>
        <v/>
      </c>
      <c r="S410" s="44"/>
      <c r="T410" s="44"/>
      <c r="V410" s="44"/>
    </row>
    <row r="411" spans="17:22" x14ac:dyDescent="0.25">
      <c r="Q411" s="51" t="str">
        <f t="shared" si="6"/>
        <v/>
      </c>
      <c r="R411" s="51" t="str">
        <f>IF(M411="","",IF(AND(M411&lt;&gt;'Tabelas auxiliares'!$B$236,M411&lt;&gt;'Tabelas auxiliares'!$B$237,M411&lt;&gt;'Tabelas auxiliares'!$C$236,M411&lt;&gt;'Tabelas auxiliares'!$C$237),"FOLHA DE PESSOAL",IF(Q411='Tabelas auxiliares'!$A$237,"CUSTEIO",IF(Q411='Tabelas auxiliares'!$A$236,"INVESTIMENTO","ERRO - VERIFICAR"))))</f>
        <v/>
      </c>
      <c r="S411" s="44"/>
      <c r="V411" s="44"/>
    </row>
    <row r="412" spans="17:22" x14ac:dyDescent="0.25">
      <c r="Q412" s="51" t="str">
        <f t="shared" si="6"/>
        <v/>
      </c>
      <c r="R412" s="51" t="str">
        <f>IF(M412="","",IF(AND(M412&lt;&gt;'Tabelas auxiliares'!$B$236,M412&lt;&gt;'Tabelas auxiliares'!$B$237,M412&lt;&gt;'Tabelas auxiliares'!$C$236,M412&lt;&gt;'Tabelas auxiliares'!$C$237),"FOLHA DE PESSOAL",IF(Q412='Tabelas auxiliares'!$A$237,"CUSTEIO",IF(Q412='Tabelas auxiliares'!$A$236,"INVESTIMENTO","ERRO - VERIFICAR"))))</f>
        <v/>
      </c>
      <c r="S412" s="44"/>
      <c r="T412" s="44"/>
      <c r="U412" s="44"/>
      <c r="V412" s="44"/>
    </row>
    <row r="413" spans="17:22" x14ac:dyDescent="0.25">
      <c r="Q413" s="51" t="str">
        <f t="shared" si="6"/>
        <v/>
      </c>
      <c r="R413" s="51" t="str">
        <f>IF(M413="","",IF(AND(M413&lt;&gt;'Tabelas auxiliares'!$B$236,M413&lt;&gt;'Tabelas auxiliares'!$B$237,M413&lt;&gt;'Tabelas auxiliares'!$C$236,M413&lt;&gt;'Tabelas auxiliares'!$C$237),"FOLHA DE PESSOAL",IF(Q413='Tabelas auxiliares'!$A$237,"CUSTEIO",IF(Q413='Tabelas auxiliares'!$A$236,"INVESTIMENTO","ERRO - VERIFICAR"))))</f>
        <v/>
      </c>
      <c r="S413" s="44"/>
      <c r="T413" s="44"/>
    </row>
    <row r="414" spans="17:22" x14ac:dyDescent="0.25">
      <c r="Q414" s="51" t="str">
        <f t="shared" si="6"/>
        <v/>
      </c>
      <c r="R414" s="51" t="str">
        <f>IF(M414="","",IF(AND(M414&lt;&gt;'Tabelas auxiliares'!$B$236,M414&lt;&gt;'Tabelas auxiliares'!$B$237,M414&lt;&gt;'Tabelas auxiliares'!$C$236,M414&lt;&gt;'Tabelas auxiliares'!$C$237),"FOLHA DE PESSOAL",IF(Q414='Tabelas auxiliares'!$A$237,"CUSTEIO",IF(Q414='Tabelas auxiliares'!$A$236,"INVESTIMENTO","ERRO - VERIFICAR"))))</f>
        <v/>
      </c>
      <c r="S414" s="44"/>
      <c r="T414" s="44"/>
    </row>
    <row r="415" spans="17:22" x14ac:dyDescent="0.25">
      <c r="Q415" s="51" t="str">
        <f t="shared" si="6"/>
        <v/>
      </c>
      <c r="R415" s="51" t="str">
        <f>IF(M415="","",IF(AND(M415&lt;&gt;'Tabelas auxiliares'!$B$236,M415&lt;&gt;'Tabelas auxiliares'!$B$237,M415&lt;&gt;'Tabelas auxiliares'!$C$236,M415&lt;&gt;'Tabelas auxiliares'!$C$237),"FOLHA DE PESSOAL",IF(Q415='Tabelas auxiliares'!$A$237,"CUSTEIO",IF(Q415='Tabelas auxiliares'!$A$236,"INVESTIMENTO","ERRO - VERIFICAR"))))</f>
        <v/>
      </c>
      <c r="S415" s="44"/>
      <c r="T415" s="44"/>
    </row>
    <row r="416" spans="17:22" x14ac:dyDescent="0.25">
      <c r="Q416" s="51" t="str">
        <f t="shared" si="6"/>
        <v/>
      </c>
      <c r="R416" s="51" t="str">
        <f>IF(M416="","",IF(AND(M416&lt;&gt;'Tabelas auxiliares'!$B$236,M416&lt;&gt;'Tabelas auxiliares'!$B$237,M416&lt;&gt;'Tabelas auxiliares'!$C$236,M416&lt;&gt;'Tabelas auxiliares'!$C$237),"FOLHA DE PESSOAL",IF(Q416='Tabelas auxiliares'!$A$237,"CUSTEIO",IF(Q416='Tabelas auxiliares'!$A$236,"INVESTIMENTO","ERRO - VERIFICAR"))))</f>
        <v/>
      </c>
      <c r="S416" s="44"/>
      <c r="T416" s="44"/>
    </row>
    <row r="417" spans="17:20" x14ac:dyDescent="0.25">
      <c r="Q417" s="51" t="str">
        <f t="shared" si="6"/>
        <v/>
      </c>
      <c r="R417" s="51" t="str">
        <f>IF(M417="","",IF(AND(M417&lt;&gt;'Tabelas auxiliares'!$B$236,M417&lt;&gt;'Tabelas auxiliares'!$B$237,M417&lt;&gt;'Tabelas auxiliares'!$C$236,M417&lt;&gt;'Tabelas auxiliares'!$C$237),"FOLHA DE PESSOAL",IF(Q417='Tabelas auxiliares'!$A$237,"CUSTEIO",IF(Q417='Tabelas auxiliares'!$A$236,"INVESTIMENTO","ERRO - VERIFICAR"))))</f>
        <v/>
      </c>
      <c r="S417" s="44"/>
      <c r="T417" s="44"/>
    </row>
    <row r="418" spans="17:20" x14ac:dyDescent="0.25">
      <c r="Q418" s="51" t="str">
        <f t="shared" si="6"/>
        <v/>
      </c>
      <c r="R418" s="51" t="str">
        <f>IF(M418="","",IF(AND(M418&lt;&gt;'Tabelas auxiliares'!$B$236,M418&lt;&gt;'Tabelas auxiliares'!$B$237,M418&lt;&gt;'Tabelas auxiliares'!$C$236,M418&lt;&gt;'Tabelas auxiliares'!$C$237),"FOLHA DE PESSOAL",IF(Q418='Tabelas auxiliares'!$A$237,"CUSTEIO",IF(Q418='Tabelas auxiliares'!$A$236,"INVESTIMENTO","ERRO - VERIFICAR"))))</f>
        <v/>
      </c>
      <c r="S418" s="44"/>
      <c r="T418" s="44"/>
    </row>
    <row r="419" spans="17:20" x14ac:dyDescent="0.25">
      <c r="Q419" s="51" t="str">
        <f t="shared" si="6"/>
        <v/>
      </c>
      <c r="R419" s="51" t="str">
        <f>IF(M419="","",IF(AND(M419&lt;&gt;'Tabelas auxiliares'!$B$236,M419&lt;&gt;'Tabelas auxiliares'!$B$237,M419&lt;&gt;'Tabelas auxiliares'!$C$236,M419&lt;&gt;'Tabelas auxiliares'!$C$237),"FOLHA DE PESSOAL",IF(Q419='Tabelas auxiliares'!$A$237,"CUSTEIO",IF(Q419='Tabelas auxiliares'!$A$236,"INVESTIMENTO","ERRO - VERIFICAR"))))</f>
        <v/>
      </c>
      <c r="S419" s="44"/>
      <c r="T419" s="44"/>
    </row>
    <row r="420" spans="17:20" x14ac:dyDescent="0.25">
      <c r="Q420" s="51" t="str">
        <f t="shared" si="6"/>
        <v/>
      </c>
      <c r="R420" s="51" t="str">
        <f>IF(M420="","",IF(AND(M420&lt;&gt;'Tabelas auxiliares'!$B$236,M420&lt;&gt;'Tabelas auxiliares'!$B$237,M420&lt;&gt;'Tabelas auxiliares'!$C$236,M420&lt;&gt;'Tabelas auxiliares'!$C$237),"FOLHA DE PESSOAL",IF(Q420='Tabelas auxiliares'!$A$237,"CUSTEIO",IF(Q420='Tabelas auxiliares'!$A$236,"INVESTIMENTO","ERRO - VERIFICAR"))))</f>
        <v/>
      </c>
      <c r="S420" s="44"/>
      <c r="T420" s="44"/>
    </row>
    <row r="421" spans="17:20" x14ac:dyDescent="0.25">
      <c r="Q421" s="51" t="str">
        <f t="shared" si="6"/>
        <v/>
      </c>
      <c r="R421" s="51" t="str">
        <f>IF(M421="","",IF(AND(M421&lt;&gt;'Tabelas auxiliares'!$B$236,M421&lt;&gt;'Tabelas auxiliares'!$B$237,M421&lt;&gt;'Tabelas auxiliares'!$C$236,M421&lt;&gt;'Tabelas auxiliares'!$C$237),"FOLHA DE PESSOAL",IF(Q421='Tabelas auxiliares'!$A$237,"CUSTEIO",IF(Q421='Tabelas auxiliares'!$A$236,"INVESTIMENTO","ERRO - VERIFICAR"))))</f>
        <v/>
      </c>
      <c r="S421" s="44"/>
      <c r="T421" s="44"/>
    </row>
    <row r="422" spans="17:20" x14ac:dyDescent="0.25">
      <c r="Q422" s="51" t="str">
        <f t="shared" si="6"/>
        <v/>
      </c>
      <c r="R422" s="51" t="str">
        <f>IF(M422="","",IF(AND(M422&lt;&gt;'Tabelas auxiliares'!$B$236,M422&lt;&gt;'Tabelas auxiliares'!$B$237,M422&lt;&gt;'Tabelas auxiliares'!$C$236,M422&lt;&gt;'Tabelas auxiliares'!$C$237),"FOLHA DE PESSOAL",IF(Q422='Tabelas auxiliares'!$A$237,"CUSTEIO",IF(Q422='Tabelas auxiliares'!$A$236,"INVESTIMENTO","ERRO - VERIFICAR"))))</f>
        <v/>
      </c>
      <c r="S422" s="44"/>
      <c r="T422" s="44"/>
    </row>
    <row r="423" spans="17:20" x14ac:dyDescent="0.25">
      <c r="Q423" s="51" t="str">
        <f t="shared" si="6"/>
        <v/>
      </c>
      <c r="R423" s="51" t="str">
        <f>IF(M423="","",IF(AND(M423&lt;&gt;'Tabelas auxiliares'!$B$236,M423&lt;&gt;'Tabelas auxiliares'!$B$237,M423&lt;&gt;'Tabelas auxiliares'!$C$236,M423&lt;&gt;'Tabelas auxiliares'!$C$237),"FOLHA DE PESSOAL",IF(Q423='Tabelas auxiliares'!$A$237,"CUSTEIO",IF(Q423='Tabelas auxiliares'!$A$236,"INVESTIMENTO","ERRO - VERIFICAR"))))</f>
        <v/>
      </c>
      <c r="S423" s="44"/>
      <c r="T423" s="44"/>
    </row>
    <row r="424" spans="17:20" x14ac:dyDescent="0.25">
      <c r="Q424" s="51" t="str">
        <f t="shared" si="6"/>
        <v/>
      </c>
      <c r="R424" s="51" t="str">
        <f>IF(M424="","",IF(AND(M424&lt;&gt;'Tabelas auxiliares'!$B$236,M424&lt;&gt;'Tabelas auxiliares'!$B$237,M424&lt;&gt;'Tabelas auxiliares'!$C$236,M424&lt;&gt;'Tabelas auxiliares'!$C$237),"FOLHA DE PESSOAL",IF(Q424='Tabelas auxiliares'!$A$237,"CUSTEIO",IF(Q424='Tabelas auxiliares'!$A$236,"INVESTIMENTO","ERRO - VERIFICAR"))))</f>
        <v/>
      </c>
      <c r="S424" s="44"/>
      <c r="T424" s="44"/>
    </row>
    <row r="425" spans="17:20" x14ac:dyDescent="0.25">
      <c r="Q425" s="51" t="str">
        <f t="shared" si="6"/>
        <v/>
      </c>
      <c r="R425" s="51" t="str">
        <f>IF(M425="","",IF(AND(M425&lt;&gt;'Tabelas auxiliares'!$B$236,M425&lt;&gt;'Tabelas auxiliares'!$B$237,M425&lt;&gt;'Tabelas auxiliares'!$C$236,M425&lt;&gt;'Tabelas auxiliares'!$C$237),"FOLHA DE PESSOAL",IF(Q425='Tabelas auxiliares'!$A$237,"CUSTEIO",IF(Q425='Tabelas auxiliares'!$A$236,"INVESTIMENTO","ERRO - VERIFICAR"))))</f>
        <v/>
      </c>
      <c r="S425" s="44"/>
      <c r="T425" s="44"/>
    </row>
    <row r="426" spans="17:20" x14ac:dyDescent="0.25">
      <c r="Q426" s="51" t="str">
        <f t="shared" si="6"/>
        <v/>
      </c>
      <c r="R426" s="51" t="str">
        <f>IF(M426="","",IF(AND(M426&lt;&gt;'Tabelas auxiliares'!$B$236,M426&lt;&gt;'Tabelas auxiliares'!$B$237,M426&lt;&gt;'Tabelas auxiliares'!$C$236,M426&lt;&gt;'Tabelas auxiliares'!$C$237),"FOLHA DE PESSOAL",IF(Q426='Tabelas auxiliares'!$A$237,"CUSTEIO",IF(Q426='Tabelas auxiliares'!$A$236,"INVESTIMENTO","ERRO - VERIFICAR"))))</f>
        <v/>
      </c>
      <c r="S426" s="44"/>
      <c r="T426" s="44"/>
    </row>
    <row r="427" spans="17:20" x14ac:dyDescent="0.25">
      <c r="Q427" s="51" t="str">
        <f t="shared" si="6"/>
        <v/>
      </c>
      <c r="R427" s="51" t="str">
        <f>IF(M427="","",IF(AND(M427&lt;&gt;'Tabelas auxiliares'!$B$236,M427&lt;&gt;'Tabelas auxiliares'!$B$237,M427&lt;&gt;'Tabelas auxiliares'!$C$236,M427&lt;&gt;'Tabelas auxiliares'!$C$237),"FOLHA DE PESSOAL",IF(Q427='Tabelas auxiliares'!$A$237,"CUSTEIO",IF(Q427='Tabelas auxiliares'!$A$236,"INVESTIMENTO","ERRO - VERIFICAR"))))</f>
        <v/>
      </c>
      <c r="S427" s="44"/>
      <c r="T427" s="44"/>
    </row>
    <row r="428" spans="17:20" x14ac:dyDescent="0.25">
      <c r="Q428" s="51" t="str">
        <f t="shared" si="6"/>
        <v/>
      </c>
      <c r="R428" s="51" t="str">
        <f>IF(M428="","",IF(AND(M428&lt;&gt;'Tabelas auxiliares'!$B$236,M428&lt;&gt;'Tabelas auxiliares'!$B$237,M428&lt;&gt;'Tabelas auxiliares'!$C$236,M428&lt;&gt;'Tabelas auxiliares'!$C$237),"FOLHA DE PESSOAL",IF(Q428='Tabelas auxiliares'!$A$237,"CUSTEIO",IF(Q428='Tabelas auxiliares'!$A$236,"INVESTIMENTO","ERRO - VERIFICAR"))))</f>
        <v/>
      </c>
      <c r="S428" s="44"/>
      <c r="T428" s="44"/>
    </row>
    <row r="429" spans="17:20" x14ac:dyDescent="0.25">
      <c r="Q429" s="51" t="str">
        <f t="shared" si="6"/>
        <v/>
      </c>
      <c r="R429" s="51" t="str">
        <f>IF(M429="","",IF(AND(M429&lt;&gt;'Tabelas auxiliares'!$B$236,M429&lt;&gt;'Tabelas auxiliares'!$B$237,M429&lt;&gt;'Tabelas auxiliares'!$C$236,M429&lt;&gt;'Tabelas auxiliares'!$C$237),"FOLHA DE PESSOAL",IF(Q429='Tabelas auxiliares'!$A$237,"CUSTEIO",IF(Q429='Tabelas auxiliares'!$A$236,"INVESTIMENTO","ERRO - VERIFICAR"))))</f>
        <v/>
      </c>
      <c r="S429" s="44"/>
      <c r="T429" s="44"/>
    </row>
    <row r="430" spans="17:20" x14ac:dyDescent="0.25">
      <c r="Q430" s="51" t="str">
        <f t="shared" si="6"/>
        <v/>
      </c>
      <c r="R430" s="51" t="str">
        <f>IF(M430="","",IF(AND(M430&lt;&gt;'Tabelas auxiliares'!$B$236,M430&lt;&gt;'Tabelas auxiliares'!$B$237,M430&lt;&gt;'Tabelas auxiliares'!$C$236,M430&lt;&gt;'Tabelas auxiliares'!$C$237),"FOLHA DE PESSOAL",IF(Q430='Tabelas auxiliares'!$A$237,"CUSTEIO",IF(Q430='Tabelas auxiliares'!$A$236,"INVESTIMENTO","ERRO - VERIFICAR"))))</f>
        <v/>
      </c>
      <c r="S430" s="44"/>
      <c r="T430" s="44"/>
    </row>
    <row r="431" spans="17:20" x14ac:dyDescent="0.25">
      <c r="Q431" s="51" t="str">
        <f t="shared" si="6"/>
        <v/>
      </c>
      <c r="R431" s="51" t="str">
        <f>IF(M431="","",IF(AND(M431&lt;&gt;'Tabelas auxiliares'!$B$236,M431&lt;&gt;'Tabelas auxiliares'!$B$237,M431&lt;&gt;'Tabelas auxiliares'!$C$236,M431&lt;&gt;'Tabelas auxiliares'!$C$237),"FOLHA DE PESSOAL",IF(Q431='Tabelas auxiliares'!$A$237,"CUSTEIO",IF(Q431='Tabelas auxiliares'!$A$236,"INVESTIMENTO","ERRO - VERIFICAR"))))</f>
        <v/>
      </c>
      <c r="S431" s="44"/>
      <c r="T431" s="44"/>
    </row>
    <row r="432" spans="17:20" x14ac:dyDescent="0.25">
      <c r="Q432" s="51" t="str">
        <f t="shared" si="6"/>
        <v/>
      </c>
      <c r="R432" s="51" t="str">
        <f>IF(M432="","",IF(AND(M432&lt;&gt;'Tabelas auxiliares'!$B$236,M432&lt;&gt;'Tabelas auxiliares'!$B$237,M432&lt;&gt;'Tabelas auxiliares'!$C$236,M432&lt;&gt;'Tabelas auxiliares'!$C$237),"FOLHA DE PESSOAL",IF(Q432='Tabelas auxiliares'!$A$237,"CUSTEIO",IF(Q432='Tabelas auxiliares'!$A$236,"INVESTIMENTO","ERRO - VERIFICAR"))))</f>
        <v/>
      </c>
      <c r="S432" s="44"/>
      <c r="T432" s="44"/>
    </row>
    <row r="433" spans="17:22" x14ac:dyDescent="0.25">
      <c r="Q433" s="51" t="str">
        <f t="shared" si="6"/>
        <v/>
      </c>
      <c r="R433" s="51" t="str">
        <f>IF(M433="","",IF(AND(M433&lt;&gt;'Tabelas auxiliares'!$B$236,M433&lt;&gt;'Tabelas auxiliares'!$B$237,M433&lt;&gt;'Tabelas auxiliares'!$C$236,M433&lt;&gt;'Tabelas auxiliares'!$C$237),"FOLHA DE PESSOAL",IF(Q433='Tabelas auxiliares'!$A$237,"CUSTEIO",IF(Q433='Tabelas auxiliares'!$A$236,"INVESTIMENTO","ERRO - VERIFICAR"))))</f>
        <v/>
      </c>
      <c r="S433" s="44"/>
      <c r="T433" s="44"/>
    </row>
    <row r="434" spans="17:22" x14ac:dyDescent="0.25">
      <c r="Q434" s="51" t="str">
        <f t="shared" si="6"/>
        <v/>
      </c>
      <c r="R434" s="51" t="str">
        <f>IF(M434="","",IF(AND(M434&lt;&gt;'Tabelas auxiliares'!$B$236,M434&lt;&gt;'Tabelas auxiliares'!$B$237,M434&lt;&gt;'Tabelas auxiliares'!$C$236,M434&lt;&gt;'Tabelas auxiliares'!$C$237),"FOLHA DE PESSOAL",IF(Q434='Tabelas auxiliares'!$A$237,"CUSTEIO",IF(Q434='Tabelas auxiliares'!$A$236,"INVESTIMENTO","ERRO - VERIFICAR"))))</f>
        <v/>
      </c>
      <c r="S434" s="44"/>
      <c r="T434" s="44"/>
    </row>
    <row r="435" spans="17:22" x14ac:dyDescent="0.25">
      <c r="Q435" s="51" t="str">
        <f t="shared" si="6"/>
        <v/>
      </c>
      <c r="R435" s="51" t="str">
        <f>IF(M435="","",IF(AND(M435&lt;&gt;'Tabelas auxiliares'!$B$236,M435&lt;&gt;'Tabelas auxiliares'!$B$237,M435&lt;&gt;'Tabelas auxiliares'!$C$236,M435&lt;&gt;'Tabelas auxiliares'!$C$237),"FOLHA DE PESSOAL",IF(Q435='Tabelas auxiliares'!$A$237,"CUSTEIO",IF(Q435='Tabelas auxiliares'!$A$236,"INVESTIMENTO","ERRO - VERIFICAR"))))</f>
        <v/>
      </c>
      <c r="S435" s="44"/>
      <c r="T435" s="44"/>
    </row>
    <row r="436" spans="17:22" x14ac:dyDescent="0.25">
      <c r="Q436" s="51" t="str">
        <f t="shared" si="6"/>
        <v/>
      </c>
      <c r="R436" s="51" t="str">
        <f>IF(M436="","",IF(AND(M436&lt;&gt;'Tabelas auxiliares'!$B$236,M436&lt;&gt;'Tabelas auxiliares'!$B$237,M436&lt;&gt;'Tabelas auxiliares'!$C$236,M436&lt;&gt;'Tabelas auxiliares'!$C$237),"FOLHA DE PESSOAL",IF(Q436='Tabelas auxiliares'!$A$237,"CUSTEIO",IF(Q436='Tabelas auxiliares'!$A$236,"INVESTIMENTO","ERRO - VERIFICAR"))))</f>
        <v/>
      </c>
      <c r="S436" s="44"/>
      <c r="V436" s="44"/>
    </row>
    <row r="437" spans="17:22" x14ac:dyDescent="0.25">
      <c r="Q437" s="51" t="str">
        <f t="shared" si="6"/>
        <v/>
      </c>
      <c r="R437" s="51" t="str">
        <f>IF(M437="","",IF(AND(M437&lt;&gt;'Tabelas auxiliares'!$B$236,M437&lt;&gt;'Tabelas auxiliares'!$B$237,M437&lt;&gt;'Tabelas auxiliares'!$C$236,M437&lt;&gt;'Tabelas auxiliares'!$C$237),"FOLHA DE PESSOAL",IF(Q437='Tabelas auxiliares'!$A$237,"CUSTEIO",IF(Q437='Tabelas auxiliares'!$A$236,"INVESTIMENTO","ERRO - VERIFICAR"))))</f>
        <v/>
      </c>
      <c r="S437" s="44"/>
      <c r="V437" s="44"/>
    </row>
    <row r="438" spans="17:22" x14ac:dyDescent="0.25">
      <c r="Q438" s="51" t="str">
        <f t="shared" si="6"/>
        <v/>
      </c>
      <c r="R438" s="51" t="str">
        <f>IF(M438="","",IF(AND(M438&lt;&gt;'Tabelas auxiliares'!$B$236,M438&lt;&gt;'Tabelas auxiliares'!$B$237,M438&lt;&gt;'Tabelas auxiliares'!$C$236,M438&lt;&gt;'Tabelas auxiliares'!$C$237),"FOLHA DE PESSOAL",IF(Q438='Tabelas auxiliares'!$A$237,"CUSTEIO",IF(Q438='Tabelas auxiliares'!$A$236,"INVESTIMENTO","ERRO - VERIFICAR"))))</f>
        <v/>
      </c>
      <c r="S438" s="44"/>
      <c r="V438" s="44"/>
    </row>
    <row r="439" spans="17:22" x14ac:dyDescent="0.25">
      <c r="Q439" s="51" t="str">
        <f t="shared" si="6"/>
        <v/>
      </c>
      <c r="R439" s="51" t="str">
        <f>IF(M439="","",IF(AND(M439&lt;&gt;'Tabelas auxiliares'!$B$236,M439&lt;&gt;'Tabelas auxiliares'!$B$237,M439&lt;&gt;'Tabelas auxiliares'!$C$236,M439&lt;&gt;'Tabelas auxiliares'!$C$237),"FOLHA DE PESSOAL",IF(Q439='Tabelas auxiliares'!$A$237,"CUSTEIO",IF(Q439='Tabelas auxiliares'!$A$236,"INVESTIMENTO","ERRO - VERIFICAR"))))</f>
        <v/>
      </c>
      <c r="S439" s="44"/>
      <c r="V439" s="44"/>
    </row>
    <row r="440" spans="17:22" x14ac:dyDescent="0.25">
      <c r="Q440" s="51" t="str">
        <f t="shared" si="6"/>
        <v/>
      </c>
      <c r="R440" s="51" t="str">
        <f>IF(M440="","",IF(AND(M440&lt;&gt;'Tabelas auxiliares'!$B$236,M440&lt;&gt;'Tabelas auxiliares'!$B$237,M440&lt;&gt;'Tabelas auxiliares'!$C$236,M440&lt;&gt;'Tabelas auxiliares'!$C$237),"FOLHA DE PESSOAL",IF(Q440='Tabelas auxiliares'!$A$237,"CUSTEIO",IF(Q440='Tabelas auxiliares'!$A$236,"INVESTIMENTO","ERRO - VERIFICAR"))))</f>
        <v/>
      </c>
      <c r="S440" s="44"/>
      <c r="V440" s="44"/>
    </row>
    <row r="441" spans="17:22" x14ac:dyDescent="0.25">
      <c r="Q441" s="51" t="str">
        <f t="shared" si="6"/>
        <v/>
      </c>
      <c r="R441" s="51" t="str">
        <f>IF(M441="","",IF(AND(M441&lt;&gt;'Tabelas auxiliares'!$B$236,M441&lt;&gt;'Tabelas auxiliares'!$B$237,M441&lt;&gt;'Tabelas auxiliares'!$C$236,M441&lt;&gt;'Tabelas auxiliares'!$C$237),"FOLHA DE PESSOAL",IF(Q441='Tabelas auxiliares'!$A$237,"CUSTEIO",IF(Q441='Tabelas auxiliares'!$A$236,"INVESTIMENTO","ERRO - VERIFICAR"))))</f>
        <v/>
      </c>
      <c r="S441" s="44"/>
      <c r="V441" s="44"/>
    </row>
    <row r="442" spans="17:22" x14ac:dyDescent="0.25">
      <c r="Q442" s="51" t="str">
        <f t="shared" si="6"/>
        <v/>
      </c>
      <c r="R442" s="51" t="str">
        <f>IF(M442="","",IF(AND(M442&lt;&gt;'Tabelas auxiliares'!$B$236,M442&lt;&gt;'Tabelas auxiliares'!$B$237,M442&lt;&gt;'Tabelas auxiliares'!$C$236,M442&lt;&gt;'Tabelas auxiliares'!$C$237),"FOLHA DE PESSOAL",IF(Q442='Tabelas auxiliares'!$A$237,"CUSTEIO",IF(Q442='Tabelas auxiliares'!$A$236,"INVESTIMENTO","ERRO - VERIFICAR"))))</f>
        <v/>
      </c>
      <c r="S442" s="44"/>
      <c r="T442" s="44"/>
      <c r="V442" s="44"/>
    </row>
    <row r="443" spans="17:22" x14ac:dyDescent="0.25">
      <c r="Q443" s="51" t="str">
        <f t="shared" si="6"/>
        <v/>
      </c>
      <c r="R443" s="51" t="str">
        <f>IF(M443="","",IF(AND(M443&lt;&gt;'Tabelas auxiliares'!$B$236,M443&lt;&gt;'Tabelas auxiliares'!$B$237,M443&lt;&gt;'Tabelas auxiliares'!$C$236,M443&lt;&gt;'Tabelas auxiliares'!$C$237),"FOLHA DE PESSOAL",IF(Q443='Tabelas auxiliares'!$A$237,"CUSTEIO",IF(Q443='Tabelas auxiliares'!$A$236,"INVESTIMENTO","ERRO - VERIFICAR"))))</f>
        <v/>
      </c>
      <c r="S443" s="44"/>
      <c r="V443" s="44"/>
    </row>
    <row r="444" spans="17:22" x14ac:dyDescent="0.25">
      <c r="Q444" s="51" t="str">
        <f t="shared" si="6"/>
        <v/>
      </c>
      <c r="R444" s="51" t="str">
        <f>IF(M444="","",IF(AND(M444&lt;&gt;'Tabelas auxiliares'!$B$236,M444&lt;&gt;'Tabelas auxiliares'!$B$237,M444&lt;&gt;'Tabelas auxiliares'!$C$236,M444&lt;&gt;'Tabelas auxiliares'!$C$237),"FOLHA DE PESSOAL",IF(Q444='Tabelas auxiliares'!$A$237,"CUSTEIO",IF(Q444='Tabelas auxiliares'!$A$236,"INVESTIMENTO","ERRO - VERIFICAR"))))</f>
        <v/>
      </c>
      <c r="S444" s="44"/>
      <c r="V444" s="44"/>
    </row>
    <row r="445" spans="17:22" x14ac:dyDescent="0.25">
      <c r="Q445" s="51" t="str">
        <f t="shared" si="6"/>
        <v/>
      </c>
      <c r="R445" s="51" t="str">
        <f>IF(M445="","",IF(AND(M445&lt;&gt;'Tabelas auxiliares'!$B$236,M445&lt;&gt;'Tabelas auxiliares'!$B$237,M445&lt;&gt;'Tabelas auxiliares'!$C$236,M445&lt;&gt;'Tabelas auxiliares'!$C$237),"FOLHA DE PESSOAL",IF(Q445='Tabelas auxiliares'!$A$237,"CUSTEIO",IF(Q445='Tabelas auxiliares'!$A$236,"INVESTIMENTO","ERRO - VERIFICAR"))))</f>
        <v/>
      </c>
      <c r="S445" s="44"/>
      <c r="V445" s="44"/>
    </row>
    <row r="446" spans="17:22" x14ac:dyDescent="0.25">
      <c r="Q446" s="51" t="str">
        <f t="shared" si="6"/>
        <v/>
      </c>
      <c r="R446" s="51" t="str">
        <f>IF(M446="","",IF(AND(M446&lt;&gt;'Tabelas auxiliares'!$B$236,M446&lt;&gt;'Tabelas auxiliares'!$B$237,M446&lt;&gt;'Tabelas auxiliares'!$C$236,M446&lt;&gt;'Tabelas auxiliares'!$C$237),"FOLHA DE PESSOAL",IF(Q446='Tabelas auxiliares'!$A$237,"CUSTEIO",IF(Q446='Tabelas auxiliares'!$A$236,"INVESTIMENTO","ERRO - VERIFICAR"))))</f>
        <v/>
      </c>
      <c r="S446" s="44"/>
      <c r="V446" s="44"/>
    </row>
    <row r="447" spans="17:22" x14ac:dyDescent="0.25">
      <c r="Q447" s="51" t="str">
        <f t="shared" si="6"/>
        <v/>
      </c>
      <c r="R447" s="51" t="str">
        <f>IF(M447="","",IF(AND(M447&lt;&gt;'Tabelas auxiliares'!$B$236,M447&lt;&gt;'Tabelas auxiliares'!$B$237,M447&lt;&gt;'Tabelas auxiliares'!$C$236,M447&lt;&gt;'Tabelas auxiliares'!$C$237),"FOLHA DE PESSOAL",IF(Q447='Tabelas auxiliares'!$A$237,"CUSTEIO",IF(Q447='Tabelas auxiliares'!$A$236,"INVESTIMENTO","ERRO - VERIFICAR"))))</f>
        <v/>
      </c>
      <c r="S447" s="44"/>
      <c r="V447" s="44"/>
    </row>
    <row r="448" spans="17:22" x14ac:dyDescent="0.25">
      <c r="Q448" s="51" t="str">
        <f t="shared" si="6"/>
        <v/>
      </c>
      <c r="R448" s="51" t="str">
        <f>IF(M448="","",IF(AND(M448&lt;&gt;'Tabelas auxiliares'!$B$236,M448&lt;&gt;'Tabelas auxiliares'!$B$237,M448&lt;&gt;'Tabelas auxiliares'!$C$236,M448&lt;&gt;'Tabelas auxiliares'!$C$237),"FOLHA DE PESSOAL",IF(Q448='Tabelas auxiliares'!$A$237,"CUSTEIO",IF(Q448='Tabelas auxiliares'!$A$236,"INVESTIMENTO","ERRO - VERIFICAR"))))</f>
        <v/>
      </c>
      <c r="S448" s="44"/>
      <c r="V448" s="44"/>
    </row>
    <row r="449" spans="17:22" x14ac:dyDescent="0.25">
      <c r="Q449" s="51" t="str">
        <f t="shared" si="6"/>
        <v/>
      </c>
      <c r="R449" s="51" t="str">
        <f>IF(M449="","",IF(AND(M449&lt;&gt;'Tabelas auxiliares'!$B$236,M449&lt;&gt;'Tabelas auxiliares'!$B$237,M449&lt;&gt;'Tabelas auxiliares'!$C$236,M449&lt;&gt;'Tabelas auxiliares'!$C$237),"FOLHA DE PESSOAL",IF(Q449='Tabelas auxiliares'!$A$237,"CUSTEIO",IF(Q449='Tabelas auxiliares'!$A$236,"INVESTIMENTO","ERRO - VERIFICAR"))))</f>
        <v/>
      </c>
      <c r="S449" s="44"/>
      <c r="V449" s="44"/>
    </row>
    <row r="450" spans="17:22" x14ac:dyDescent="0.25">
      <c r="Q450" s="51" t="str">
        <f t="shared" si="6"/>
        <v/>
      </c>
      <c r="R450" s="51" t="str">
        <f>IF(M450="","",IF(AND(M450&lt;&gt;'Tabelas auxiliares'!$B$236,M450&lt;&gt;'Tabelas auxiliares'!$B$237,M450&lt;&gt;'Tabelas auxiliares'!$C$236,M450&lt;&gt;'Tabelas auxiliares'!$C$237),"FOLHA DE PESSOAL",IF(Q450='Tabelas auxiliares'!$A$237,"CUSTEIO",IF(Q450='Tabelas auxiliares'!$A$236,"INVESTIMENTO","ERRO - VERIFICAR"))))</f>
        <v/>
      </c>
      <c r="S450" s="44"/>
      <c r="V450" s="44"/>
    </row>
    <row r="451" spans="17:22" x14ac:dyDescent="0.25">
      <c r="Q451" s="51" t="str">
        <f t="shared" si="6"/>
        <v/>
      </c>
      <c r="R451" s="51" t="str">
        <f>IF(M451="","",IF(AND(M451&lt;&gt;'Tabelas auxiliares'!$B$236,M451&lt;&gt;'Tabelas auxiliares'!$B$237,M451&lt;&gt;'Tabelas auxiliares'!$C$236,M451&lt;&gt;'Tabelas auxiliares'!$C$237),"FOLHA DE PESSOAL",IF(Q451='Tabelas auxiliares'!$A$237,"CUSTEIO",IF(Q451='Tabelas auxiliares'!$A$236,"INVESTIMENTO","ERRO - VERIFICAR"))))</f>
        <v/>
      </c>
      <c r="S451" s="44"/>
      <c r="V451" s="44"/>
    </row>
    <row r="452" spans="17:22" x14ac:dyDescent="0.25">
      <c r="Q452" s="51" t="str">
        <f t="shared" si="6"/>
        <v/>
      </c>
      <c r="R452" s="51" t="str">
        <f>IF(M452="","",IF(AND(M452&lt;&gt;'Tabelas auxiliares'!$B$236,M452&lt;&gt;'Tabelas auxiliares'!$B$237,M452&lt;&gt;'Tabelas auxiliares'!$C$236,M452&lt;&gt;'Tabelas auxiliares'!$C$237),"FOLHA DE PESSOAL",IF(Q452='Tabelas auxiliares'!$A$237,"CUSTEIO",IF(Q452='Tabelas auxiliares'!$A$236,"INVESTIMENTO","ERRO - VERIFICAR"))))</f>
        <v/>
      </c>
      <c r="S452" s="44"/>
      <c r="V452" s="44"/>
    </row>
    <row r="453" spans="17:22" x14ac:dyDescent="0.25">
      <c r="Q453" s="51" t="str">
        <f t="shared" ref="Q453:Q516" si="7">LEFT(O453,1)</f>
        <v/>
      </c>
      <c r="R453" s="51" t="str">
        <f>IF(M453="","",IF(AND(M453&lt;&gt;'Tabelas auxiliares'!$B$236,M453&lt;&gt;'Tabelas auxiliares'!$B$237,M453&lt;&gt;'Tabelas auxiliares'!$C$236,M453&lt;&gt;'Tabelas auxiliares'!$C$237),"FOLHA DE PESSOAL",IF(Q453='Tabelas auxiliares'!$A$237,"CUSTEIO",IF(Q453='Tabelas auxiliares'!$A$236,"INVESTIMENTO","ERRO - VERIFICAR"))))</f>
        <v/>
      </c>
      <c r="S453" s="44"/>
      <c r="V453" s="44"/>
    </row>
    <row r="454" spans="17:22" x14ac:dyDescent="0.25">
      <c r="Q454" s="51" t="str">
        <f t="shared" si="7"/>
        <v/>
      </c>
      <c r="R454" s="51" t="str">
        <f>IF(M454="","",IF(AND(M454&lt;&gt;'Tabelas auxiliares'!$B$236,M454&lt;&gt;'Tabelas auxiliares'!$B$237,M454&lt;&gt;'Tabelas auxiliares'!$C$236,M454&lt;&gt;'Tabelas auxiliares'!$C$237),"FOLHA DE PESSOAL",IF(Q454='Tabelas auxiliares'!$A$237,"CUSTEIO",IF(Q454='Tabelas auxiliares'!$A$236,"INVESTIMENTO","ERRO - VERIFICAR"))))</f>
        <v/>
      </c>
      <c r="S454" s="44"/>
      <c r="V454" s="44"/>
    </row>
    <row r="455" spans="17:22" x14ac:dyDescent="0.25">
      <c r="Q455" s="51" t="str">
        <f t="shared" si="7"/>
        <v/>
      </c>
      <c r="R455" s="51" t="str">
        <f>IF(M455="","",IF(AND(M455&lt;&gt;'Tabelas auxiliares'!$B$236,M455&lt;&gt;'Tabelas auxiliares'!$B$237,M455&lt;&gt;'Tabelas auxiliares'!$C$236,M455&lt;&gt;'Tabelas auxiliares'!$C$237),"FOLHA DE PESSOAL",IF(Q455='Tabelas auxiliares'!$A$237,"CUSTEIO",IF(Q455='Tabelas auxiliares'!$A$236,"INVESTIMENTO","ERRO - VERIFICAR"))))</f>
        <v/>
      </c>
      <c r="S455" s="44"/>
      <c r="V455" s="44"/>
    </row>
    <row r="456" spans="17:22" x14ac:dyDescent="0.25">
      <c r="Q456" s="51" t="str">
        <f t="shared" si="7"/>
        <v/>
      </c>
      <c r="R456" s="51" t="str">
        <f>IF(M456="","",IF(AND(M456&lt;&gt;'Tabelas auxiliares'!$B$236,M456&lt;&gt;'Tabelas auxiliares'!$B$237,M456&lt;&gt;'Tabelas auxiliares'!$C$236,M456&lt;&gt;'Tabelas auxiliares'!$C$237),"FOLHA DE PESSOAL",IF(Q456='Tabelas auxiliares'!$A$237,"CUSTEIO",IF(Q456='Tabelas auxiliares'!$A$236,"INVESTIMENTO","ERRO - VERIFICAR"))))</f>
        <v/>
      </c>
      <c r="S456" s="44"/>
      <c r="V456" s="44"/>
    </row>
    <row r="457" spans="17:22" x14ac:dyDescent="0.25">
      <c r="Q457" s="51" t="str">
        <f t="shared" si="7"/>
        <v/>
      </c>
      <c r="R457" s="51" t="str">
        <f>IF(M457="","",IF(AND(M457&lt;&gt;'Tabelas auxiliares'!$B$236,M457&lt;&gt;'Tabelas auxiliares'!$B$237,M457&lt;&gt;'Tabelas auxiliares'!$C$236,M457&lt;&gt;'Tabelas auxiliares'!$C$237),"FOLHA DE PESSOAL",IF(Q457='Tabelas auxiliares'!$A$237,"CUSTEIO",IF(Q457='Tabelas auxiliares'!$A$236,"INVESTIMENTO","ERRO - VERIFICAR"))))</f>
        <v/>
      </c>
      <c r="S457" s="44"/>
      <c r="V457" s="44"/>
    </row>
    <row r="458" spans="17:22" x14ac:dyDescent="0.25">
      <c r="Q458" s="51" t="str">
        <f t="shared" si="7"/>
        <v/>
      </c>
      <c r="R458" s="51" t="str">
        <f>IF(M458="","",IF(AND(M458&lt;&gt;'Tabelas auxiliares'!$B$236,M458&lt;&gt;'Tabelas auxiliares'!$B$237,M458&lt;&gt;'Tabelas auxiliares'!$C$236,M458&lt;&gt;'Tabelas auxiliares'!$C$237),"FOLHA DE PESSOAL",IF(Q458='Tabelas auxiliares'!$A$237,"CUSTEIO",IF(Q458='Tabelas auxiliares'!$A$236,"INVESTIMENTO","ERRO - VERIFICAR"))))</f>
        <v/>
      </c>
      <c r="S458" s="44"/>
      <c r="V458" s="44"/>
    </row>
    <row r="459" spans="17:22" x14ac:dyDescent="0.25">
      <c r="Q459" s="51" t="str">
        <f t="shared" si="7"/>
        <v/>
      </c>
      <c r="R459" s="51" t="str">
        <f>IF(M459="","",IF(AND(M459&lt;&gt;'Tabelas auxiliares'!$B$236,M459&lt;&gt;'Tabelas auxiliares'!$B$237,M459&lt;&gt;'Tabelas auxiliares'!$C$236,M459&lt;&gt;'Tabelas auxiliares'!$C$237),"FOLHA DE PESSOAL",IF(Q459='Tabelas auxiliares'!$A$237,"CUSTEIO",IF(Q459='Tabelas auxiliares'!$A$236,"INVESTIMENTO","ERRO - VERIFICAR"))))</f>
        <v/>
      </c>
      <c r="S459" s="44"/>
      <c r="V459" s="44"/>
    </row>
    <row r="460" spans="17:22" x14ac:dyDescent="0.25">
      <c r="Q460" s="51" t="str">
        <f t="shared" si="7"/>
        <v/>
      </c>
      <c r="R460" s="51" t="str">
        <f>IF(M460="","",IF(AND(M460&lt;&gt;'Tabelas auxiliares'!$B$236,M460&lt;&gt;'Tabelas auxiliares'!$B$237,M460&lt;&gt;'Tabelas auxiliares'!$C$236,M460&lt;&gt;'Tabelas auxiliares'!$C$237),"FOLHA DE PESSOAL",IF(Q460='Tabelas auxiliares'!$A$237,"CUSTEIO",IF(Q460='Tabelas auxiliares'!$A$236,"INVESTIMENTO","ERRO - VERIFICAR"))))</f>
        <v/>
      </c>
      <c r="S460" s="44"/>
      <c r="V460" s="44"/>
    </row>
    <row r="461" spans="17:22" x14ac:dyDescent="0.25">
      <c r="Q461" s="51" t="str">
        <f t="shared" si="7"/>
        <v/>
      </c>
      <c r="R461" s="51" t="str">
        <f>IF(M461="","",IF(AND(M461&lt;&gt;'Tabelas auxiliares'!$B$236,M461&lt;&gt;'Tabelas auxiliares'!$B$237,M461&lt;&gt;'Tabelas auxiliares'!$C$236,M461&lt;&gt;'Tabelas auxiliares'!$C$237),"FOLHA DE PESSOAL",IF(Q461='Tabelas auxiliares'!$A$237,"CUSTEIO",IF(Q461='Tabelas auxiliares'!$A$236,"INVESTIMENTO","ERRO - VERIFICAR"))))</f>
        <v/>
      </c>
      <c r="S461" s="44"/>
      <c r="V461" s="44"/>
    </row>
    <row r="462" spans="17:22" x14ac:dyDescent="0.25">
      <c r="Q462" s="51" t="str">
        <f t="shared" si="7"/>
        <v/>
      </c>
      <c r="R462" s="51" t="str">
        <f>IF(M462="","",IF(AND(M462&lt;&gt;'Tabelas auxiliares'!$B$236,M462&lt;&gt;'Tabelas auxiliares'!$B$237,M462&lt;&gt;'Tabelas auxiliares'!$C$236,M462&lt;&gt;'Tabelas auxiliares'!$C$237),"FOLHA DE PESSOAL",IF(Q462='Tabelas auxiliares'!$A$237,"CUSTEIO",IF(Q462='Tabelas auxiliares'!$A$236,"INVESTIMENTO","ERRO - VERIFICAR"))))</f>
        <v/>
      </c>
      <c r="S462" s="44"/>
      <c r="V462" s="44"/>
    </row>
    <row r="463" spans="17:22" x14ac:dyDescent="0.25">
      <c r="Q463" s="51" t="str">
        <f t="shared" si="7"/>
        <v/>
      </c>
      <c r="R463" s="51" t="str">
        <f>IF(M463="","",IF(AND(M463&lt;&gt;'Tabelas auxiliares'!$B$236,M463&lt;&gt;'Tabelas auxiliares'!$B$237,M463&lt;&gt;'Tabelas auxiliares'!$C$236,M463&lt;&gt;'Tabelas auxiliares'!$C$237),"FOLHA DE PESSOAL",IF(Q463='Tabelas auxiliares'!$A$237,"CUSTEIO",IF(Q463='Tabelas auxiliares'!$A$236,"INVESTIMENTO","ERRO - VERIFICAR"))))</f>
        <v/>
      </c>
      <c r="S463" s="44"/>
      <c r="V463" s="44"/>
    </row>
    <row r="464" spans="17:22" x14ac:dyDescent="0.25">
      <c r="Q464" s="51" t="str">
        <f t="shared" si="7"/>
        <v/>
      </c>
      <c r="R464" s="51" t="str">
        <f>IF(M464="","",IF(AND(M464&lt;&gt;'Tabelas auxiliares'!$B$236,M464&lt;&gt;'Tabelas auxiliares'!$B$237,M464&lt;&gt;'Tabelas auxiliares'!$C$236,M464&lt;&gt;'Tabelas auxiliares'!$C$237),"FOLHA DE PESSOAL",IF(Q464='Tabelas auxiliares'!$A$237,"CUSTEIO",IF(Q464='Tabelas auxiliares'!$A$236,"INVESTIMENTO","ERRO - VERIFICAR"))))</f>
        <v/>
      </c>
      <c r="S464" s="44"/>
      <c r="V464" s="44"/>
    </row>
    <row r="465" spans="17:22" x14ac:dyDescent="0.25">
      <c r="Q465" s="51" t="str">
        <f t="shared" si="7"/>
        <v/>
      </c>
      <c r="R465" s="51" t="str">
        <f>IF(M465="","",IF(AND(M465&lt;&gt;'Tabelas auxiliares'!$B$236,M465&lt;&gt;'Tabelas auxiliares'!$B$237,M465&lt;&gt;'Tabelas auxiliares'!$C$236,M465&lt;&gt;'Tabelas auxiliares'!$C$237),"FOLHA DE PESSOAL",IF(Q465='Tabelas auxiliares'!$A$237,"CUSTEIO",IF(Q465='Tabelas auxiliares'!$A$236,"INVESTIMENTO","ERRO - VERIFICAR"))))</f>
        <v/>
      </c>
      <c r="S465" s="44"/>
      <c r="V465" s="44"/>
    </row>
    <row r="466" spans="17:22" x14ac:dyDescent="0.25">
      <c r="Q466" s="51" t="str">
        <f t="shared" si="7"/>
        <v/>
      </c>
      <c r="R466" s="51" t="str">
        <f>IF(M466="","",IF(AND(M466&lt;&gt;'Tabelas auxiliares'!$B$236,M466&lt;&gt;'Tabelas auxiliares'!$B$237,M466&lt;&gt;'Tabelas auxiliares'!$C$236,M466&lt;&gt;'Tabelas auxiliares'!$C$237),"FOLHA DE PESSOAL",IF(Q466='Tabelas auxiliares'!$A$237,"CUSTEIO",IF(Q466='Tabelas auxiliares'!$A$236,"INVESTIMENTO","ERRO - VERIFICAR"))))</f>
        <v/>
      </c>
      <c r="S466" s="44"/>
      <c r="V466" s="44"/>
    </row>
    <row r="467" spans="17:22" x14ac:dyDescent="0.25">
      <c r="Q467" s="51" t="str">
        <f t="shared" si="7"/>
        <v/>
      </c>
      <c r="R467" s="51" t="str">
        <f>IF(M467="","",IF(AND(M467&lt;&gt;'Tabelas auxiliares'!$B$236,M467&lt;&gt;'Tabelas auxiliares'!$B$237,M467&lt;&gt;'Tabelas auxiliares'!$C$236,M467&lt;&gt;'Tabelas auxiliares'!$C$237),"FOLHA DE PESSOAL",IF(Q467='Tabelas auxiliares'!$A$237,"CUSTEIO",IF(Q467='Tabelas auxiliares'!$A$236,"INVESTIMENTO","ERRO - VERIFICAR"))))</f>
        <v/>
      </c>
      <c r="S467" s="44"/>
      <c r="V467" s="44"/>
    </row>
    <row r="468" spans="17:22" x14ac:dyDescent="0.25">
      <c r="Q468" s="51" t="str">
        <f t="shared" si="7"/>
        <v/>
      </c>
      <c r="R468" s="51" t="str">
        <f>IF(M468="","",IF(AND(M468&lt;&gt;'Tabelas auxiliares'!$B$236,M468&lt;&gt;'Tabelas auxiliares'!$B$237,M468&lt;&gt;'Tabelas auxiliares'!$C$236,M468&lt;&gt;'Tabelas auxiliares'!$C$237),"FOLHA DE PESSOAL",IF(Q468='Tabelas auxiliares'!$A$237,"CUSTEIO",IF(Q468='Tabelas auxiliares'!$A$236,"INVESTIMENTO","ERRO - VERIFICAR"))))</f>
        <v/>
      </c>
      <c r="S468" s="44"/>
      <c r="V468" s="44"/>
    </row>
    <row r="469" spans="17:22" x14ac:dyDescent="0.25">
      <c r="Q469" s="51" t="str">
        <f t="shared" si="7"/>
        <v/>
      </c>
      <c r="R469" s="51" t="str">
        <f>IF(M469="","",IF(AND(M469&lt;&gt;'Tabelas auxiliares'!$B$236,M469&lt;&gt;'Tabelas auxiliares'!$B$237,M469&lt;&gt;'Tabelas auxiliares'!$C$236,M469&lt;&gt;'Tabelas auxiliares'!$C$237),"FOLHA DE PESSOAL",IF(Q469='Tabelas auxiliares'!$A$237,"CUSTEIO",IF(Q469='Tabelas auxiliares'!$A$236,"INVESTIMENTO","ERRO - VERIFICAR"))))</f>
        <v/>
      </c>
      <c r="S469" s="44"/>
      <c r="V469" s="44"/>
    </row>
    <row r="470" spans="17:22" x14ac:dyDescent="0.25">
      <c r="Q470" s="51" t="str">
        <f t="shared" si="7"/>
        <v/>
      </c>
      <c r="R470" s="51" t="str">
        <f>IF(M470="","",IF(AND(M470&lt;&gt;'Tabelas auxiliares'!$B$236,M470&lt;&gt;'Tabelas auxiliares'!$B$237,M470&lt;&gt;'Tabelas auxiliares'!$C$236,M470&lt;&gt;'Tabelas auxiliares'!$C$237),"FOLHA DE PESSOAL",IF(Q470='Tabelas auxiliares'!$A$237,"CUSTEIO",IF(Q470='Tabelas auxiliares'!$A$236,"INVESTIMENTO","ERRO - VERIFICAR"))))</f>
        <v/>
      </c>
      <c r="S470" s="44"/>
      <c r="V470" s="44"/>
    </row>
    <row r="471" spans="17:22" x14ac:dyDescent="0.25">
      <c r="Q471" s="51" t="str">
        <f t="shared" si="7"/>
        <v/>
      </c>
      <c r="R471" s="51" t="str">
        <f>IF(M471="","",IF(AND(M471&lt;&gt;'Tabelas auxiliares'!$B$236,M471&lt;&gt;'Tabelas auxiliares'!$B$237,M471&lt;&gt;'Tabelas auxiliares'!$C$236,M471&lt;&gt;'Tabelas auxiliares'!$C$237),"FOLHA DE PESSOAL",IF(Q471='Tabelas auxiliares'!$A$237,"CUSTEIO",IF(Q471='Tabelas auxiliares'!$A$236,"INVESTIMENTO","ERRO - VERIFICAR"))))</f>
        <v/>
      </c>
      <c r="S471" s="44"/>
      <c r="V471" s="44"/>
    </row>
    <row r="472" spans="17:22" x14ac:dyDescent="0.25">
      <c r="Q472" s="51" t="str">
        <f t="shared" si="7"/>
        <v/>
      </c>
      <c r="R472" s="51" t="str">
        <f>IF(M472="","",IF(AND(M472&lt;&gt;'Tabelas auxiliares'!$B$236,M472&lt;&gt;'Tabelas auxiliares'!$B$237,M472&lt;&gt;'Tabelas auxiliares'!$C$236,M472&lt;&gt;'Tabelas auxiliares'!$C$237),"FOLHA DE PESSOAL",IF(Q472='Tabelas auxiliares'!$A$237,"CUSTEIO",IF(Q472='Tabelas auxiliares'!$A$236,"INVESTIMENTO","ERRO - VERIFICAR"))))</f>
        <v/>
      </c>
      <c r="S472" s="44"/>
      <c r="V472" s="44"/>
    </row>
    <row r="473" spans="17:22" x14ac:dyDescent="0.25">
      <c r="Q473" s="51" t="str">
        <f t="shared" si="7"/>
        <v/>
      </c>
      <c r="R473" s="51" t="str">
        <f>IF(M473="","",IF(AND(M473&lt;&gt;'Tabelas auxiliares'!$B$236,M473&lt;&gt;'Tabelas auxiliares'!$B$237,M473&lt;&gt;'Tabelas auxiliares'!$C$236,M473&lt;&gt;'Tabelas auxiliares'!$C$237),"FOLHA DE PESSOAL",IF(Q473='Tabelas auxiliares'!$A$237,"CUSTEIO",IF(Q473='Tabelas auxiliares'!$A$236,"INVESTIMENTO","ERRO - VERIFICAR"))))</f>
        <v/>
      </c>
      <c r="S473" s="44"/>
      <c r="V473" s="44"/>
    </row>
    <row r="474" spans="17:22" x14ac:dyDescent="0.25">
      <c r="Q474" s="51" t="str">
        <f t="shared" si="7"/>
        <v/>
      </c>
      <c r="R474" s="51" t="str">
        <f>IF(M474="","",IF(AND(M474&lt;&gt;'Tabelas auxiliares'!$B$236,M474&lt;&gt;'Tabelas auxiliares'!$B$237,M474&lt;&gt;'Tabelas auxiliares'!$C$236,M474&lt;&gt;'Tabelas auxiliares'!$C$237),"FOLHA DE PESSOAL",IF(Q474='Tabelas auxiliares'!$A$237,"CUSTEIO",IF(Q474='Tabelas auxiliares'!$A$236,"INVESTIMENTO","ERRO - VERIFICAR"))))</f>
        <v/>
      </c>
      <c r="S474" s="44"/>
      <c r="V474" s="44"/>
    </row>
    <row r="475" spans="17:22" x14ac:dyDescent="0.25">
      <c r="Q475" s="51" t="str">
        <f t="shared" si="7"/>
        <v/>
      </c>
      <c r="R475" s="51" t="str">
        <f>IF(M475="","",IF(AND(M475&lt;&gt;'Tabelas auxiliares'!$B$236,M475&lt;&gt;'Tabelas auxiliares'!$B$237,M475&lt;&gt;'Tabelas auxiliares'!$C$236,M475&lt;&gt;'Tabelas auxiliares'!$C$237),"FOLHA DE PESSOAL",IF(Q475='Tabelas auxiliares'!$A$237,"CUSTEIO",IF(Q475='Tabelas auxiliares'!$A$236,"INVESTIMENTO","ERRO - VERIFICAR"))))</f>
        <v/>
      </c>
      <c r="S475" s="44"/>
      <c r="V475" s="44"/>
    </row>
    <row r="476" spans="17:22" x14ac:dyDescent="0.25">
      <c r="Q476" s="51" t="str">
        <f t="shared" si="7"/>
        <v/>
      </c>
      <c r="R476" s="51" t="str">
        <f>IF(M476="","",IF(AND(M476&lt;&gt;'Tabelas auxiliares'!$B$236,M476&lt;&gt;'Tabelas auxiliares'!$B$237,M476&lt;&gt;'Tabelas auxiliares'!$C$236,M476&lt;&gt;'Tabelas auxiliares'!$C$237),"FOLHA DE PESSOAL",IF(Q476='Tabelas auxiliares'!$A$237,"CUSTEIO",IF(Q476='Tabelas auxiliares'!$A$236,"INVESTIMENTO","ERRO - VERIFICAR"))))</f>
        <v/>
      </c>
      <c r="S476" s="44"/>
      <c r="U476" s="44"/>
    </row>
    <row r="477" spans="17:22" x14ac:dyDescent="0.25">
      <c r="Q477" s="51" t="str">
        <f t="shared" si="7"/>
        <v/>
      </c>
      <c r="R477" s="51" t="str">
        <f>IF(M477="","",IF(AND(M477&lt;&gt;'Tabelas auxiliares'!$B$236,M477&lt;&gt;'Tabelas auxiliares'!$B$237,M477&lt;&gt;'Tabelas auxiliares'!$C$236,M477&lt;&gt;'Tabelas auxiliares'!$C$237),"FOLHA DE PESSOAL",IF(Q477='Tabelas auxiliares'!$A$237,"CUSTEIO",IF(Q477='Tabelas auxiliares'!$A$236,"INVESTIMENTO","ERRO - VERIFICAR"))))</f>
        <v/>
      </c>
      <c r="S477" s="44"/>
      <c r="U477" s="44"/>
    </row>
    <row r="478" spans="17:22" x14ac:dyDescent="0.25">
      <c r="Q478" s="51" t="str">
        <f t="shared" si="7"/>
        <v/>
      </c>
      <c r="R478" s="51" t="str">
        <f>IF(M478="","",IF(AND(M478&lt;&gt;'Tabelas auxiliares'!$B$236,M478&lt;&gt;'Tabelas auxiliares'!$B$237,M478&lt;&gt;'Tabelas auxiliares'!$C$236,M478&lt;&gt;'Tabelas auxiliares'!$C$237),"FOLHA DE PESSOAL",IF(Q478='Tabelas auxiliares'!$A$237,"CUSTEIO",IF(Q478='Tabelas auxiliares'!$A$236,"INVESTIMENTO","ERRO - VERIFICAR"))))</f>
        <v/>
      </c>
      <c r="S478" s="44"/>
      <c r="U478" s="44"/>
    </row>
    <row r="479" spans="17:22" x14ac:dyDescent="0.25">
      <c r="Q479" s="51" t="str">
        <f t="shared" si="7"/>
        <v/>
      </c>
      <c r="R479" s="51" t="str">
        <f>IF(M479="","",IF(AND(M479&lt;&gt;'Tabelas auxiliares'!$B$236,M479&lt;&gt;'Tabelas auxiliares'!$B$237,M479&lt;&gt;'Tabelas auxiliares'!$C$236,M479&lt;&gt;'Tabelas auxiliares'!$C$237),"FOLHA DE PESSOAL",IF(Q479='Tabelas auxiliares'!$A$237,"CUSTEIO",IF(Q479='Tabelas auxiliares'!$A$236,"INVESTIMENTO","ERRO - VERIFICAR"))))</f>
        <v/>
      </c>
      <c r="S479" s="44"/>
      <c r="U479" s="44"/>
    </row>
    <row r="480" spans="17:22" x14ac:dyDescent="0.25">
      <c r="Q480" s="51" t="str">
        <f t="shared" si="7"/>
        <v/>
      </c>
      <c r="R480" s="51" t="str">
        <f>IF(M480="","",IF(AND(M480&lt;&gt;'Tabelas auxiliares'!$B$236,M480&lt;&gt;'Tabelas auxiliares'!$B$237,M480&lt;&gt;'Tabelas auxiliares'!$C$236,M480&lt;&gt;'Tabelas auxiliares'!$C$237),"FOLHA DE PESSOAL",IF(Q480='Tabelas auxiliares'!$A$237,"CUSTEIO",IF(Q480='Tabelas auxiliares'!$A$236,"INVESTIMENTO","ERRO - VERIFICAR"))))</f>
        <v/>
      </c>
      <c r="S480" s="44"/>
      <c r="U480" s="44"/>
    </row>
    <row r="481" spans="17:21" x14ac:dyDescent="0.25">
      <c r="Q481" s="51" t="str">
        <f t="shared" si="7"/>
        <v/>
      </c>
      <c r="R481" s="51" t="str">
        <f>IF(M481="","",IF(AND(M481&lt;&gt;'Tabelas auxiliares'!$B$236,M481&lt;&gt;'Tabelas auxiliares'!$B$237,M481&lt;&gt;'Tabelas auxiliares'!$C$236,M481&lt;&gt;'Tabelas auxiliares'!$C$237),"FOLHA DE PESSOAL",IF(Q481='Tabelas auxiliares'!$A$237,"CUSTEIO",IF(Q481='Tabelas auxiliares'!$A$236,"INVESTIMENTO","ERRO - VERIFICAR"))))</f>
        <v/>
      </c>
      <c r="S481" s="44"/>
      <c r="U481" s="44"/>
    </row>
    <row r="482" spans="17:21" x14ac:dyDescent="0.25">
      <c r="Q482" s="51" t="str">
        <f t="shared" si="7"/>
        <v/>
      </c>
      <c r="R482" s="51" t="str">
        <f>IF(M482="","",IF(AND(M482&lt;&gt;'Tabelas auxiliares'!$B$236,M482&lt;&gt;'Tabelas auxiliares'!$B$237,M482&lt;&gt;'Tabelas auxiliares'!$C$236,M482&lt;&gt;'Tabelas auxiliares'!$C$237),"FOLHA DE PESSOAL",IF(Q482='Tabelas auxiliares'!$A$237,"CUSTEIO",IF(Q482='Tabelas auxiliares'!$A$236,"INVESTIMENTO","ERRO - VERIFICAR"))))</f>
        <v/>
      </c>
      <c r="S482" s="44"/>
      <c r="U482" s="44"/>
    </row>
    <row r="483" spans="17:21" x14ac:dyDescent="0.25">
      <c r="Q483" s="51" t="str">
        <f t="shared" si="7"/>
        <v/>
      </c>
      <c r="R483" s="51" t="str">
        <f>IF(M483="","",IF(AND(M483&lt;&gt;'Tabelas auxiliares'!$B$236,M483&lt;&gt;'Tabelas auxiliares'!$B$237,M483&lt;&gt;'Tabelas auxiliares'!$C$236,M483&lt;&gt;'Tabelas auxiliares'!$C$237),"FOLHA DE PESSOAL",IF(Q483='Tabelas auxiliares'!$A$237,"CUSTEIO",IF(Q483='Tabelas auxiliares'!$A$236,"INVESTIMENTO","ERRO - VERIFICAR"))))</f>
        <v/>
      </c>
      <c r="S483" s="44"/>
      <c r="U483" s="44"/>
    </row>
    <row r="484" spans="17:21" x14ac:dyDescent="0.25">
      <c r="Q484" s="51" t="str">
        <f t="shared" si="7"/>
        <v/>
      </c>
      <c r="R484" s="51" t="str">
        <f>IF(M484="","",IF(AND(M484&lt;&gt;'Tabelas auxiliares'!$B$236,M484&lt;&gt;'Tabelas auxiliares'!$B$237,M484&lt;&gt;'Tabelas auxiliares'!$C$236,M484&lt;&gt;'Tabelas auxiliares'!$C$237),"FOLHA DE PESSOAL",IF(Q484='Tabelas auxiliares'!$A$237,"CUSTEIO",IF(Q484='Tabelas auxiliares'!$A$236,"INVESTIMENTO","ERRO - VERIFICAR"))))</f>
        <v/>
      </c>
      <c r="S484" s="44"/>
      <c r="U484" s="44"/>
    </row>
    <row r="485" spans="17:21" x14ac:dyDescent="0.25">
      <c r="Q485" s="51" t="str">
        <f t="shared" si="7"/>
        <v/>
      </c>
      <c r="R485" s="51" t="str">
        <f>IF(M485="","",IF(AND(M485&lt;&gt;'Tabelas auxiliares'!$B$236,M485&lt;&gt;'Tabelas auxiliares'!$B$237,M485&lt;&gt;'Tabelas auxiliares'!$C$236,M485&lt;&gt;'Tabelas auxiliares'!$C$237),"FOLHA DE PESSOAL",IF(Q485='Tabelas auxiliares'!$A$237,"CUSTEIO",IF(Q485='Tabelas auxiliares'!$A$236,"INVESTIMENTO","ERRO - VERIFICAR"))))</f>
        <v/>
      </c>
      <c r="S485" s="44"/>
      <c r="U485" s="44"/>
    </row>
    <row r="486" spans="17:21" x14ac:dyDescent="0.25">
      <c r="Q486" s="51" t="str">
        <f t="shared" si="7"/>
        <v/>
      </c>
      <c r="R486" s="51" t="str">
        <f>IF(M486="","",IF(AND(M486&lt;&gt;'Tabelas auxiliares'!$B$236,M486&lt;&gt;'Tabelas auxiliares'!$B$237,M486&lt;&gt;'Tabelas auxiliares'!$C$236,M486&lt;&gt;'Tabelas auxiliares'!$C$237),"FOLHA DE PESSOAL",IF(Q486='Tabelas auxiliares'!$A$237,"CUSTEIO",IF(Q486='Tabelas auxiliares'!$A$236,"INVESTIMENTO","ERRO - VERIFICAR"))))</f>
        <v/>
      </c>
      <c r="S486" s="44"/>
      <c r="T486" s="44"/>
    </row>
    <row r="487" spans="17:21" x14ac:dyDescent="0.25">
      <c r="Q487" s="51" t="str">
        <f t="shared" si="7"/>
        <v/>
      </c>
      <c r="R487" s="51" t="str">
        <f>IF(M487="","",IF(AND(M487&lt;&gt;'Tabelas auxiliares'!$B$236,M487&lt;&gt;'Tabelas auxiliares'!$B$237,M487&lt;&gt;'Tabelas auxiliares'!$C$236,M487&lt;&gt;'Tabelas auxiliares'!$C$237),"FOLHA DE PESSOAL",IF(Q487='Tabelas auxiliares'!$A$237,"CUSTEIO",IF(Q487='Tabelas auxiliares'!$A$236,"INVESTIMENTO","ERRO - VERIFICAR"))))</f>
        <v/>
      </c>
      <c r="S487" s="44"/>
      <c r="T487" s="44"/>
      <c r="U487" s="44"/>
    </row>
    <row r="488" spans="17:21" x14ac:dyDescent="0.25">
      <c r="Q488" s="51" t="str">
        <f t="shared" si="7"/>
        <v/>
      </c>
      <c r="R488" s="51" t="str">
        <f>IF(M488="","",IF(AND(M488&lt;&gt;'Tabelas auxiliares'!$B$236,M488&lt;&gt;'Tabelas auxiliares'!$B$237,M488&lt;&gt;'Tabelas auxiliares'!$C$236,M488&lt;&gt;'Tabelas auxiliares'!$C$237),"FOLHA DE PESSOAL",IF(Q488='Tabelas auxiliares'!$A$237,"CUSTEIO",IF(Q488='Tabelas auxiliares'!$A$236,"INVESTIMENTO","ERRO - VERIFICAR"))))</f>
        <v/>
      </c>
      <c r="S488" s="44"/>
      <c r="T488" s="44"/>
    </row>
    <row r="489" spans="17:21" x14ac:dyDescent="0.25">
      <c r="Q489" s="51" t="str">
        <f t="shared" si="7"/>
        <v/>
      </c>
      <c r="R489" s="51" t="str">
        <f>IF(M489="","",IF(AND(M489&lt;&gt;'Tabelas auxiliares'!$B$236,M489&lt;&gt;'Tabelas auxiliares'!$B$237,M489&lt;&gt;'Tabelas auxiliares'!$C$236,M489&lt;&gt;'Tabelas auxiliares'!$C$237),"FOLHA DE PESSOAL",IF(Q489='Tabelas auxiliares'!$A$237,"CUSTEIO",IF(Q489='Tabelas auxiliares'!$A$236,"INVESTIMENTO","ERRO - VERIFICAR"))))</f>
        <v/>
      </c>
      <c r="S489" s="44"/>
      <c r="T489" s="44"/>
    </row>
    <row r="490" spans="17:21" x14ac:dyDescent="0.25">
      <c r="Q490" s="51" t="str">
        <f t="shared" si="7"/>
        <v/>
      </c>
      <c r="R490" s="51" t="str">
        <f>IF(M490="","",IF(AND(M490&lt;&gt;'Tabelas auxiliares'!$B$236,M490&lt;&gt;'Tabelas auxiliares'!$B$237,M490&lt;&gt;'Tabelas auxiliares'!$C$236,M490&lt;&gt;'Tabelas auxiliares'!$C$237),"FOLHA DE PESSOAL",IF(Q490='Tabelas auxiliares'!$A$237,"CUSTEIO",IF(Q490='Tabelas auxiliares'!$A$236,"INVESTIMENTO","ERRO - VERIFICAR"))))</f>
        <v/>
      </c>
      <c r="S490" s="44"/>
      <c r="U490" s="44"/>
    </row>
    <row r="491" spans="17:21" x14ac:dyDescent="0.25">
      <c r="Q491" s="51" t="str">
        <f t="shared" si="7"/>
        <v/>
      </c>
      <c r="R491" s="51" t="str">
        <f>IF(M491="","",IF(AND(M491&lt;&gt;'Tabelas auxiliares'!$B$236,M491&lt;&gt;'Tabelas auxiliares'!$B$237,M491&lt;&gt;'Tabelas auxiliares'!$C$236,M491&lt;&gt;'Tabelas auxiliares'!$C$237),"FOLHA DE PESSOAL",IF(Q491='Tabelas auxiliares'!$A$237,"CUSTEIO",IF(Q491='Tabelas auxiliares'!$A$236,"INVESTIMENTO","ERRO - VERIFICAR"))))</f>
        <v/>
      </c>
      <c r="S491" s="44"/>
      <c r="U491" s="44"/>
    </row>
    <row r="492" spans="17:21" x14ac:dyDescent="0.25">
      <c r="Q492" s="51" t="str">
        <f t="shared" si="7"/>
        <v/>
      </c>
      <c r="R492" s="51" t="str">
        <f>IF(M492="","",IF(AND(M492&lt;&gt;'Tabelas auxiliares'!$B$236,M492&lt;&gt;'Tabelas auxiliares'!$B$237,M492&lt;&gt;'Tabelas auxiliares'!$C$236,M492&lt;&gt;'Tabelas auxiliares'!$C$237),"FOLHA DE PESSOAL",IF(Q492='Tabelas auxiliares'!$A$237,"CUSTEIO",IF(Q492='Tabelas auxiliares'!$A$236,"INVESTIMENTO","ERRO - VERIFICAR"))))</f>
        <v/>
      </c>
      <c r="S492" s="44"/>
      <c r="T492" s="44"/>
    </row>
    <row r="493" spans="17:21" x14ac:dyDescent="0.25">
      <c r="Q493" s="51" t="str">
        <f t="shared" si="7"/>
        <v/>
      </c>
      <c r="R493" s="51" t="str">
        <f>IF(M493="","",IF(AND(M493&lt;&gt;'Tabelas auxiliares'!$B$236,M493&lt;&gt;'Tabelas auxiliares'!$B$237,M493&lt;&gt;'Tabelas auxiliares'!$C$236,M493&lt;&gt;'Tabelas auxiliares'!$C$237),"FOLHA DE PESSOAL",IF(Q493='Tabelas auxiliares'!$A$237,"CUSTEIO",IF(Q493='Tabelas auxiliares'!$A$236,"INVESTIMENTO","ERRO - VERIFICAR"))))</f>
        <v/>
      </c>
      <c r="S493" s="65"/>
    </row>
    <row r="494" spans="17:21" x14ac:dyDescent="0.25">
      <c r="Q494" s="51" t="str">
        <f t="shared" si="7"/>
        <v/>
      </c>
      <c r="R494" s="51" t="str">
        <f>IF(M494="","",IF(AND(M494&lt;&gt;'Tabelas auxiliares'!$B$236,M494&lt;&gt;'Tabelas auxiliares'!$B$237,M494&lt;&gt;'Tabelas auxiliares'!$C$236,M494&lt;&gt;'Tabelas auxiliares'!$C$237),"FOLHA DE PESSOAL",IF(Q494='Tabelas auxiliares'!$A$237,"CUSTEIO",IF(Q494='Tabelas auxiliares'!$A$236,"INVESTIMENTO","ERRO - VERIFICAR"))))</f>
        <v/>
      </c>
      <c r="S494" s="65"/>
    </row>
    <row r="495" spans="17:21" x14ac:dyDescent="0.25">
      <c r="Q495" s="51" t="str">
        <f t="shared" si="7"/>
        <v/>
      </c>
      <c r="R495" s="51" t="str">
        <f>IF(M495="","",IF(AND(M495&lt;&gt;'Tabelas auxiliares'!$B$236,M495&lt;&gt;'Tabelas auxiliares'!$B$237,M495&lt;&gt;'Tabelas auxiliares'!$C$236,M495&lt;&gt;'Tabelas auxiliares'!$C$237),"FOLHA DE PESSOAL",IF(Q495='Tabelas auxiliares'!$A$237,"CUSTEIO",IF(Q495='Tabelas auxiliares'!$A$236,"INVESTIMENTO","ERRO - VERIFICAR"))))</f>
        <v/>
      </c>
      <c r="S495" s="65"/>
    </row>
    <row r="496" spans="17:21" x14ac:dyDescent="0.25">
      <c r="Q496" s="51" t="str">
        <f t="shared" si="7"/>
        <v/>
      </c>
      <c r="R496" s="51" t="str">
        <f>IF(M496="","",IF(AND(M496&lt;&gt;'Tabelas auxiliares'!$B$236,M496&lt;&gt;'Tabelas auxiliares'!$B$237,M496&lt;&gt;'Tabelas auxiliares'!$C$236,M496&lt;&gt;'Tabelas auxiliares'!$C$237),"FOLHA DE PESSOAL",IF(Q496='Tabelas auxiliares'!$A$237,"CUSTEIO",IF(Q496='Tabelas auxiliares'!$A$236,"INVESTIMENTO","ERRO - VERIFICAR"))))</f>
        <v/>
      </c>
      <c r="S496" s="65"/>
    </row>
    <row r="497" spans="17:19" x14ac:dyDescent="0.25">
      <c r="Q497" s="51" t="str">
        <f t="shared" si="7"/>
        <v/>
      </c>
      <c r="R497" s="51" t="str">
        <f>IF(M497="","",IF(AND(M497&lt;&gt;'Tabelas auxiliares'!$B$236,M497&lt;&gt;'Tabelas auxiliares'!$B$237,M497&lt;&gt;'Tabelas auxiliares'!$C$236,M497&lt;&gt;'Tabelas auxiliares'!$C$237),"FOLHA DE PESSOAL",IF(Q497='Tabelas auxiliares'!$A$237,"CUSTEIO",IF(Q497='Tabelas auxiliares'!$A$236,"INVESTIMENTO","ERRO - VERIFICAR"))))</f>
        <v/>
      </c>
      <c r="S497" s="65"/>
    </row>
    <row r="498" spans="17:19" x14ac:dyDescent="0.25">
      <c r="Q498" s="51" t="str">
        <f t="shared" si="7"/>
        <v/>
      </c>
      <c r="R498" s="51" t="str">
        <f>IF(M498="","",IF(AND(M498&lt;&gt;'Tabelas auxiliares'!$B$236,M498&lt;&gt;'Tabelas auxiliares'!$B$237,M498&lt;&gt;'Tabelas auxiliares'!$C$236,M498&lt;&gt;'Tabelas auxiliares'!$C$237),"FOLHA DE PESSOAL",IF(Q498='Tabelas auxiliares'!$A$237,"CUSTEIO",IF(Q498='Tabelas auxiliares'!$A$236,"INVESTIMENTO","ERRO - VERIFICAR"))))</f>
        <v/>
      </c>
      <c r="S498" s="65"/>
    </row>
    <row r="499" spans="17:19" x14ac:dyDescent="0.25">
      <c r="Q499" s="51" t="str">
        <f t="shared" si="7"/>
        <v/>
      </c>
      <c r="R499" s="51" t="str">
        <f>IF(M499="","",IF(AND(M499&lt;&gt;'Tabelas auxiliares'!$B$236,M499&lt;&gt;'Tabelas auxiliares'!$B$237,M499&lt;&gt;'Tabelas auxiliares'!$C$236,M499&lt;&gt;'Tabelas auxiliares'!$C$237),"FOLHA DE PESSOAL",IF(Q499='Tabelas auxiliares'!$A$237,"CUSTEIO",IF(Q499='Tabelas auxiliares'!$A$236,"INVESTIMENTO","ERRO - VERIFICAR"))))</f>
        <v/>
      </c>
      <c r="S499" s="65"/>
    </row>
    <row r="500" spans="17:19" x14ac:dyDescent="0.25">
      <c r="Q500" s="51" t="str">
        <f t="shared" si="7"/>
        <v/>
      </c>
      <c r="R500" s="51" t="str">
        <f>IF(M500="","",IF(AND(M500&lt;&gt;'Tabelas auxiliares'!$B$236,M500&lt;&gt;'Tabelas auxiliares'!$B$237,M500&lt;&gt;'Tabelas auxiliares'!$C$236,M500&lt;&gt;'Tabelas auxiliares'!$C$237),"FOLHA DE PESSOAL",IF(Q500='Tabelas auxiliares'!$A$237,"CUSTEIO",IF(Q500='Tabelas auxiliares'!$A$236,"INVESTIMENTO","ERRO - VERIFICAR"))))</f>
        <v/>
      </c>
      <c r="S500" s="65"/>
    </row>
    <row r="501" spans="17:19" x14ac:dyDescent="0.25">
      <c r="Q501" s="51" t="str">
        <f t="shared" si="7"/>
        <v/>
      </c>
      <c r="R501" s="51" t="str">
        <f>IF(M501="","",IF(AND(M501&lt;&gt;'Tabelas auxiliares'!$B$236,M501&lt;&gt;'Tabelas auxiliares'!$B$237,M501&lt;&gt;'Tabelas auxiliares'!$C$236,M501&lt;&gt;'Tabelas auxiliares'!$C$237),"FOLHA DE PESSOAL",IF(Q501='Tabelas auxiliares'!$A$237,"CUSTEIO",IF(Q501='Tabelas auxiliares'!$A$236,"INVESTIMENTO","ERRO - VERIFICAR"))))</f>
        <v/>
      </c>
      <c r="S501" s="65"/>
    </row>
    <row r="502" spans="17:19" x14ac:dyDescent="0.25">
      <c r="Q502" s="51" t="str">
        <f t="shared" si="7"/>
        <v/>
      </c>
      <c r="R502" s="51" t="str">
        <f>IF(M502="","",IF(AND(M502&lt;&gt;'Tabelas auxiliares'!$B$236,M502&lt;&gt;'Tabelas auxiliares'!$B$237,M502&lt;&gt;'Tabelas auxiliares'!$C$236,M502&lt;&gt;'Tabelas auxiliares'!$C$237),"FOLHA DE PESSOAL",IF(Q502='Tabelas auxiliares'!$A$237,"CUSTEIO",IF(Q502='Tabelas auxiliares'!$A$236,"INVESTIMENTO","ERRO - VERIFICAR"))))</f>
        <v/>
      </c>
      <c r="S502" s="65"/>
    </row>
    <row r="503" spans="17:19" x14ac:dyDescent="0.25">
      <c r="Q503" s="51" t="str">
        <f t="shared" si="7"/>
        <v/>
      </c>
      <c r="R503" s="51" t="str">
        <f>IF(M503="","",IF(AND(M503&lt;&gt;'Tabelas auxiliares'!$B$236,M503&lt;&gt;'Tabelas auxiliares'!$B$237,M503&lt;&gt;'Tabelas auxiliares'!$C$236,M503&lt;&gt;'Tabelas auxiliares'!$C$237),"FOLHA DE PESSOAL",IF(Q503='Tabelas auxiliares'!$A$237,"CUSTEIO",IF(Q503='Tabelas auxiliares'!$A$236,"INVESTIMENTO","ERRO - VERIFICAR"))))</f>
        <v/>
      </c>
      <c r="S503" s="65"/>
    </row>
    <row r="504" spans="17:19" x14ac:dyDescent="0.25">
      <c r="Q504" s="51" t="str">
        <f t="shared" si="7"/>
        <v/>
      </c>
      <c r="R504" s="51" t="str">
        <f>IF(M504="","",IF(AND(M504&lt;&gt;'Tabelas auxiliares'!$B$236,M504&lt;&gt;'Tabelas auxiliares'!$B$237,M504&lt;&gt;'Tabelas auxiliares'!$C$236,M504&lt;&gt;'Tabelas auxiliares'!$C$237),"FOLHA DE PESSOAL",IF(Q504='Tabelas auxiliares'!$A$237,"CUSTEIO",IF(Q504='Tabelas auxiliares'!$A$236,"INVESTIMENTO","ERRO - VERIFICAR"))))</f>
        <v/>
      </c>
      <c r="S504" s="65"/>
    </row>
    <row r="505" spans="17:19" x14ac:dyDescent="0.25">
      <c r="Q505" s="51" t="str">
        <f t="shared" si="7"/>
        <v/>
      </c>
      <c r="R505" s="51" t="str">
        <f>IF(M505="","",IF(AND(M505&lt;&gt;'Tabelas auxiliares'!$B$236,M505&lt;&gt;'Tabelas auxiliares'!$B$237,M505&lt;&gt;'Tabelas auxiliares'!$C$236,M505&lt;&gt;'Tabelas auxiliares'!$C$237),"FOLHA DE PESSOAL",IF(Q505='Tabelas auxiliares'!$A$237,"CUSTEIO",IF(Q505='Tabelas auxiliares'!$A$236,"INVESTIMENTO","ERRO - VERIFICAR"))))</f>
        <v/>
      </c>
      <c r="S505" s="65"/>
    </row>
    <row r="506" spans="17:19" x14ac:dyDescent="0.25">
      <c r="Q506" s="51" t="str">
        <f t="shared" si="7"/>
        <v/>
      </c>
      <c r="R506" s="51" t="str">
        <f>IF(M506="","",IF(AND(M506&lt;&gt;'Tabelas auxiliares'!$B$236,M506&lt;&gt;'Tabelas auxiliares'!$B$237,M506&lt;&gt;'Tabelas auxiliares'!$C$236,M506&lt;&gt;'Tabelas auxiliares'!$C$237),"FOLHA DE PESSOAL",IF(Q506='Tabelas auxiliares'!$A$237,"CUSTEIO",IF(Q506='Tabelas auxiliares'!$A$236,"INVESTIMENTO","ERRO - VERIFICAR"))))</f>
        <v/>
      </c>
      <c r="S506" s="65"/>
    </row>
    <row r="507" spans="17:19" x14ac:dyDescent="0.25">
      <c r="Q507" s="51" t="str">
        <f t="shared" si="7"/>
        <v/>
      </c>
      <c r="R507" s="51" t="str">
        <f>IF(M507="","",IF(AND(M507&lt;&gt;'Tabelas auxiliares'!$B$236,M507&lt;&gt;'Tabelas auxiliares'!$B$237,M507&lt;&gt;'Tabelas auxiliares'!$C$236,M507&lt;&gt;'Tabelas auxiliares'!$C$237),"FOLHA DE PESSOAL",IF(Q507='Tabelas auxiliares'!$A$237,"CUSTEIO",IF(Q507='Tabelas auxiliares'!$A$236,"INVESTIMENTO","ERRO - VERIFICAR"))))</f>
        <v/>
      </c>
      <c r="S507" s="65"/>
    </row>
    <row r="508" spans="17:19" x14ac:dyDescent="0.25">
      <c r="Q508" s="51" t="str">
        <f t="shared" si="7"/>
        <v/>
      </c>
      <c r="R508" s="51" t="str">
        <f>IF(M508="","",IF(AND(M508&lt;&gt;'Tabelas auxiliares'!$B$236,M508&lt;&gt;'Tabelas auxiliares'!$B$237,M508&lt;&gt;'Tabelas auxiliares'!$C$236,M508&lt;&gt;'Tabelas auxiliares'!$C$237),"FOLHA DE PESSOAL",IF(Q508='Tabelas auxiliares'!$A$237,"CUSTEIO",IF(Q508='Tabelas auxiliares'!$A$236,"INVESTIMENTO","ERRO - VERIFICAR"))))</f>
        <v/>
      </c>
      <c r="S508" s="65"/>
    </row>
    <row r="509" spans="17:19" x14ac:dyDescent="0.25">
      <c r="Q509" s="51" t="str">
        <f t="shared" si="7"/>
        <v/>
      </c>
      <c r="R509" s="51" t="str">
        <f>IF(M509="","",IF(AND(M509&lt;&gt;'Tabelas auxiliares'!$B$236,M509&lt;&gt;'Tabelas auxiliares'!$B$237,M509&lt;&gt;'Tabelas auxiliares'!$C$236,M509&lt;&gt;'Tabelas auxiliares'!$C$237),"FOLHA DE PESSOAL",IF(Q509='Tabelas auxiliares'!$A$237,"CUSTEIO",IF(Q509='Tabelas auxiliares'!$A$236,"INVESTIMENTO","ERRO - VERIFICAR"))))</f>
        <v/>
      </c>
      <c r="S509" s="65"/>
    </row>
    <row r="510" spans="17:19" x14ac:dyDescent="0.25">
      <c r="Q510" s="51" t="str">
        <f t="shared" si="7"/>
        <v/>
      </c>
      <c r="R510" s="51" t="str">
        <f>IF(M510="","",IF(AND(M510&lt;&gt;'Tabelas auxiliares'!$B$236,M510&lt;&gt;'Tabelas auxiliares'!$B$237,M510&lt;&gt;'Tabelas auxiliares'!$C$236,M510&lt;&gt;'Tabelas auxiliares'!$C$237),"FOLHA DE PESSOAL",IF(Q510='Tabelas auxiliares'!$A$237,"CUSTEIO",IF(Q510='Tabelas auxiliares'!$A$236,"INVESTIMENTO","ERRO - VERIFICAR"))))</f>
        <v/>
      </c>
      <c r="S510" s="65"/>
    </row>
    <row r="511" spans="17:19" x14ac:dyDescent="0.25">
      <c r="Q511" s="51" t="str">
        <f t="shared" si="7"/>
        <v/>
      </c>
      <c r="R511" s="51" t="str">
        <f>IF(M511="","",IF(AND(M511&lt;&gt;'Tabelas auxiliares'!$B$236,M511&lt;&gt;'Tabelas auxiliares'!$B$237,M511&lt;&gt;'Tabelas auxiliares'!$C$236,M511&lt;&gt;'Tabelas auxiliares'!$C$237),"FOLHA DE PESSOAL",IF(Q511='Tabelas auxiliares'!$A$237,"CUSTEIO",IF(Q511='Tabelas auxiliares'!$A$236,"INVESTIMENTO","ERRO - VERIFICAR"))))</f>
        <v/>
      </c>
      <c r="S511" s="65"/>
    </row>
    <row r="512" spans="17:19" x14ac:dyDescent="0.25">
      <c r="Q512" s="51" t="str">
        <f t="shared" si="7"/>
        <v/>
      </c>
      <c r="R512" s="51" t="str">
        <f>IF(M512="","",IF(AND(M512&lt;&gt;'Tabelas auxiliares'!$B$236,M512&lt;&gt;'Tabelas auxiliares'!$B$237,M512&lt;&gt;'Tabelas auxiliares'!$C$236,M512&lt;&gt;'Tabelas auxiliares'!$C$237),"FOLHA DE PESSOAL",IF(Q512='Tabelas auxiliares'!$A$237,"CUSTEIO",IF(Q512='Tabelas auxiliares'!$A$236,"INVESTIMENTO","ERRO - VERIFICAR"))))</f>
        <v/>
      </c>
      <c r="S512" s="65"/>
    </row>
    <row r="513" spans="17:19" x14ac:dyDescent="0.25">
      <c r="Q513" s="51" t="str">
        <f t="shared" si="7"/>
        <v/>
      </c>
      <c r="R513" s="51" t="str">
        <f>IF(M513="","",IF(AND(M513&lt;&gt;'Tabelas auxiliares'!$B$236,M513&lt;&gt;'Tabelas auxiliares'!$B$237,M513&lt;&gt;'Tabelas auxiliares'!$C$236,M513&lt;&gt;'Tabelas auxiliares'!$C$237),"FOLHA DE PESSOAL",IF(Q513='Tabelas auxiliares'!$A$237,"CUSTEIO",IF(Q513='Tabelas auxiliares'!$A$236,"INVESTIMENTO","ERRO - VERIFICAR"))))</f>
        <v/>
      </c>
      <c r="S513" s="65"/>
    </row>
    <row r="514" spans="17:19" x14ac:dyDescent="0.25">
      <c r="Q514" s="51" t="str">
        <f t="shared" si="7"/>
        <v/>
      </c>
      <c r="R514" s="51" t="str">
        <f>IF(M514="","",IF(AND(M514&lt;&gt;'Tabelas auxiliares'!$B$236,M514&lt;&gt;'Tabelas auxiliares'!$B$237,M514&lt;&gt;'Tabelas auxiliares'!$C$236,M514&lt;&gt;'Tabelas auxiliares'!$C$237),"FOLHA DE PESSOAL",IF(Q514='Tabelas auxiliares'!$A$237,"CUSTEIO",IF(Q514='Tabelas auxiliares'!$A$236,"INVESTIMENTO","ERRO - VERIFICAR"))))</f>
        <v/>
      </c>
      <c r="S514" s="65"/>
    </row>
    <row r="515" spans="17:19" x14ac:dyDescent="0.25">
      <c r="Q515" s="51" t="str">
        <f t="shared" si="7"/>
        <v/>
      </c>
      <c r="R515" s="51" t="str">
        <f>IF(M515="","",IF(AND(M515&lt;&gt;'Tabelas auxiliares'!$B$236,M515&lt;&gt;'Tabelas auxiliares'!$B$237,M515&lt;&gt;'Tabelas auxiliares'!$C$236,M515&lt;&gt;'Tabelas auxiliares'!$C$237),"FOLHA DE PESSOAL",IF(Q515='Tabelas auxiliares'!$A$237,"CUSTEIO",IF(Q515='Tabelas auxiliares'!$A$236,"INVESTIMENTO","ERRO - VERIFICAR"))))</f>
        <v/>
      </c>
      <c r="S515" s="65"/>
    </row>
    <row r="516" spans="17:19" x14ac:dyDescent="0.25">
      <c r="Q516" s="51" t="str">
        <f t="shared" si="7"/>
        <v/>
      </c>
      <c r="R516" s="51" t="str">
        <f>IF(M516="","",IF(AND(M516&lt;&gt;'Tabelas auxiliares'!$B$236,M516&lt;&gt;'Tabelas auxiliares'!$B$237,M516&lt;&gt;'Tabelas auxiliares'!$C$236,M516&lt;&gt;'Tabelas auxiliares'!$C$237),"FOLHA DE PESSOAL",IF(Q516='Tabelas auxiliares'!$A$237,"CUSTEIO",IF(Q516='Tabelas auxiliares'!$A$236,"INVESTIMENTO","ERRO - VERIFICAR"))))</f>
        <v/>
      </c>
      <c r="S516" s="65"/>
    </row>
    <row r="517" spans="17:19" x14ac:dyDescent="0.25">
      <c r="Q517" s="51" t="str">
        <f t="shared" ref="Q517:Q580" si="8">LEFT(O517,1)</f>
        <v/>
      </c>
      <c r="R517" s="51" t="str">
        <f>IF(M517="","",IF(AND(M517&lt;&gt;'Tabelas auxiliares'!$B$236,M517&lt;&gt;'Tabelas auxiliares'!$B$237,M517&lt;&gt;'Tabelas auxiliares'!$C$236,M517&lt;&gt;'Tabelas auxiliares'!$C$237),"FOLHA DE PESSOAL",IF(Q517='Tabelas auxiliares'!$A$237,"CUSTEIO",IF(Q517='Tabelas auxiliares'!$A$236,"INVESTIMENTO","ERRO - VERIFICAR"))))</f>
        <v/>
      </c>
      <c r="S517" s="65"/>
    </row>
    <row r="518" spans="17:19" x14ac:dyDescent="0.25">
      <c r="Q518" s="51" t="str">
        <f t="shared" si="8"/>
        <v/>
      </c>
      <c r="R518" s="51" t="str">
        <f>IF(M518="","",IF(AND(M518&lt;&gt;'Tabelas auxiliares'!$B$236,M518&lt;&gt;'Tabelas auxiliares'!$B$237,M518&lt;&gt;'Tabelas auxiliares'!$C$236,M518&lt;&gt;'Tabelas auxiliares'!$C$237),"FOLHA DE PESSOAL",IF(Q518='Tabelas auxiliares'!$A$237,"CUSTEIO",IF(Q518='Tabelas auxiliares'!$A$236,"INVESTIMENTO","ERRO - VERIFICAR"))))</f>
        <v/>
      </c>
      <c r="S518" s="65"/>
    </row>
    <row r="519" spans="17:19" x14ac:dyDescent="0.25">
      <c r="Q519" s="51" t="str">
        <f t="shared" si="8"/>
        <v/>
      </c>
      <c r="R519" s="51" t="str">
        <f>IF(M519="","",IF(AND(M519&lt;&gt;'Tabelas auxiliares'!$B$236,M519&lt;&gt;'Tabelas auxiliares'!$B$237,M519&lt;&gt;'Tabelas auxiliares'!$C$236,M519&lt;&gt;'Tabelas auxiliares'!$C$237),"FOLHA DE PESSOAL",IF(Q519='Tabelas auxiliares'!$A$237,"CUSTEIO",IF(Q519='Tabelas auxiliares'!$A$236,"INVESTIMENTO","ERRO - VERIFICAR"))))</f>
        <v/>
      </c>
      <c r="S519" s="65"/>
    </row>
    <row r="520" spans="17:19" x14ac:dyDescent="0.25">
      <c r="Q520" s="51" t="str">
        <f t="shared" si="8"/>
        <v/>
      </c>
      <c r="R520" s="51" t="str">
        <f>IF(M520="","",IF(AND(M520&lt;&gt;'Tabelas auxiliares'!$B$236,M520&lt;&gt;'Tabelas auxiliares'!$B$237,M520&lt;&gt;'Tabelas auxiliares'!$C$236,M520&lt;&gt;'Tabelas auxiliares'!$C$237),"FOLHA DE PESSOAL",IF(Q520='Tabelas auxiliares'!$A$237,"CUSTEIO",IF(Q520='Tabelas auxiliares'!$A$236,"INVESTIMENTO","ERRO - VERIFICAR"))))</f>
        <v/>
      </c>
      <c r="S520" s="65"/>
    </row>
    <row r="521" spans="17:19" x14ac:dyDescent="0.25">
      <c r="Q521" s="51" t="str">
        <f t="shared" si="8"/>
        <v/>
      </c>
      <c r="R521" s="51" t="str">
        <f>IF(M521="","",IF(AND(M521&lt;&gt;'Tabelas auxiliares'!$B$236,M521&lt;&gt;'Tabelas auxiliares'!$B$237,M521&lt;&gt;'Tabelas auxiliares'!$C$236,M521&lt;&gt;'Tabelas auxiliares'!$C$237),"FOLHA DE PESSOAL",IF(Q521='Tabelas auxiliares'!$A$237,"CUSTEIO",IF(Q521='Tabelas auxiliares'!$A$236,"INVESTIMENTO","ERRO - VERIFICAR"))))</f>
        <v/>
      </c>
      <c r="S521" s="65"/>
    </row>
    <row r="522" spans="17:19" x14ac:dyDescent="0.25">
      <c r="Q522" s="51" t="str">
        <f t="shared" si="8"/>
        <v/>
      </c>
      <c r="R522" s="51" t="str">
        <f>IF(M522="","",IF(AND(M522&lt;&gt;'Tabelas auxiliares'!$B$236,M522&lt;&gt;'Tabelas auxiliares'!$B$237,M522&lt;&gt;'Tabelas auxiliares'!$C$236,M522&lt;&gt;'Tabelas auxiliares'!$C$237),"FOLHA DE PESSOAL",IF(Q522='Tabelas auxiliares'!$A$237,"CUSTEIO",IF(Q522='Tabelas auxiliares'!$A$236,"INVESTIMENTO","ERRO - VERIFICAR"))))</f>
        <v/>
      </c>
      <c r="S522" s="65"/>
    </row>
    <row r="523" spans="17:19" x14ac:dyDescent="0.25">
      <c r="Q523" s="51" t="str">
        <f t="shared" si="8"/>
        <v/>
      </c>
      <c r="R523" s="51" t="str">
        <f>IF(M523="","",IF(AND(M523&lt;&gt;'Tabelas auxiliares'!$B$236,M523&lt;&gt;'Tabelas auxiliares'!$B$237,M523&lt;&gt;'Tabelas auxiliares'!$C$236,M523&lt;&gt;'Tabelas auxiliares'!$C$237),"FOLHA DE PESSOAL",IF(Q523='Tabelas auxiliares'!$A$237,"CUSTEIO",IF(Q523='Tabelas auxiliares'!$A$236,"INVESTIMENTO","ERRO - VERIFICAR"))))</f>
        <v/>
      </c>
      <c r="S523" s="65"/>
    </row>
    <row r="524" spans="17:19" x14ac:dyDescent="0.25">
      <c r="Q524" s="51" t="str">
        <f t="shared" si="8"/>
        <v/>
      </c>
      <c r="R524" s="51" t="str">
        <f>IF(M524="","",IF(AND(M524&lt;&gt;'Tabelas auxiliares'!$B$236,M524&lt;&gt;'Tabelas auxiliares'!$B$237,M524&lt;&gt;'Tabelas auxiliares'!$C$236,M524&lt;&gt;'Tabelas auxiliares'!$C$237),"FOLHA DE PESSOAL",IF(Q524='Tabelas auxiliares'!$A$237,"CUSTEIO",IF(Q524='Tabelas auxiliares'!$A$236,"INVESTIMENTO","ERRO - VERIFICAR"))))</f>
        <v/>
      </c>
      <c r="S524" s="65"/>
    </row>
    <row r="525" spans="17:19" x14ac:dyDescent="0.25">
      <c r="Q525" s="51" t="str">
        <f t="shared" si="8"/>
        <v/>
      </c>
      <c r="R525" s="51" t="str">
        <f>IF(M525="","",IF(AND(M525&lt;&gt;'Tabelas auxiliares'!$B$236,M525&lt;&gt;'Tabelas auxiliares'!$B$237,M525&lt;&gt;'Tabelas auxiliares'!$C$236,M525&lt;&gt;'Tabelas auxiliares'!$C$237),"FOLHA DE PESSOAL",IF(Q525='Tabelas auxiliares'!$A$237,"CUSTEIO",IF(Q525='Tabelas auxiliares'!$A$236,"INVESTIMENTO","ERRO - VERIFICAR"))))</f>
        <v/>
      </c>
      <c r="S525" s="65"/>
    </row>
    <row r="526" spans="17:19" x14ac:dyDescent="0.25">
      <c r="Q526" s="51" t="str">
        <f t="shared" si="8"/>
        <v/>
      </c>
      <c r="R526" s="51" t="str">
        <f>IF(M526="","",IF(AND(M526&lt;&gt;'Tabelas auxiliares'!$B$236,M526&lt;&gt;'Tabelas auxiliares'!$B$237,M526&lt;&gt;'Tabelas auxiliares'!$C$236,M526&lt;&gt;'Tabelas auxiliares'!$C$237),"FOLHA DE PESSOAL",IF(Q526='Tabelas auxiliares'!$A$237,"CUSTEIO",IF(Q526='Tabelas auxiliares'!$A$236,"INVESTIMENTO","ERRO - VERIFICAR"))))</f>
        <v/>
      </c>
      <c r="S526" s="65"/>
    </row>
    <row r="527" spans="17:19" x14ac:dyDescent="0.25">
      <c r="Q527" s="51" t="str">
        <f t="shared" si="8"/>
        <v/>
      </c>
      <c r="R527" s="51" t="str">
        <f>IF(M527="","",IF(AND(M527&lt;&gt;'Tabelas auxiliares'!$B$236,M527&lt;&gt;'Tabelas auxiliares'!$B$237,M527&lt;&gt;'Tabelas auxiliares'!$C$236,M527&lt;&gt;'Tabelas auxiliares'!$C$237),"FOLHA DE PESSOAL",IF(Q527='Tabelas auxiliares'!$A$237,"CUSTEIO",IF(Q527='Tabelas auxiliares'!$A$236,"INVESTIMENTO","ERRO - VERIFICAR"))))</f>
        <v/>
      </c>
      <c r="S527" s="65"/>
    </row>
    <row r="528" spans="17:19" x14ac:dyDescent="0.25">
      <c r="Q528" s="51" t="str">
        <f t="shared" si="8"/>
        <v/>
      </c>
      <c r="R528" s="51" t="str">
        <f>IF(M528="","",IF(AND(M528&lt;&gt;'Tabelas auxiliares'!$B$236,M528&lt;&gt;'Tabelas auxiliares'!$B$237,M528&lt;&gt;'Tabelas auxiliares'!$C$236,M528&lt;&gt;'Tabelas auxiliares'!$C$237),"FOLHA DE PESSOAL",IF(Q528='Tabelas auxiliares'!$A$237,"CUSTEIO",IF(Q528='Tabelas auxiliares'!$A$236,"INVESTIMENTO","ERRO - VERIFICAR"))))</f>
        <v/>
      </c>
      <c r="S528" s="65"/>
    </row>
    <row r="529" spans="17:19" x14ac:dyDescent="0.25">
      <c r="Q529" s="51" t="str">
        <f t="shared" si="8"/>
        <v/>
      </c>
      <c r="R529" s="51" t="str">
        <f>IF(M529="","",IF(AND(M529&lt;&gt;'Tabelas auxiliares'!$B$236,M529&lt;&gt;'Tabelas auxiliares'!$B$237,M529&lt;&gt;'Tabelas auxiliares'!$C$236,M529&lt;&gt;'Tabelas auxiliares'!$C$237),"FOLHA DE PESSOAL",IF(Q529='Tabelas auxiliares'!$A$237,"CUSTEIO",IF(Q529='Tabelas auxiliares'!$A$236,"INVESTIMENTO","ERRO - VERIFICAR"))))</f>
        <v/>
      </c>
      <c r="S529" s="65"/>
    </row>
    <row r="530" spans="17:19" x14ac:dyDescent="0.25">
      <c r="Q530" s="51" t="str">
        <f t="shared" si="8"/>
        <v/>
      </c>
      <c r="R530" s="51" t="str">
        <f>IF(M530="","",IF(AND(M530&lt;&gt;'Tabelas auxiliares'!$B$236,M530&lt;&gt;'Tabelas auxiliares'!$B$237,M530&lt;&gt;'Tabelas auxiliares'!$C$236,M530&lt;&gt;'Tabelas auxiliares'!$C$237),"FOLHA DE PESSOAL",IF(Q530='Tabelas auxiliares'!$A$237,"CUSTEIO",IF(Q530='Tabelas auxiliares'!$A$236,"INVESTIMENTO","ERRO - VERIFICAR"))))</f>
        <v/>
      </c>
      <c r="S530" s="65"/>
    </row>
    <row r="531" spans="17:19" x14ac:dyDescent="0.25">
      <c r="Q531" s="51" t="str">
        <f t="shared" si="8"/>
        <v/>
      </c>
      <c r="R531" s="51" t="str">
        <f>IF(M531="","",IF(AND(M531&lt;&gt;'Tabelas auxiliares'!$B$236,M531&lt;&gt;'Tabelas auxiliares'!$B$237,M531&lt;&gt;'Tabelas auxiliares'!$C$236,M531&lt;&gt;'Tabelas auxiliares'!$C$237),"FOLHA DE PESSOAL",IF(Q531='Tabelas auxiliares'!$A$237,"CUSTEIO",IF(Q531='Tabelas auxiliares'!$A$236,"INVESTIMENTO","ERRO - VERIFICAR"))))</f>
        <v/>
      </c>
      <c r="S531" s="65"/>
    </row>
    <row r="532" spans="17:19" x14ac:dyDescent="0.25">
      <c r="Q532" s="51" t="str">
        <f t="shared" si="8"/>
        <v/>
      </c>
      <c r="R532" s="51" t="str">
        <f>IF(M532="","",IF(AND(M532&lt;&gt;'Tabelas auxiliares'!$B$236,M532&lt;&gt;'Tabelas auxiliares'!$B$237,M532&lt;&gt;'Tabelas auxiliares'!$C$236,M532&lt;&gt;'Tabelas auxiliares'!$C$237),"FOLHA DE PESSOAL",IF(Q532='Tabelas auxiliares'!$A$237,"CUSTEIO",IF(Q532='Tabelas auxiliares'!$A$236,"INVESTIMENTO","ERRO - VERIFICAR"))))</f>
        <v/>
      </c>
      <c r="S532" s="65"/>
    </row>
    <row r="533" spans="17:19" x14ac:dyDescent="0.25">
      <c r="Q533" s="51" t="str">
        <f t="shared" si="8"/>
        <v/>
      </c>
      <c r="R533" s="51" t="str">
        <f>IF(M533="","",IF(AND(M533&lt;&gt;'Tabelas auxiliares'!$B$236,M533&lt;&gt;'Tabelas auxiliares'!$B$237,M533&lt;&gt;'Tabelas auxiliares'!$C$236,M533&lt;&gt;'Tabelas auxiliares'!$C$237),"FOLHA DE PESSOAL",IF(Q533='Tabelas auxiliares'!$A$237,"CUSTEIO",IF(Q533='Tabelas auxiliares'!$A$236,"INVESTIMENTO","ERRO - VERIFICAR"))))</f>
        <v/>
      </c>
      <c r="S533" s="65"/>
    </row>
    <row r="534" spans="17:19" x14ac:dyDescent="0.25">
      <c r="Q534" s="51" t="str">
        <f t="shared" si="8"/>
        <v/>
      </c>
      <c r="R534" s="51" t="str">
        <f>IF(M534="","",IF(AND(M534&lt;&gt;'Tabelas auxiliares'!$B$236,M534&lt;&gt;'Tabelas auxiliares'!$B$237,M534&lt;&gt;'Tabelas auxiliares'!$C$236,M534&lt;&gt;'Tabelas auxiliares'!$C$237),"FOLHA DE PESSOAL",IF(Q534='Tabelas auxiliares'!$A$237,"CUSTEIO",IF(Q534='Tabelas auxiliares'!$A$236,"INVESTIMENTO","ERRO - VERIFICAR"))))</f>
        <v/>
      </c>
      <c r="S534" s="65"/>
    </row>
    <row r="535" spans="17:19" x14ac:dyDescent="0.25">
      <c r="Q535" s="51" t="str">
        <f t="shared" si="8"/>
        <v/>
      </c>
      <c r="R535" s="51" t="str">
        <f>IF(M535="","",IF(AND(M535&lt;&gt;'Tabelas auxiliares'!$B$236,M535&lt;&gt;'Tabelas auxiliares'!$B$237,M535&lt;&gt;'Tabelas auxiliares'!$C$236,M535&lt;&gt;'Tabelas auxiliares'!$C$237),"FOLHA DE PESSOAL",IF(Q535='Tabelas auxiliares'!$A$237,"CUSTEIO",IF(Q535='Tabelas auxiliares'!$A$236,"INVESTIMENTO","ERRO - VERIFICAR"))))</f>
        <v/>
      </c>
      <c r="S535" s="65"/>
    </row>
    <row r="536" spans="17:19" x14ac:dyDescent="0.25">
      <c r="Q536" s="51" t="str">
        <f t="shared" si="8"/>
        <v/>
      </c>
      <c r="R536" s="51" t="str">
        <f>IF(M536="","",IF(AND(M536&lt;&gt;'Tabelas auxiliares'!$B$236,M536&lt;&gt;'Tabelas auxiliares'!$B$237,M536&lt;&gt;'Tabelas auxiliares'!$C$236,M536&lt;&gt;'Tabelas auxiliares'!$C$237),"FOLHA DE PESSOAL",IF(Q536='Tabelas auxiliares'!$A$237,"CUSTEIO",IF(Q536='Tabelas auxiliares'!$A$236,"INVESTIMENTO","ERRO - VERIFICAR"))))</f>
        <v/>
      </c>
      <c r="S536" s="65"/>
    </row>
    <row r="537" spans="17:19" x14ac:dyDescent="0.25">
      <c r="Q537" s="51" t="str">
        <f t="shared" si="8"/>
        <v/>
      </c>
      <c r="R537" s="51" t="str">
        <f>IF(M537="","",IF(AND(M537&lt;&gt;'Tabelas auxiliares'!$B$236,M537&lt;&gt;'Tabelas auxiliares'!$B$237,M537&lt;&gt;'Tabelas auxiliares'!$C$236,M537&lt;&gt;'Tabelas auxiliares'!$C$237),"FOLHA DE PESSOAL",IF(Q537='Tabelas auxiliares'!$A$237,"CUSTEIO",IF(Q537='Tabelas auxiliares'!$A$236,"INVESTIMENTO","ERRO - VERIFICAR"))))</f>
        <v/>
      </c>
      <c r="S537" s="65"/>
    </row>
    <row r="538" spans="17:19" x14ac:dyDescent="0.25">
      <c r="Q538" s="51" t="str">
        <f t="shared" si="8"/>
        <v/>
      </c>
      <c r="R538" s="51" t="str">
        <f>IF(M538="","",IF(AND(M538&lt;&gt;'Tabelas auxiliares'!$B$236,M538&lt;&gt;'Tabelas auxiliares'!$B$237,M538&lt;&gt;'Tabelas auxiliares'!$C$236,M538&lt;&gt;'Tabelas auxiliares'!$C$237),"FOLHA DE PESSOAL",IF(Q538='Tabelas auxiliares'!$A$237,"CUSTEIO",IF(Q538='Tabelas auxiliares'!$A$236,"INVESTIMENTO","ERRO - VERIFICAR"))))</f>
        <v/>
      </c>
      <c r="S538" s="65"/>
    </row>
    <row r="539" spans="17:19" x14ac:dyDescent="0.25">
      <c r="Q539" s="51" t="str">
        <f t="shared" si="8"/>
        <v/>
      </c>
      <c r="R539" s="51" t="str">
        <f>IF(M539="","",IF(AND(M539&lt;&gt;'Tabelas auxiliares'!$B$236,M539&lt;&gt;'Tabelas auxiliares'!$B$237,M539&lt;&gt;'Tabelas auxiliares'!$C$236,M539&lt;&gt;'Tabelas auxiliares'!$C$237),"FOLHA DE PESSOAL",IF(Q539='Tabelas auxiliares'!$A$237,"CUSTEIO",IF(Q539='Tabelas auxiliares'!$A$236,"INVESTIMENTO","ERRO - VERIFICAR"))))</f>
        <v/>
      </c>
      <c r="S539" s="65"/>
    </row>
    <row r="540" spans="17:19" x14ac:dyDescent="0.25">
      <c r="Q540" s="51" t="str">
        <f t="shared" si="8"/>
        <v/>
      </c>
      <c r="R540" s="51" t="str">
        <f>IF(M540="","",IF(AND(M540&lt;&gt;'Tabelas auxiliares'!$B$236,M540&lt;&gt;'Tabelas auxiliares'!$B$237,M540&lt;&gt;'Tabelas auxiliares'!$C$236,M540&lt;&gt;'Tabelas auxiliares'!$C$237),"FOLHA DE PESSOAL",IF(Q540='Tabelas auxiliares'!$A$237,"CUSTEIO",IF(Q540='Tabelas auxiliares'!$A$236,"INVESTIMENTO","ERRO - VERIFICAR"))))</f>
        <v/>
      </c>
      <c r="S540" s="65"/>
    </row>
    <row r="541" spans="17:19" x14ac:dyDescent="0.25">
      <c r="Q541" s="51" t="str">
        <f t="shared" si="8"/>
        <v/>
      </c>
      <c r="R541" s="51" t="str">
        <f>IF(M541="","",IF(AND(M541&lt;&gt;'Tabelas auxiliares'!$B$236,M541&lt;&gt;'Tabelas auxiliares'!$B$237,M541&lt;&gt;'Tabelas auxiliares'!$C$236,M541&lt;&gt;'Tabelas auxiliares'!$C$237),"FOLHA DE PESSOAL",IF(Q541='Tabelas auxiliares'!$A$237,"CUSTEIO",IF(Q541='Tabelas auxiliares'!$A$236,"INVESTIMENTO","ERRO - VERIFICAR"))))</f>
        <v/>
      </c>
      <c r="S541" s="65"/>
    </row>
    <row r="542" spans="17:19" x14ac:dyDescent="0.25">
      <c r="Q542" s="51" t="str">
        <f t="shared" si="8"/>
        <v/>
      </c>
      <c r="R542" s="51" t="str">
        <f>IF(M542="","",IF(AND(M542&lt;&gt;'Tabelas auxiliares'!$B$236,M542&lt;&gt;'Tabelas auxiliares'!$B$237,M542&lt;&gt;'Tabelas auxiliares'!$C$236,M542&lt;&gt;'Tabelas auxiliares'!$C$237),"FOLHA DE PESSOAL",IF(Q542='Tabelas auxiliares'!$A$237,"CUSTEIO",IF(Q542='Tabelas auxiliares'!$A$236,"INVESTIMENTO","ERRO - VERIFICAR"))))</f>
        <v/>
      </c>
      <c r="S542" s="65"/>
    </row>
    <row r="543" spans="17:19" x14ac:dyDescent="0.25">
      <c r="Q543" s="51" t="str">
        <f t="shared" si="8"/>
        <v/>
      </c>
      <c r="R543" s="51" t="str">
        <f>IF(M543="","",IF(AND(M543&lt;&gt;'Tabelas auxiliares'!$B$236,M543&lt;&gt;'Tabelas auxiliares'!$B$237,M543&lt;&gt;'Tabelas auxiliares'!$C$236,M543&lt;&gt;'Tabelas auxiliares'!$C$237),"FOLHA DE PESSOAL",IF(Q543='Tabelas auxiliares'!$A$237,"CUSTEIO",IF(Q543='Tabelas auxiliares'!$A$236,"INVESTIMENTO","ERRO - VERIFICAR"))))</f>
        <v/>
      </c>
      <c r="S543" s="65"/>
    </row>
    <row r="544" spans="17:19" x14ac:dyDescent="0.25">
      <c r="Q544" s="51" t="str">
        <f t="shared" si="8"/>
        <v/>
      </c>
      <c r="R544" s="51" t="str">
        <f>IF(M544="","",IF(AND(M544&lt;&gt;'Tabelas auxiliares'!$B$236,M544&lt;&gt;'Tabelas auxiliares'!$B$237,M544&lt;&gt;'Tabelas auxiliares'!$C$236,M544&lt;&gt;'Tabelas auxiliares'!$C$237),"FOLHA DE PESSOAL",IF(Q544='Tabelas auxiliares'!$A$237,"CUSTEIO",IF(Q544='Tabelas auxiliares'!$A$236,"INVESTIMENTO","ERRO - VERIFICAR"))))</f>
        <v/>
      </c>
      <c r="S544" s="65"/>
    </row>
    <row r="545" spans="17:19" x14ac:dyDescent="0.25">
      <c r="Q545" s="51" t="str">
        <f t="shared" si="8"/>
        <v/>
      </c>
      <c r="R545" s="51" t="str">
        <f>IF(M545="","",IF(AND(M545&lt;&gt;'Tabelas auxiliares'!$B$236,M545&lt;&gt;'Tabelas auxiliares'!$B$237,M545&lt;&gt;'Tabelas auxiliares'!$C$236,M545&lt;&gt;'Tabelas auxiliares'!$C$237),"FOLHA DE PESSOAL",IF(Q545='Tabelas auxiliares'!$A$237,"CUSTEIO",IF(Q545='Tabelas auxiliares'!$A$236,"INVESTIMENTO","ERRO - VERIFICAR"))))</f>
        <v/>
      </c>
      <c r="S545" s="65"/>
    </row>
    <row r="546" spans="17:19" x14ac:dyDescent="0.25">
      <c r="Q546" s="51" t="str">
        <f t="shared" si="8"/>
        <v/>
      </c>
      <c r="R546" s="51" t="str">
        <f>IF(M546="","",IF(AND(M546&lt;&gt;'Tabelas auxiliares'!$B$236,M546&lt;&gt;'Tabelas auxiliares'!$B$237,M546&lt;&gt;'Tabelas auxiliares'!$C$236,M546&lt;&gt;'Tabelas auxiliares'!$C$237),"FOLHA DE PESSOAL",IF(Q546='Tabelas auxiliares'!$A$237,"CUSTEIO",IF(Q546='Tabelas auxiliares'!$A$236,"INVESTIMENTO","ERRO - VERIFICAR"))))</f>
        <v/>
      </c>
      <c r="S546" s="65"/>
    </row>
    <row r="547" spans="17:19" x14ac:dyDescent="0.25">
      <c r="Q547" s="51" t="str">
        <f t="shared" si="8"/>
        <v/>
      </c>
      <c r="R547" s="51" t="str">
        <f>IF(M547="","",IF(AND(M547&lt;&gt;'Tabelas auxiliares'!$B$236,M547&lt;&gt;'Tabelas auxiliares'!$B$237,M547&lt;&gt;'Tabelas auxiliares'!$C$236,M547&lt;&gt;'Tabelas auxiliares'!$C$237),"FOLHA DE PESSOAL",IF(Q547='Tabelas auxiliares'!$A$237,"CUSTEIO",IF(Q547='Tabelas auxiliares'!$A$236,"INVESTIMENTO","ERRO - VERIFICAR"))))</f>
        <v/>
      </c>
      <c r="S547" s="65"/>
    </row>
    <row r="548" spans="17:19" x14ac:dyDescent="0.25">
      <c r="Q548" s="51" t="str">
        <f t="shared" si="8"/>
        <v/>
      </c>
      <c r="R548" s="51" t="str">
        <f>IF(M548="","",IF(AND(M548&lt;&gt;'Tabelas auxiliares'!$B$236,M548&lt;&gt;'Tabelas auxiliares'!$B$237,M548&lt;&gt;'Tabelas auxiliares'!$C$236,M548&lt;&gt;'Tabelas auxiliares'!$C$237),"FOLHA DE PESSOAL",IF(Q548='Tabelas auxiliares'!$A$237,"CUSTEIO",IF(Q548='Tabelas auxiliares'!$A$236,"INVESTIMENTO","ERRO - VERIFICAR"))))</f>
        <v/>
      </c>
      <c r="S548" s="65"/>
    </row>
    <row r="549" spans="17:19" x14ac:dyDescent="0.25">
      <c r="Q549" s="51" t="str">
        <f t="shared" si="8"/>
        <v/>
      </c>
      <c r="R549" s="51" t="str">
        <f>IF(M549="","",IF(AND(M549&lt;&gt;'Tabelas auxiliares'!$B$236,M549&lt;&gt;'Tabelas auxiliares'!$B$237,M549&lt;&gt;'Tabelas auxiliares'!$C$236,M549&lt;&gt;'Tabelas auxiliares'!$C$237),"FOLHA DE PESSOAL",IF(Q549='Tabelas auxiliares'!$A$237,"CUSTEIO",IF(Q549='Tabelas auxiliares'!$A$236,"INVESTIMENTO","ERRO - VERIFICAR"))))</f>
        <v/>
      </c>
      <c r="S549" s="65"/>
    </row>
    <row r="550" spans="17:19" x14ac:dyDescent="0.25">
      <c r="Q550" s="51" t="str">
        <f t="shared" si="8"/>
        <v/>
      </c>
      <c r="R550" s="51" t="str">
        <f>IF(M550="","",IF(AND(M550&lt;&gt;'Tabelas auxiliares'!$B$236,M550&lt;&gt;'Tabelas auxiliares'!$B$237,M550&lt;&gt;'Tabelas auxiliares'!$C$236,M550&lt;&gt;'Tabelas auxiliares'!$C$237),"FOLHA DE PESSOAL",IF(Q550='Tabelas auxiliares'!$A$237,"CUSTEIO",IF(Q550='Tabelas auxiliares'!$A$236,"INVESTIMENTO","ERRO - VERIFICAR"))))</f>
        <v/>
      </c>
      <c r="S550" s="65"/>
    </row>
    <row r="551" spans="17:19" x14ac:dyDescent="0.25">
      <c r="Q551" s="51" t="str">
        <f t="shared" si="8"/>
        <v/>
      </c>
      <c r="R551" s="51" t="str">
        <f>IF(M551="","",IF(AND(M551&lt;&gt;'Tabelas auxiliares'!$B$236,M551&lt;&gt;'Tabelas auxiliares'!$B$237,M551&lt;&gt;'Tabelas auxiliares'!$C$236,M551&lt;&gt;'Tabelas auxiliares'!$C$237),"FOLHA DE PESSOAL",IF(Q551='Tabelas auxiliares'!$A$237,"CUSTEIO",IF(Q551='Tabelas auxiliares'!$A$236,"INVESTIMENTO","ERRO - VERIFICAR"))))</f>
        <v/>
      </c>
      <c r="S551" s="65"/>
    </row>
    <row r="552" spans="17:19" x14ac:dyDescent="0.25">
      <c r="Q552" s="51" t="str">
        <f t="shared" si="8"/>
        <v/>
      </c>
      <c r="R552" s="51" t="str">
        <f>IF(M552="","",IF(AND(M552&lt;&gt;'Tabelas auxiliares'!$B$236,M552&lt;&gt;'Tabelas auxiliares'!$B$237,M552&lt;&gt;'Tabelas auxiliares'!$C$236,M552&lt;&gt;'Tabelas auxiliares'!$C$237),"FOLHA DE PESSOAL",IF(Q552='Tabelas auxiliares'!$A$237,"CUSTEIO",IF(Q552='Tabelas auxiliares'!$A$236,"INVESTIMENTO","ERRO - VERIFICAR"))))</f>
        <v/>
      </c>
      <c r="S552" s="65"/>
    </row>
    <row r="553" spans="17:19" x14ac:dyDescent="0.25">
      <c r="Q553" s="51" t="str">
        <f t="shared" si="8"/>
        <v/>
      </c>
      <c r="R553" s="51" t="str">
        <f>IF(M553="","",IF(AND(M553&lt;&gt;'Tabelas auxiliares'!$B$236,M553&lt;&gt;'Tabelas auxiliares'!$B$237,M553&lt;&gt;'Tabelas auxiliares'!$C$236,M553&lt;&gt;'Tabelas auxiliares'!$C$237),"FOLHA DE PESSOAL",IF(Q553='Tabelas auxiliares'!$A$237,"CUSTEIO",IF(Q553='Tabelas auxiliares'!$A$236,"INVESTIMENTO","ERRO - VERIFICAR"))))</f>
        <v/>
      </c>
      <c r="S553" s="65"/>
    </row>
    <row r="554" spans="17:19" x14ac:dyDescent="0.25">
      <c r="Q554" s="51" t="str">
        <f t="shared" si="8"/>
        <v/>
      </c>
      <c r="R554" s="51" t="str">
        <f>IF(M554="","",IF(AND(M554&lt;&gt;'Tabelas auxiliares'!$B$236,M554&lt;&gt;'Tabelas auxiliares'!$B$237,M554&lt;&gt;'Tabelas auxiliares'!$C$236,M554&lt;&gt;'Tabelas auxiliares'!$C$237),"FOLHA DE PESSOAL",IF(Q554='Tabelas auxiliares'!$A$237,"CUSTEIO",IF(Q554='Tabelas auxiliares'!$A$236,"INVESTIMENTO","ERRO - VERIFICAR"))))</f>
        <v/>
      </c>
      <c r="S554" s="65"/>
    </row>
    <row r="555" spans="17:19" x14ac:dyDescent="0.25">
      <c r="Q555" s="51" t="str">
        <f t="shared" si="8"/>
        <v/>
      </c>
      <c r="R555" s="51" t="str">
        <f>IF(M555="","",IF(AND(M555&lt;&gt;'Tabelas auxiliares'!$B$236,M555&lt;&gt;'Tabelas auxiliares'!$B$237,M555&lt;&gt;'Tabelas auxiliares'!$C$236,M555&lt;&gt;'Tabelas auxiliares'!$C$237),"FOLHA DE PESSOAL",IF(Q555='Tabelas auxiliares'!$A$237,"CUSTEIO",IF(Q555='Tabelas auxiliares'!$A$236,"INVESTIMENTO","ERRO - VERIFICAR"))))</f>
        <v/>
      </c>
      <c r="S555" s="65"/>
    </row>
    <row r="556" spans="17:19" x14ac:dyDescent="0.25">
      <c r="Q556" s="51" t="str">
        <f t="shared" si="8"/>
        <v/>
      </c>
      <c r="R556" s="51" t="str">
        <f>IF(M556="","",IF(AND(M556&lt;&gt;'Tabelas auxiliares'!$B$236,M556&lt;&gt;'Tabelas auxiliares'!$B$237,M556&lt;&gt;'Tabelas auxiliares'!$C$236,M556&lt;&gt;'Tabelas auxiliares'!$C$237),"FOLHA DE PESSOAL",IF(Q556='Tabelas auxiliares'!$A$237,"CUSTEIO",IF(Q556='Tabelas auxiliares'!$A$236,"INVESTIMENTO","ERRO - VERIFICAR"))))</f>
        <v/>
      </c>
      <c r="S556" s="65"/>
    </row>
    <row r="557" spans="17:19" x14ac:dyDescent="0.25">
      <c r="Q557" s="51" t="str">
        <f t="shared" si="8"/>
        <v/>
      </c>
      <c r="R557" s="51" t="str">
        <f>IF(M557="","",IF(AND(M557&lt;&gt;'Tabelas auxiliares'!$B$236,M557&lt;&gt;'Tabelas auxiliares'!$B$237,M557&lt;&gt;'Tabelas auxiliares'!$C$236,M557&lt;&gt;'Tabelas auxiliares'!$C$237),"FOLHA DE PESSOAL",IF(Q557='Tabelas auxiliares'!$A$237,"CUSTEIO",IF(Q557='Tabelas auxiliares'!$A$236,"INVESTIMENTO","ERRO - VERIFICAR"))))</f>
        <v/>
      </c>
      <c r="S557" s="65"/>
    </row>
    <row r="558" spans="17:19" x14ac:dyDescent="0.25">
      <c r="Q558" s="51" t="str">
        <f t="shared" si="8"/>
        <v/>
      </c>
      <c r="R558" s="51" t="str">
        <f>IF(M558="","",IF(AND(M558&lt;&gt;'Tabelas auxiliares'!$B$236,M558&lt;&gt;'Tabelas auxiliares'!$B$237,M558&lt;&gt;'Tabelas auxiliares'!$C$236,M558&lt;&gt;'Tabelas auxiliares'!$C$237),"FOLHA DE PESSOAL",IF(Q558='Tabelas auxiliares'!$A$237,"CUSTEIO",IF(Q558='Tabelas auxiliares'!$A$236,"INVESTIMENTO","ERRO - VERIFICAR"))))</f>
        <v/>
      </c>
      <c r="S558" s="65"/>
    </row>
    <row r="559" spans="17:19" x14ac:dyDescent="0.25">
      <c r="Q559" s="51" t="str">
        <f t="shared" si="8"/>
        <v/>
      </c>
      <c r="R559" s="51" t="str">
        <f>IF(M559="","",IF(AND(M559&lt;&gt;'Tabelas auxiliares'!$B$236,M559&lt;&gt;'Tabelas auxiliares'!$B$237,M559&lt;&gt;'Tabelas auxiliares'!$C$236,M559&lt;&gt;'Tabelas auxiliares'!$C$237),"FOLHA DE PESSOAL",IF(Q559='Tabelas auxiliares'!$A$237,"CUSTEIO",IF(Q559='Tabelas auxiliares'!$A$236,"INVESTIMENTO","ERRO - VERIFICAR"))))</f>
        <v/>
      </c>
      <c r="S559" s="65"/>
    </row>
    <row r="560" spans="17:19" x14ac:dyDescent="0.25">
      <c r="Q560" s="51" t="str">
        <f t="shared" si="8"/>
        <v/>
      </c>
      <c r="R560" s="51" t="str">
        <f>IF(M560="","",IF(AND(M560&lt;&gt;'Tabelas auxiliares'!$B$236,M560&lt;&gt;'Tabelas auxiliares'!$B$237,M560&lt;&gt;'Tabelas auxiliares'!$C$236,M560&lt;&gt;'Tabelas auxiliares'!$C$237),"FOLHA DE PESSOAL",IF(Q560='Tabelas auxiliares'!$A$237,"CUSTEIO",IF(Q560='Tabelas auxiliares'!$A$236,"INVESTIMENTO","ERRO - VERIFICAR"))))</f>
        <v/>
      </c>
      <c r="S560" s="65"/>
    </row>
    <row r="561" spans="17:19" x14ac:dyDescent="0.25">
      <c r="Q561" s="51" t="str">
        <f t="shared" si="8"/>
        <v/>
      </c>
      <c r="R561" s="51" t="str">
        <f>IF(M561="","",IF(AND(M561&lt;&gt;'Tabelas auxiliares'!$B$236,M561&lt;&gt;'Tabelas auxiliares'!$B$237,M561&lt;&gt;'Tabelas auxiliares'!$C$236,M561&lt;&gt;'Tabelas auxiliares'!$C$237),"FOLHA DE PESSOAL",IF(Q561='Tabelas auxiliares'!$A$237,"CUSTEIO",IF(Q561='Tabelas auxiliares'!$A$236,"INVESTIMENTO","ERRO - VERIFICAR"))))</f>
        <v/>
      </c>
      <c r="S561" s="65"/>
    </row>
    <row r="562" spans="17:19" x14ac:dyDescent="0.25">
      <c r="Q562" s="51" t="str">
        <f t="shared" si="8"/>
        <v/>
      </c>
      <c r="R562" s="51" t="str">
        <f>IF(M562="","",IF(AND(M562&lt;&gt;'Tabelas auxiliares'!$B$236,M562&lt;&gt;'Tabelas auxiliares'!$B$237,M562&lt;&gt;'Tabelas auxiliares'!$C$236,M562&lt;&gt;'Tabelas auxiliares'!$C$237),"FOLHA DE PESSOAL",IF(Q562='Tabelas auxiliares'!$A$237,"CUSTEIO",IF(Q562='Tabelas auxiliares'!$A$236,"INVESTIMENTO","ERRO - VERIFICAR"))))</f>
        <v/>
      </c>
      <c r="S562" s="65"/>
    </row>
    <row r="563" spans="17:19" x14ac:dyDescent="0.25">
      <c r="Q563" s="51" t="str">
        <f t="shared" si="8"/>
        <v/>
      </c>
      <c r="R563" s="51" t="str">
        <f>IF(M563="","",IF(AND(M563&lt;&gt;'Tabelas auxiliares'!$B$236,M563&lt;&gt;'Tabelas auxiliares'!$B$237,M563&lt;&gt;'Tabelas auxiliares'!$C$236,M563&lt;&gt;'Tabelas auxiliares'!$C$237),"FOLHA DE PESSOAL",IF(Q563='Tabelas auxiliares'!$A$237,"CUSTEIO",IF(Q563='Tabelas auxiliares'!$A$236,"INVESTIMENTO","ERRO - VERIFICAR"))))</f>
        <v/>
      </c>
      <c r="S563" s="65"/>
    </row>
    <row r="564" spans="17:19" x14ac:dyDescent="0.25">
      <c r="Q564" s="51" t="str">
        <f t="shared" si="8"/>
        <v/>
      </c>
      <c r="R564" s="51" t="str">
        <f>IF(M564="","",IF(AND(M564&lt;&gt;'Tabelas auxiliares'!$B$236,M564&lt;&gt;'Tabelas auxiliares'!$B$237,M564&lt;&gt;'Tabelas auxiliares'!$C$236,M564&lt;&gt;'Tabelas auxiliares'!$C$237),"FOLHA DE PESSOAL",IF(Q564='Tabelas auxiliares'!$A$237,"CUSTEIO",IF(Q564='Tabelas auxiliares'!$A$236,"INVESTIMENTO","ERRO - VERIFICAR"))))</f>
        <v/>
      </c>
      <c r="S564" s="65"/>
    </row>
    <row r="565" spans="17:19" x14ac:dyDescent="0.25">
      <c r="Q565" s="51" t="str">
        <f t="shared" si="8"/>
        <v/>
      </c>
      <c r="R565" s="51" t="str">
        <f>IF(M565="","",IF(AND(M565&lt;&gt;'Tabelas auxiliares'!$B$236,M565&lt;&gt;'Tabelas auxiliares'!$B$237,M565&lt;&gt;'Tabelas auxiliares'!$C$236,M565&lt;&gt;'Tabelas auxiliares'!$C$237),"FOLHA DE PESSOAL",IF(Q565='Tabelas auxiliares'!$A$237,"CUSTEIO",IF(Q565='Tabelas auxiliares'!$A$236,"INVESTIMENTO","ERRO - VERIFICAR"))))</f>
        <v/>
      </c>
      <c r="S565" s="65"/>
    </row>
    <row r="566" spans="17:19" x14ac:dyDescent="0.25">
      <c r="Q566" s="51" t="str">
        <f t="shared" si="8"/>
        <v/>
      </c>
      <c r="R566" s="51" t="str">
        <f>IF(M566="","",IF(AND(M566&lt;&gt;'Tabelas auxiliares'!$B$236,M566&lt;&gt;'Tabelas auxiliares'!$B$237,M566&lt;&gt;'Tabelas auxiliares'!$C$236,M566&lt;&gt;'Tabelas auxiliares'!$C$237),"FOLHA DE PESSOAL",IF(Q566='Tabelas auxiliares'!$A$237,"CUSTEIO",IF(Q566='Tabelas auxiliares'!$A$236,"INVESTIMENTO","ERRO - VERIFICAR"))))</f>
        <v/>
      </c>
      <c r="S566" s="65"/>
    </row>
    <row r="567" spans="17:19" x14ac:dyDescent="0.25">
      <c r="Q567" s="51" t="str">
        <f t="shared" si="8"/>
        <v/>
      </c>
      <c r="R567" s="51" t="str">
        <f>IF(M567="","",IF(AND(M567&lt;&gt;'Tabelas auxiliares'!$B$236,M567&lt;&gt;'Tabelas auxiliares'!$B$237,M567&lt;&gt;'Tabelas auxiliares'!$C$236,M567&lt;&gt;'Tabelas auxiliares'!$C$237),"FOLHA DE PESSOAL",IF(Q567='Tabelas auxiliares'!$A$237,"CUSTEIO",IF(Q567='Tabelas auxiliares'!$A$236,"INVESTIMENTO","ERRO - VERIFICAR"))))</f>
        <v/>
      </c>
      <c r="S567" s="65"/>
    </row>
    <row r="568" spans="17:19" x14ac:dyDescent="0.25">
      <c r="Q568" s="51" t="str">
        <f t="shared" si="8"/>
        <v/>
      </c>
      <c r="R568" s="51" t="str">
        <f>IF(M568="","",IF(AND(M568&lt;&gt;'Tabelas auxiliares'!$B$236,M568&lt;&gt;'Tabelas auxiliares'!$B$237,M568&lt;&gt;'Tabelas auxiliares'!$C$236,M568&lt;&gt;'Tabelas auxiliares'!$C$237),"FOLHA DE PESSOAL",IF(Q568='Tabelas auxiliares'!$A$237,"CUSTEIO",IF(Q568='Tabelas auxiliares'!$A$236,"INVESTIMENTO","ERRO - VERIFICAR"))))</f>
        <v/>
      </c>
      <c r="S568" s="65"/>
    </row>
    <row r="569" spans="17:19" x14ac:dyDescent="0.25">
      <c r="Q569" s="51" t="str">
        <f t="shared" si="8"/>
        <v/>
      </c>
      <c r="R569" s="51" t="str">
        <f>IF(M569="","",IF(AND(M569&lt;&gt;'Tabelas auxiliares'!$B$236,M569&lt;&gt;'Tabelas auxiliares'!$B$237,M569&lt;&gt;'Tabelas auxiliares'!$C$236,M569&lt;&gt;'Tabelas auxiliares'!$C$237),"FOLHA DE PESSOAL",IF(Q569='Tabelas auxiliares'!$A$237,"CUSTEIO",IF(Q569='Tabelas auxiliares'!$A$236,"INVESTIMENTO","ERRO - VERIFICAR"))))</f>
        <v/>
      </c>
      <c r="S569" s="65"/>
    </row>
    <row r="570" spans="17:19" x14ac:dyDescent="0.25">
      <c r="Q570" s="51" t="str">
        <f t="shared" si="8"/>
        <v/>
      </c>
      <c r="R570" s="51" t="str">
        <f>IF(M570="","",IF(AND(M570&lt;&gt;'Tabelas auxiliares'!$B$236,M570&lt;&gt;'Tabelas auxiliares'!$B$237,M570&lt;&gt;'Tabelas auxiliares'!$C$236,M570&lt;&gt;'Tabelas auxiliares'!$C$237),"FOLHA DE PESSOAL",IF(Q570='Tabelas auxiliares'!$A$237,"CUSTEIO",IF(Q570='Tabelas auxiliares'!$A$236,"INVESTIMENTO","ERRO - VERIFICAR"))))</f>
        <v/>
      </c>
      <c r="S570" s="65"/>
    </row>
    <row r="571" spans="17:19" x14ac:dyDescent="0.25">
      <c r="Q571" s="51" t="str">
        <f t="shared" si="8"/>
        <v/>
      </c>
      <c r="R571" s="51" t="str">
        <f>IF(M571="","",IF(AND(M571&lt;&gt;'Tabelas auxiliares'!$B$236,M571&lt;&gt;'Tabelas auxiliares'!$B$237,M571&lt;&gt;'Tabelas auxiliares'!$C$236,M571&lt;&gt;'Tabelas auxiliares'!$C$237),"FOLHA DE PESSOAL",IF(Q571='Tabelas auxiliares'!$A$237,"CUSTEIO",IF(Q571='Tabelas auxiliares'!$A$236,"INVESTIMENTO","ERRO - VERIFICAR"))))</f>
        <v/>
      </c>
      <c r="S571" s="65"/>
    </row>
    <row r="572" spans="17:19" x14ac:dyDescent="0.25">
      <c r="Q572" s="51" t="str">
        <f t="shared" si="8"/>
        <v/>
      </c>
      <c r="R572" s="51" t="str">
        <f>IF(M572="","",IF(AND(M572&lt;&gt;'Tabelas auxiliares'!$B$236,M572&lt;&gt;'Tabelas auxiliares'!$B$237,M572&lt;&gt;'Tabelas auxiliares'!$C$236,M572&lt;&gt;'Tabelas auxiliares'!$C$237),"FOLHA DE PESSOAL",IF(Q572='Tabelas auxiliares'!$A$237,"CUSTEIO",IF(Q572='Tabelas auxiliares'!$A$236,"INVESTIMENTO","ERRO - VERIFICAR"))))</f>
        <v/>
      </c>
      <c r="S572" s="65"/>
    </row>
    <row r="573" spans="17:19" x14ac:dyDescent="0.25">
      <c r="Q573" s="51" t="str">
        <f t="shared" si="8"/>
        <v/>
      </c>
      <c r="R573" s="51" t="str">
        <f>IF(M573="","",IF(AND(M573&lt;&gt;'Tabelas auxiliares'!$B$236,M573&lt;&gt;'Tabelas auxiliares'!$B$237,M573&lt;&gt;'Tabelas auxiliares'!$C$236,M573&lt;&gt;'Tabelas auxiliares'!$C$237),"FOLHA DE PESSOAL",IF(Q573='Tabelas auxiliares'!$A$237,"CUSTEIO",IF(Q573='Tabelas auxiliares'!$A$236,"INVESTIMENTO","ERRO - VERIFICAR"))))</f>
        <v/>
      </c>
      <c r="S573" s="65"/>
    </row>
    <row r="574" spans="17:19" x14ac:dyDescent="0.25">
      <c r="Q574" s="51" t="str">
        <f t="shared" si="8"/>
        <v/>
      </c>
      <c r="R574" s="51" t="str">
        <f>IF(M574="","",IF(AND(M574&lt;&gt;'Tabelas auxiliares'!$B$236,M574&lt;&gt;'Tabelas auxiliares'!$B$237,M574&lt;&gt;'Tabelas auxiliares'!$C$236,M574&lt;&gt;'Tabelas auxiliares'!$C$237),"FOLHA DE PESSOAL",IF(Q574='Tabelas auxiliares'!$A$237,"CUSTEIO",IF(Q574='Tabelas auxiliares'!$A$236,"INVESTIMENTO","ERRO - VERIFICAR"))))</f>
        <v/>
      </c>
      <c r="S574" s="65"/>
    </row>
    <row r="575" spans="17:19" x14ac:dyDescent="0.25">
      <c r="Q575" s="51" t="str">
        <f t="shared" si="8"/>
        <v/>
      </c>
      <c r="R575" s="51" t="str">
        <f>IF(M575="","",IF(AND(M575&lt;&gt;'Tabelas auxiliares'!$B$236,M575&lt;&gt;'Tabelas auxiliares'!$B$237,M575&lt;&gt;'Tabelas auxiliares'!$C$236,M575&lt;&gt;'Tabelas auxiliares'!$C$237),"FOLHA DE PESSOAL",IF(Q575='Tabelas auxiliares'!$A$237,"CUSTEIO",IF(Q575='Tabelas auxiliares'!$A$236,"INVESTIMENTO","ERRO - VERIFICAR"))))</f>
        <v/>
      </c>
      <c r="S575" s="65"/>
    </row>
    <row r="576" spans="17:19" x14ac:dyDescent="0.25">
      <c r="Q576" s="51" t="str">
        <f t="shared" si="8"/>
        <v/>
      </c>
      <c r="R576" s="51" t="str">
        <f>IF(M576="","",IF(AND(M576&lt;&gt;'Tabelas auxiliares'!$B$236,M576&lt;&gt;'Tabelas auxiliares'!$B$237,M576&lt;&gt;'Tabelas auxiliares'!$C$236,M576&lt;&gt;'Tabelas auxiliares'!$C$237),"FOLHA DE PESSOAL",IF(Q576='Tabelas auxiliares'!$A$237,"CUSTEIO",IF(Q576='Tabelas auxiliares'!$A$236,"INVESTIMENTO","ERRO - VERIFICAR"))))</f>
        <v/>
      </c>
      <c r="S576" s="65"/>
    </row>
    <row r="577" spans="17:19" x14ac:dyDescent="0.25">
      <c r="Q577" s="51" t="str">
        <f t="shared" si="8"/>
        <v/>
      </c>
      <c r="R577" s="51" t="str">
        <f>IF(M577="","",IF(AND(M577&lt;&gt;'Tabelas auxiliares'!$B$236,M577&lt;&gt;'Tabelas auxiliares'!$B$237,M577&lt;&gt;'Tabelas auxiliares'!$C$236,M577&lt;&gt;'Tabelas auxiliares'!$C$237),"FOLHA DE PESSOAL",IF(Q577='Tabelas auxiliares'!$A$237,"CUSTEIO",IF(Q577='Tabelas auxiliares'!$A$236,"INVESTIMENTO","ERRO - VERIFICAR"))))</f>
        <v/>
      </c>
      <c r="S577" s="65"/>
    </row>
    <row r="578" spans="17:19" x14ac:dyDescent="0.25">
      <c r="Q578" s="51" t="str">
        <f t="shared" si="8"/>
        <v/>
      </c>
      <c r="R578" s="51" t="str">
        <f>IF(M578="","",IF(AND(M578&lt;&gt;'Tabelas auxiliares'!$B$236,M578&lt;&gt;'Tabelas auxiliares'!$B$237,M578&lt;&gt;'Tabelas auxiliares'!$C$236,M578&lt;&gt;'Tabelas auxiliares'!$C$237),"FOLHA DE PESSOAL",IF(Q578='Tabelas auxiliares'!$A$237,"CUSTEIO",IF(Q578='Tabelas auxiliares'!$A$236,"INVESTIMENTO","ERRO - VERIFICAR"))))</f>
        <v/>
      </c>
      <c r="S578" s="65"/>
    </row>
    <row r="579" spans="17:19" x14ac:dyDescent="0.25">
      <c r="Q579" s="51" t="str">
        <f t="shared" si="8"/>
        <v/>
      </c>
      <c r="R579" s="51" t="str">
        <f>IF(M579="","",IF(AND(M579&lt;&gt;'Tabelas auxiliares'!$B$236,M579&lt;&gt;'Tabelas auxiliares'!$B$237,M579&lt;&gt;'Tabelas auxiliares'!$C$236,M579&lt;&gt;'Tabelas auxiliares'!$C$237),"FOLHA DE PESSOAL",IF(Q579='Tabelas auxiliares'!$A$237,"CUSTEIO",IF(Q579='Tabelas auxiliares'!$A$236,"INVESTIMENTO","ERRO - VERIFICAR"))))</f>
        <v/>
      </c>
      <c r="S579" s="65"/>
    </row>
    <row r="580" spans="17:19" x14ac:dyDescent="0.25">
      <c r="Q580" s="51" t="str">
        <f t="shared" si="8"/>
        <v/>
      </c>
      <c r="R580" s="51" t="str">
        <f>IF(M580="","",IF(AND(M580&lt;&gt;'Tabelas auxiliares'!$B$236,M580&lt;&gt;'Tabelas auxiliares'!$B$237,M580&lt;&gt;'Tabelas auxiliares'!$C$236,M580&lt;&gt;'Tabelas auxiliares'!$C$237),"FOLHA DE PESSOAL",IF(Q580='Tabelas auxiliares'!$A$237,"CUSTEIO",IF(Q580='Tabelas auxiliares'!$A$236,"INVESTIMENTO","ERRO - VERIFICAR"))))</f>
        <v/>
      </c>
      <c r="S580" s="65"/>
    </row>
    <row r="581" spans="17:19" x14ac:dyDescent="0.25">
      <c r="Q581" s="51" t="str">
        <f t="shared" ref="Q581:Q644" si="9">LEFT(O581,1)</f>
        <v/>
      </c>
      <c r="R581" s="51" t="str">
        <f>IF(M581="","",IF(AND(M581&lt;&gt;'Tabelas auxiliares'!$B$236,M581&lt;&gt;'Tabelas auxiliares'!$B$237,M581&lt;&gt;'Tabelas auxiliares'!$C$236,M581&lt;&gt;'Tabelas auxiliares'!$C$237),"FOLHA DE PESSOAL",IF(Q581='Tabelas auxiliares'!$A$237,"CUSTEIO",IF(Q581='Tabelas auxiliares'!$A$236,"INVESTIMENTO","ERRO - VERIFICAR"))))</f>
        <v/>
      </c>
      <c r="S581" s="65"/>
    </row>
    <row r="582" spans="17:19" x14ac:dyDescent="0.25">
      <c r="Q582" s="51" t="str">
        <f t="shared" si="9"/>
        <v/>
      </c>
      <c r="R582" s="51" t="str">
        <f>IF(M582="","",IF(AND(M582&lt;&gt;'Tabelas auxiliares'!$B$236,M582&lt;&gt;'Tabelas auxiliares'!$B$237,M582&lt;&gt;'Tabelas auxiliares'!$C$236,M582&lt;&gt;'Tabelas auxiliares'!$C$237),"FOLHA DE PESSOAL",IF(Q582='Tabelas auxiliares'!$A$237,"CUSTEIO",IF(Q582='Tabelas auxiliares'!$A$236,"INVESTIMENTO","ERRO - VERIFICAR"))))</f>
        <v/>
      </c>
      <c r="S582" s="65"/>
    </row>
    <row r="583" spans="17:19" x14ac:dyDescent="0.25">
      <c r="Q583" s="51" t="str">
        <f t="shared" si="9"/>
        <v/>
      </c>
      <c r="R583" s="51" t="str">
        <f>IF(M583="","",IF(AND(M583&lt;&gt;'Tabelas auxiliares'!$B$236,M583&lt;&gt;'Tabelas auxiliares'!$B$237,M583&lt;&gt;'Tabelas auxiliares'!$C$236,M583&lt;&gt;'Tabelas auxiliares'!$C$237),"FOLHA DE PESSOAL",IF(Q583='Tabelas auxiliares'!$A$237,"CUSTEIO",IF(Q583='Tabelas auxiliares'!$A$236,"INVESTIMENTO","ERRO - VERIFICAR"))))</f>
        <v/>
      </c>
      <c r="S583" s="65"/>
    </row>
    <row r="584" spans="17:19" x14ac:dyDescent="0.25">
      <c r="Q584" s="51" t="str">
        <f t="shared" si="9"/>
        <v/>
      </c>
      <c r="R584" s="51" t="str">
        <f>IF(M584="","",IF(AND(M584&lt;&gt;'Tabelas auxiliares'!$B$236,M584&lt;&gt;'Tabelas auxiliares'!$B$237,M584&lt;&gt;'Tabelas auxiliares'!$C$236,M584&lt;&gt;'Tabelas auxiliares'!$C$237),"FOLHA DE PESSOAL",IF(Q584='Tabelas auxiliares'!$A$237,"CUSTEIO",IF(Q584='Tabelas auxiliares'!$A$236,"INVESTIMENTO","ERRO - VERIFICAR"))))</f>
        <v/>
      </c>
      <c r="S584" s="65"/>
    </row>
    <row r="585" spans="17:19" x14ac:dyDescent="0.25">
      <c r="Q585" s="51" t="str">
        <f t="shared" si="9"/>
        <v/>
      </c>
      <c r="R585" s="51" t="str">
        <f>IF(M585="","",IF(AND(M585&lt;&gt;'Tabelas auxiliares'!$B$236,M585&lt;&gt;'Tabelas auxiliares'!$B$237,M585&lt;&gt;'Tabelas auxiliares'!$C$236,M585&lt;&gt;'Tabelas auxiliares'!$C$237),"FOLHA DE PESSOAL",IF(Q585='Tabelas auxiliares'!$A$237,"CUSTEIO",IF(Q585='Tabelas auxiliares'!$A$236,"INVESTIMENTO","ERRO - VERIFICAR"))))</f>
        <v/>
      </c>
      <c r="S585" s="65"/>
    </row>
    <row r="586" spans="17:19" x14ac:dyDescent="0.25">
      <c r="Q586" s="51" t="str">
        <f t="shared" si="9"/>
        <v/>
      </c>
      <c r="R586" s="51" t="str">
        <f>IF(M586="","",IF(AND(M586&lt;&gt;'Tabelas auxiliares'!$B$236,M586&lt;&gt;'Tabelas auxiliares'!$B$237,M586&lt;&gt;'Tabelas auxiliares'!$C$236,M586&lt;&gt;'Tabelas auxiliares'!$C$237),"FOLHA DE PESSOAL",IF(Q586='Tabelas auxiliares'!$A$237,"CUSTEIO",IF(Q586='Tabelas auxiliares'!$A$236,"INVESTIMENTO","ERRO - VERIFICAR"))))</f>
        <v/>
      </c>
      <c r="S586" s="65"/>
    </row>
    <row r="587" spans="17:19" x14ac:dyDescent="0.25">
      <c r="Q587" s="51" t="str">
        <f t="shared" si="9"/>
        <v/>
      </c>
      <c r="R587" s="51" t="str">
        <f>IF(M587="","",IF(AND(M587&lt;&gt;'Tabelas auxiliares'!$B$236,M587&lt;&gt;'Tabelas auxiliares'!$B$237,M587&lt;&gt;'Tabelas auxiliares'!$C$236,M587&lt;&gt;'Tabelas auxiliares'!$C$237),"FOLHA DE PESSOAL",IF(Q587='Tabelas auxiliares'!$A$237,"CUSTEIO",IF(Q587='Tabelas auxiliares'!$A$236,"INVESTIMENTO","ERRO - VERIFICAR"))))</f>
        <v/>
      </c>
      <c r="S587" s="65"/>
    </row>
    <row r="588" spans="17:19" x14ac:dyDescent="0.25">
      <c r="Q588" s="51" t="str">
        <f t="shared" si="9"/>
        <v/>
      </c>
      <c r="R588" s="51" t="str">
        <f>IF(M588="","",IF(AND(M588&lt;&gt;'Tabelas auxiliares'!$B$236,M588&lt;&gt;'Tabelas auxiliares'!$B$237,M588&lt;&gt;'Tabelas auxiliares'!$C$236,M588&lt;&gt;'Tabelas auxiliares'!$C$237),"FOLHA DE PESSOAL",IF(Q588='Tabelas auxiliares'!$A$237,"CUSTEIO",IF(Q588='Tabelas auxiliares'!$A$236,"INVESTIMENTO","ERRO - VERIFICAR"))))</f>
        <v/>
      </c>
      <c r="S588" s="65"/>
    </row>
    <row r="589" spans="17:19" x14ac:dyDescent="0.25">
      <c r="Q589" s="51" t="str">
        <f t="shared" si="9"/>
        <v/>
      </c>
      <c r="R589" s="51" t="str">
        <f>IF(M589="","",IF(AND(M589&lt;&gt;'Tabelas auxiliares'!$B$236,M589&lt;&gt;'Tabelas auxiliares'!$B$237,M589&lt;&gt;'Tabelas auxiliares'!$C$236,M589&lt;&gt;'Tabelas auxiliares'!$C$237),"FOLHA DE PESSOAL",IF(Q589='Tabelas auxiliares'!$A$237,"CUSTEIO",IF(Q589='Tabelas auxiliares'!$A$236,"INVESTIMENTO","ERRO - VERIFICAR"))))</f>
        <v/>
      </c>
      <c r="S589" s="65"/>
    </row>
    <row r="590" spans="17:19" x14ac:dyDescent="0.25">
      <c r="Q590" s="51" t="str">
        <f t="shared" si="9"/>
        <v/>
      </c>
      <c r="R590" s="51" t="str">
        <f>IF(M590="","",IF(AND(M590&lt;&gt;'Tabelas auxiliares'!$B$236,M590&lt;&gt;'Tabelas auxiliares'!$B$237,M590&lt;&gt;'Tabelas auxiliares'!$C$236,M590&lt;&gt;'Tabelas auxiliares'!$C$237),"FOLHA DE PESSOAL",IF(Q590='Tabelas auxiliares'!$A$237,"CUSTEIO",IF(Q590='Tabelas auxiliares'!$A$236,"INVESTIMENTO","ERRO - VERIFICAR"))))</f>
        <v/>
      </c>
      <c r="S590" s="65"/>
    </row>
    <row r="591" spans="17:19" x14ac:dyDescent="0.25">
      <c r="Q591" s="51" t="str">
        <f t="shared" si="9"/>
        <v/>
      </c>
      <c r="R591" s="51" t="str">
        <f>IF(M591="","",IF(AND(M591&lt;&gt;'Tabelas auxiliares'!$B$236,M591&lt;&gt;'Tabelas auxiliares'!$B$237,M591&lt;&gt;'Tabelas auxiliares'!$C$236,M591&lt;&gt;'Tabelas auxiliares'!$C$237),"FOLHA DE PESSOAL",IF(Q591='Tabelas auxiliares'!$A$237,"CUSTEIO",IF(Q591='Tabelas auxiliares'!$A$236,"INVESTIMENTO","ERRO - VERIFICAR"))))</f>
        <v/>
      </c>
      <c r="S591" s="65"/>
    </row>
    <row r="592" spans="17:19" x14ac:dyDescent="0.25">
      <c r="Q592" s="51" t="str">
        <f t="shared" si="9"/>
        <v/>
      </c>
      <c r="R592" s="51" t="str">
        <f>IF(M592="","",IF(AND(M592&lt;&gt;'Tabelas auxiliares'!$B$236,M592&lt;&gt;'Tabelas auxiliares'!$B$237,M592&lt;&gt;'Tabelas auxiliares'!$C$236,M592&lt;&gt;'Tabelas auxiliares'!$C$237),"FOLHA DE PESSOAL",IF(Q592='Tabelas auxiliares'!$A$237,"CUSTEIO",IF(Q592='Tabelas auxiliares'!$A$236,"INVESTIMENTO","ERRO - VERIFICAR"))))</f>
        <v/>
      </c>
      <c r="S592" s="65"/>
    </row>
    <row r="593" spans="17:19" x14ac:dyDescent="0.25">
      <c r="Q593" s="51" t="str">
        <f t="shared" si="9"/>
        <v/>
      </c>
      <c r="R593" s="51" t="str">
        <f>IF(M593="","",IF(AND(M593&lt;&gt;'Tabelas auxiliares'!$B$236,M593&lt;&gt;'Tabelas auxiliares'!$B$237,M593&lt;&gt;'Tabelas auxiliares'!$C$236,M593&lt;&gt;'Tabelas auxiliares'!$C$237),"FOLHA DE PESSOAL",IF(Q593='Tabelas auxiliares'!$A$237,"CUSTEIO",IF(Q593='Tabelas auxiliares'!$A$236,"INVESTIMENTO","ERRO - VERIFICAR"))))</f>
        <v/>
      </c>
      <c r="S593" s="65"/>
    </row>
    <row r="594" spans="17:19" x14ac:dyDescent="0.25">
      <c r="Q594" s="51" t="str">
        <f t="shared" si="9"/>
        <v/>
      </c>
      <c r="R594" s="51" t="str">
        <f>IF(M594="","",IF(AND(M594&lt;&gt;'Tabelas auxiliares'!$B$236,M594&lt;&gt;'Tabelas auxiliares'!$B$237,M594&lt;&gt;'Tabelas auxiliares'!$C$236,M594&lt;&gt;'Tabelas auxiliares'!$C$237),"FOLHA DE PESSOAL",IF(Q594='Tabelas auxiliares'!$A$237,"CUSTEIO",IF(Q594='Tabelas auxiliares'!$A$236,"INVESTIMENTO","ERRO - VERIFICAR"))))</f>
        <v/>
      </c>
      <c r="S594" s="65"/>
    </row>
    <row r="595" spans="17:19" x14ac:dyDescent="0.25">
      <c r="Q595" s="51" t="str">
        <f t="shared" si="9"/>
        <v/>
      </c>
      <c r="R595" s="51" t="str">
        <f>IF(M595="","",IF(AND(M595&lt;&gt;'Tabelas auxiliares'!$B$236,M595&lt;&gt;'Tabelas auxiliares'!$B$237,M595&lt;&gt;'Tabelas auxiliares'!$C$236,M595&lt;&gt;'Tabelas auxiliares'!$C$237),"FOLHA DE PESSOAL",IF(Q595='Tabelas auxiliares'!$A$237,"CUSTEIO",IF(Q595='Tabelas auxiliares'!$A$236,"INVESTIMENTO","ERRO - VERIFICAR"))))</f>
        <v/>
      </c>
      <c r="S595" s="65"/>
    </row>
    <row r="596" spans="17:19" x14ac:dyDescent="0.25">
      <c r="Q596" s="51" t="str">
        <f t="shared" si="9"/>
        <v/>
      </c>
      <c r="R596" s="51" t="str">
        <f>IF(M596="","",IF(AND(M596&lt;&gt;'Tabelas auxiliares'!$B$236,M596&lt;&gt;'Tabelas auxiliares'!$B$237,M596&lt;&gt;'Tabelas auxiliares'!$C$236,M596&lt;&gt;'Tabelas auxiliares'!$C$237),"FOLHA DE PESSOAL",IF(Q596='Tabelas auxiliares'!$A$237,"CUSTEIO",IF(Q596='Tabelas auxiliares'!$A$236,"INVESTIMENTO","ERRO - VERIFICAR"))))</f>
        <v/>
      </c>
      <c r="S596" s="65"/>
    </row>
    <row r="597" spans="17:19" x14ac:dyDescent="0.25">
      <c r="Q597" s="51" t="str">
        <f t="shared" si="9"/>
        <v/>
      </c>
      <c r="R597" s="51" t="str">
        <f>IF(M597="","",IF(AND(M597&lt;&gt;'Tabelas auxiliares'!$B$236,M597&lt;&gt;'Tabelas auxiliares'!$B$237,M597&lt;&gt;'Tabelas auxiliares'!$C$236,M597&lt;&gt;'Tabelas auxiliares'!$C$237),"FOLHA DE PESSOAL",IF(Q597='Tabelas auxiliares'!$A$237,"CUSTEIO",IF(Q597='Tabelas auxiliares'!$A$236,"INVESTIMENTO","ERRO - VERIFICAR"))))</f>
        <v/>
      </c>
      <c r="S597" s="65"/>
    </row>
    <row r="598" spans="17:19" x14ac:dyDescent="0.25">
      <c r="Q598" s="51" t="str">
        <f t="shared" si="9"/>
        <v/>
      </c>
      <c r="R598" s="51" t="str">
        <f>IF(M598="","",IF(AND(M598&lt;&gt;'Tabelas auxiliares'!$B$236,M598&lt;&gt;'Tabelas auxiliares'!$B$237,M598&lt;&gt;'Tabelas auxiliares'!$C$236,M598&lt;&gt;'Tabelas auxiliares'!$C$237),"FOLHA DE PESSOAL",IF(Q598='Tabelas auxiliares'!$A$237,"CUSTEIO",IF(Q598='Tabelas auxiliares'!$A$236,"INVESTIMENTO","ERRO - VERIFICAR"))))</f>
        <v/>
      </c>
      <c r="S598" s="65"/>
    </row>
    <row r="599" spans="17:19" x14ac:dyDescent="0.25">
      <c r="Q599" s="51" t="str">
        <f t="shared" si="9"/>
        <v/>
      </c>
      <c r="R599" s="51" t="str">
        <f>IF(M599="","",IF(AND(M599&lt;&gt;'Tabelas auxiliares'!$B$236,M599&lt;&gt;'Tabelas auxiliares'!$B$237,M599&lt;&gt;'Tabelas auxiliares'!$C$236,M599&lt;&gt;'Tabelas auxiliares'!$C$237),"FOLHA DE PESSOAL",IF(Q599='Tabelas auxiliares'!$A$237,"CUSTEIO",IF(Q599='Tabelas auxiliares'!$A$236,"INVESTIMENTO","ERRO - VERIFICAR"))))</f>
        <v/>
      </c>
      <c r="S599" s="65"/>
    </row>
    <row r="600" spans="17:19" x14ac:dyDescent="0.25">
      <c r="Q600" s="51" t="str">
        <f t="shared" si="9"/>
        <v/>
      </c>
      <c r="R600" s="51" t="str">
        <f>IF(M600="","",IF(AND(M600&lt;&gt;'Tabelas auxiliares'!$B$236,M600&lt;&gt;'Tabelas auxiliares'!$B$237,M600&lt;&gt;'Tabelas auxiliares'!$C$236,M600&lt;&gt;'Tabelas auxiliares'!$C$237),"FOLHA DE PESSOAL",IF(Q600='Tabelas auxiliares'!$A$237,"CUSTEIO",IF(Q600='Tabelas auxiliares'!$A$236,"INVESTIMENTO","ERRO - VERIFICAR"))))</f>
        <v/>
      </c>
      <c r="S600" s="65"/>
    </row>
    <row r="601" spans="17:19" x14ac:dyDescent="0.25">
      <c r="Q601" s="51" t="str">
        <f t="shared" si="9"/>
        <v/>
      </c>
      <c r="R601" s="51" t="str">
        <f>IF(M601="","",IF(AND(M601&lt;&gt;'Tabelas auxiliares'!$B$236,M601&lt;&gt;'Tabelas auxiliares'!$B$237,M601&lt;&gt;'Tabelas auxiliares'!$C$236,M601&lt;&gt;'Tabelas auxiliares'!$C$237),"FOLHA DE PESSOAL",IF(Q601='Tabelas auxiliares'!$A$237,"CUSTEIO",IF(Q601='Tabelas auxiliares'!$A$236,"INVESTIMENTO","ERRO - VERIFICAR"))))</f>
        <v/>
      </c>
      <c r="S601" s="65"/>
    </row>
    <row r="602" spans="17:19" x14ac:dyDescent="0.25">
      <c r="Q602" s="51" t="str">
        <f t="shared" si="9"/>
        <v/>
      </c>
      <c r="R602" s="51" t="str">
        <f>IF(M602="","",IF(AND(M602&lt;&gt;'Tabelas auxiliares'!$B$236,M602&lt;&gt;'Tabelas auxiliares'!$B$237,M602&lt;&gt;'Tabelas auxiliares'!$C$236,M602&lt;&gt;'Tabelas auxiliares'!$C$237),"FOLHA DE PESSOAL",IF(Q602='Tabelas auxiliares'!$A$237,"CUSTEIO",IF(Q602='Tabelas auxiliares'!$A$236,"INVESTIMENTO","ERRO - VERIFICAR"))))</f>
        <v/>
      </c>
      <c r="S602" s="65"/>
    </row>
    <row r="603" spans="17:19" x14ac:dyDescent="0.25">
      <c r="Q603" s="51" t="str">
        <f t="shared" si="9"/>
        <v/>
      </c>
      <c r="R603" s="51" t="str">
        <f>IF(M603="","",IF(AND(M603&lt;&gt;'Tabelas auxiliares'!$B$236,M603&lt;&gt;'Tabelas auxiliares'!$B$237,M603&lt;&gt;'Tabelas auxiliares'!$C$236,M603&lt;&gt;'Tabelas auxiliares'!$C$237),"FOLHA DE PESSOAL",IF(Q603='Tabelas auxiliares'!$A$237,"CUSTEIO",IF(Q603='Tabelas auxiliares'!$A$236,"INVESTIMENTO","ERRO - VERIFICAR"))))</f>
        <v/>
      </c>
      <c r="S603" s="65"/>
    </row>
    <row r="604" spans="17:19" x14ac:dyDescent="0.25">
      <c r="Q604" s="51" t="str">
        <f t="shared" si="9"/>
        <v/>
      </c>
      <c r="R604" s="51" t="str">
        <f>IF(M604="","",IF(AND(M604&lt;&gt;'Tabelas auxiliares'!$B$236,M604&lt;&gt;'Tabelas auxiliares'!$B$237,M604&lt;&gt;'Tabelas auxiliares'!$C$236,M604&lt;&gt;'Tabelas auxiliares'!$C$237),"FOLHA DE PESSOAL",IF(Q604='Tabelas auxiliares'!$A$237,"CUSTEIO",IF(Q604='Tabelas auxiliares'!$A$236,"INVESTIMENTO","ERRO - VERIFICAR"))))</f>
        <v/>
      </c>
      <c r="S604" s="65"/>
    </row>
    <row r="605" spans="17:19" x14ac:dyDescent="0.25">
      <c r="Q605" s="51" t="str">
        <f t="shared" si="9"/>
        <v/>
      </c>
      <c r="R605" s="51" t="str">
        <f>IF(M605="","",IF(AND(M605&lt;&gt;'Tabelas auxiliares'!$B$236,M605&lt;&gt;'Tabelas auxiliares'!$B$237,M605&lt;&gt;'Tabelas auxiliares'!$C$236,M605&lt;&gt;'Tabelas auxiliares'!$C$237),"FOLHA DE PESSOAL",IF(Q605='Tabelas auxiliares'!$A$237,"CUSTEIO",IF(Q605='Tabelas auxiliares'!$A$236,"INVESTIMENTO","ERRO - VERIFICAR"))))</f>
        <v/>
      </c>
      <c r="S605" s="65"/>
    </row>
    <row r="606" spans="17:19" x14ac:dyDescent="0.25">
      <c r="Q606" s="51" t="str">
        <f t="shared" si="9"/>
        <v/>
      </c>
      <c r="R606" s="51" t="str">
        <f>IF(M606="","",IF(AND(M606&lt;&gt;'Tabelas auxiliares'!$B$236,M606&lt;&gt;'Tabelas auxiliares'!$B$237,M606&lt;&gt;'Tabelas auxiliares'!$C$236,M606&lt;&gt;'Tabelas auxiliares'!$C$237),"FOLHA DE PESSOAL",IF(Q606='Tabelas auxiliares'!$A$237,"CUSTEIO",IF(Q606='Tabelas auxiliares'!$A$236,"INVESTIMENTO","ERRO - VERIFICAR"))))</f>
        <v/>
      </c>
      <c r="S606" s="65"/>
    </row>
    <row r="607" spans="17:19" x14ac:dyDescent="0.25">
      <c r="Q607" s="51" t="str">
        <f t="shared" si="9"/>
        <v/>
      </c>
      <c r="R607" s="51" t="str">
        <f>IF(M607="","",IF(AND(M607&lt;&gt;'Tabelas auxiliares'!$B$236,M607&lt;&gt;'Tabelas auxiliares'!$B$237,M607&lt;&gt;'Tabelas auxiliares'!$C$236,M607&lt;&gt;'Tabelas auxiliares'!$C$237),"FOLHA DE PESSOAL",IF(Q607='Tabelas auxiliares'!$A$237,"CUSTEIO",IF(Q607='Tabelas auxiliares'!$A$236,"INVESTIMENTO","ERRO - VERIFICAR"))))</f>
        <v/>
      </c>
      <c r="S607" s="65"/>
    </row>
    <row r="608" spans="17:19" x14ac:dyDescent="0.25">
      <c r="Q608" s="51" t="str">
        <f t="shared" si="9"/>
        <v/>
      </c>
      <c r="R608" s="51" t="str">
        <f>IF(M608="","",IF(AND(M608&lt;&gt;'Tabelas auxiliares'!$B$236,M608&lt;&gt;'Tabelas auxiliares'!$B$237,M608&lt;&gt;'Tabelas auxiliares'!$C$236,M608&lt;&gt;'Tabelas auxiliares'!$C$237),"FOLHA DE PESSOAL",IF(Q608='Tabelas auxiliares'!$A$237,"CUSTEIO",IF(Q608='Tabelas auxiliares'!$A$236,"INVESTIMENTO","ERRO - VERIFICAR"))))</f>
        <v/>
      </c>
      <c r="S608" s="65"/>
    </row>
    <row r="609" spans="17:19" x14ac:dyDescent="0.25">
      <c r="Q609" s="51" t="str">
        <f t="shared" si="9"/>
        <v/>
      </c>
      <c r="R609" s="51" t="str">
        <f>IF(M609="","",IF(AND(M609&lt;&gt;'Tabelas auxiliares'!$B$236,M609&lt;&gt;'Tabelas auxiliares'!$B$237,M609&lt;&gt;'Tabelas auxiliares'!$C$236,M609&lt;&gt;'Tabelas auxiliares'!$C$237),"FOLHA DE PESSOAL",IF(Q609='Tabelas auxiliares'!$A$237,"CUSTEIO",IF(Q609='Tabelas auxiliares'!$A$236,"INVESTIMENTO","ERRO - VERIFICAR"))))</f>
        <v/>
      </c>
      <c r="S609" s="65"/>
    </row>
    <row r="610" spans="17:19" x14ac:dyDescent="0.25">
      <c r="Q610" s="51" t="str">
        <f t="shared" si="9"/>
        <v/>
      </c>
      <c r="R610" s="51" t="str">
        <f>IF(M610="","",IF(AND(M610&lt;&gt;'Tabelas auxiliares'!$B$236,M610&lt;&gt;'Tabelas auxiliares'!$B$237,M610&lt;&gt;'Tabelas auxiliares'!$C$236,M610&lt;&gt;'Tabelas auxiliares'!$C$237),"FOLHA DE PESSOAL",IF(Q610='Tabelas auxiliares'!$A$237,"CUSTEIO",IF(Q610='Tabelas auxiliares'!$A$236,"INVESTIMENTO","ERRO - VERIFICAR"))))</f>
        <v/>
      </c>
      <c r="S610" s="65"/>
    </row>
    <row r="611" spans="17:19" x14ac:dyDescent="0.25">
      <c r="Q611" s="51" t="str">
        <f t="shared" si="9"/>
        <v/>
      </c>
      <c r="R611" s="51" t="str">
        <f>IF(M611="","",IF(AND(M611&lt;&gt;'Tabelas auxiliares'!$B$236,M611&lt;&gt;'Tabelas auxiliares'!$B$237,M611&lt;&gt;'Tabelas auxiliares'!$C$236,M611&lt;&gt;'Tabelas auxiliares'!$C$237),"FOLHA DE PESSOAL",IF(Q611='Tabelas auxiliares'!$A$237,"CUSTEIO",IF(Q611='Tabelas auxiliares'!$A$236,"INVESTIMENTO","ERRO - VERIFICAR"))))</f>
        <v/>
      </c>
      <c r="S611" s="65"/>
    </row>
    <row r="612" spans="17:19" x14ac:dyDescent="0.25">
      <c r="Q612" s="51" t="str">
        <f t="shared" si="9"/>
        <v/>
      </c>
      <c r="R612" s="51" t="str">
        <f>IF(M612="","",IF(AND(M612&lt;&gt;'Tabelas auxiliares'!$B$236,M612&lt;&gt;'Tabelas auxiliares'!$B$237,M612&lt;&gt;'Tabelas auxiliares'!$C$236,M612&lt;&gt;'Tabelas auxiliares'!$C$237),"FOLHA DE PESSOAL",IF(Q612='Tabelas auxiliares'!$A$237,"CUSTEIO",IF(Q612='Tabelas auxiliares'!$A$236,"INVESTIMENTO","ERRO - VERIFICAR"))))</f>
        <v/>
      </c>
      <c r="S612" s="65"/>
    </row>
    <row r="613" spans="17:19" x14ac:dyDescent="0.25">
      <c r="Q613" s="51" t="str">
        <f t="shared" si="9"/>
        <v/>
      </c>
      <c r="R613" s="51" t="str">
        <f>IF(M613="","",IF(AND(M613&lt;&gt;'Tabelas auxiliares'!$B$236,M613&lt;&gt;'Tabelas auxiliares'!$B$237,M613&lt;&gt;'Tabelas auxiliares'!$C$236,M613&lt;&gt;'Tabelas auxiliares'!$C$237),"FOLHA DE PESSOAL",IF(Q613='Tabelas auxiliares'!$A$237,"CUSTEIO",IF(Q613='Tabelas auxiliares'!$A$236,"INVESTIMENTO","ERRO - VERIFICAR"))))</f>
        <v/>
      </c>
      <c r="S613" s="65"/>
    </row>
    <row r="614" spans="17:19" x14ac:dyDescent="0.25">
      <c r="Q614" s="51" t="str">
        <f t="shared" si="9"/>
        <v/>
      </c>
      <c r="R614" s="51" t="str">
        <f>IF(M614="","",IF(AND(M614&lt;&gt;'Tabelas auxiliares'!$B$236,M614&lt;&gt;'Tabelas auxiliares'!$B$237,M614&lt;&gt;'Tabelas auxiliares'!$C$236,M614&lt;&gt;'Tabelas auxiliares'!$C$237),"FOLHA DE PESSOAL",IF(Q614='Tabelas auxiliares'!$A$237,"CUSTEIO",IF(Q614='Tabelas auxiliares'!$A$236,"INVESTIMENTO","ERRO - VERIFICAR"))))</f>
        <v/>
      </c>
      <c r="S614" s="65"/>
    </row>
    <row r="615" spans="17:19" x14ac:dyDescent="0.25">
      <c r="Q615" s="51" t="str">
        <f t="shared" si="9"/>
        <v/>
      </c>
      <c r="R615" s="51" t="str">
        <f>IF(M615="","",IF(AND(M615&lt;&gt;'Tabelas auxiliares'!$B$236,M615&lt;&gt;'Tabelas auxiliares'!$B$237,M615&lt;&gt;'Tabelas auxiliares'!$C$236,M615&lt;&gt;'Tabelas auxiliares'!$C$237),"FOLHA DE PESSOAL",IF(Q615='Tabelas auxiliares'!$A$237,"CUSTEIO",IF(Q615='Tabelas auxiliares'!$A$236,"INVESTIMENTO","ERRO - VERIFICAR"))))</f>
        <v/>
      </c>
      <c r="S615" s="65"/>
    </row>
    <row r="616" spans="17:19" x14ac:dyDescent="0.25">
      <c r="Q616" s="51" t="str">
        <f t="shared" si="9"/>
        <v/>
      </c>
      <c r="R616" s="51" t="str">
        <f>IF(M616="","",IF(AND(M616&lt;&gt;'Tabelas auxiliares'!$B$236,M616&lt;&gt;'Tabelas auxiliares'!$B$237,M616&lt;&gt;'Tabelas auxiliares'!$C$236,M616&lt;&gt;'Tabelas auxiliares'!$C$237),"FOLHA DE PESSOAL",IF(Q616='Tabelas auxiliares'!$A$237,"CUSTEIO",IF(Q616='Tabelas auxiliares'!$A$236,"INVESTIMENTO","ERRO - VERIFICAR"))))</f>
        <v/>
      </c>
      <c r="S616" s="65"/>
    </row>
    <row r="617" spans="17:19" x14ac:dyDescent="0.25">
      <c r="Q617" s="51" t="str">
        <f t="shared" si="9"/>
        <v/>
      </c>
      <c r="R617" s="51" t="str">
        <f>IF(M617="","",IF(AND(M617&lt;&gt;'Tabelas auxiliares'!$B$236,M617&lt;&gt;'Tabelas auxiliares'!$B$237,M617&lt;&gt;'Tabelas auxiliares'!$C$236,M617&lt;&gt;'Tabelas auxiliares'!$C$237),"FOLHA DE PESSOAL",IF(Q617='Tabelas auxiliares'!$A$237,"CUSTEIO",IF(Q617='Tabelas auxiliares'!$A$236,"INVESTIMENTO","ERRO - VERIFICAR"))))</f>
        <v/>
      </c>
      <c r="S617" s="65"/>
    </row>
    <row r="618" spans="17:19" x14ac:dyDescent="0.25">
      <c r="Q618" s="51" t="str">
        <f t="shared" si="9"/>
        <v/>
      </c>
      <c r="R618" s="51" t="str">
        <f>IF(M618="","",IF(AND(M618&lt;&gt;'Tabelas auxiliares'!$B$236,M618&lt;&gt;'Tabelas auxiliares'!$B$237,M618&lt;&gt;'Tabelas auxiliares'!$C$236,M618&lt;&gt;'Tabelas auxiliares'!$C$237),"FOLHA DE PESSOAL",IF(Q618='Tabelas auxiliares'!$A$237,"CUSTEIO",IF(Q618='Tabelas auxiliares'!$A$236,"INVESTIMENTO","ERRO - VERIFICAR"))))</f>
        <v/>
      </c>
      <c r="S618" s="65"/>
    </row>
    <row r="619" spans="17:19" x14ac:dyDescent="0.25">
      <c r="Q619" s="51" t="str">
        <f t="shared" si="9"/>
        <v/>
      </c>
      <c r="R619" s="51" t="str">
        <f>IF(M619="","",IF(AND(M619&lt;&gt;'Tabelas auxiliares'!$B$236,M619&lt;&gt;'Tabelas auxiliares'!$B$237,M619&lt;&gt;'Tabelas auxiliares'!$C$236,M619&lt;&gt;'Tabelas auxiliares'!$C$237),"FOLHA DE PESSOAL",IF(Q619='Tabelas auxiliares'!$A$237,"CUSTEIO",IF(Q619='Tabelas auxiliares'!$A$236,"INVESTIMENTO","ERRO - VERIFICAR"))))</f>
        <v/>
      </c>
      <c r="S619" s="65"/>
    </row>
    <row r="620" spans="17:19" x14ac:dyDescent="0.25">
      <c r="Q620" s="51" t="str">
        <f t="shared" si="9"/>
        <v/>
      </c>
      <c r="R620" s="51" t="str">
        <f>IF(M620="","",IF(AND(M620&lt;&gt;'Tabelas auxiliares'!$B$236,M620&lt;&gt;'Tabelas auxiliares'!$B$237,M620&lt;&gt;'Tabelas auxiliares'!$C$236,M620&lt;&gt;'Tabelas auxiliares'!$C$237),"FOLHA DE PESSOAL",IF(Q620='Tabelas auxiliares'!$A$237,"CUSTEIO",IF(Q620='Tabelas auxiliares'!$A$236,"INVESTIMENTO","ERRO - VERIFICAR"))))</f>
        <v/>
      </c>
      <c r="S620" s="65"/>
    </row>
    <row r="621" spans="17:19" x14ac:dyDescent="0.25">
      <c r="Q621" s="51" t="str">
        <f t="shared" si="9"/>
        <v/>
      </c>
      <c r="R621" s="51" t="str">
        <f>IF(M621="","",IF(AND(M621&lt;&gt;'Tabelas auxiliares'!$B$236,M621&lt;&gt;'Tabelas auxiliares'!$B$237,M621&lt;&gt;'Tabelas auxiliares'!$C$236,M621&lt;&gt;'Tabelas auxiliares'!$C$237),"FOLHA DE PESSOAL",IF(Q621='Tabelas auxiliares'!$A$237,"CUSTEIO",IF(Q621='Tabelas auxiliares'!$A$236,"INVESTIMENTO","ERRO - VERIFICAR"))))</f>
        <v/>
      </c>
      <c r="S621" s="65"/>
    </row>
    <row r="622" spans="17:19" x14ac:dyDescent="0.25">
      <c r="Q622" s="51" t="str">
        <f t="shared" si="9"/>
        <v/>
      </c>
      <c r="R622" s="51" t="str">
        <f>IF(M622="","",IF(AND(M622&lt;&gt;'Tabelas auxiliares'!$B$236,M622&lt;&gt;'Tabelas auxiliares'!$B$237,M622&lt;&gt;'Tabelas auxiliares'!$C$236,M622&lt;&gt;'Tabelas auxiliares'!$C$237),"FOLHA DE PESSOAL",IF(Q622='Tabelas auxiliares'!$A$237,"CUSTEIO",IF(Q622='Tabelas auxiliares'!$A$236,"INVESTIMENTO","ERRO - VERIFICAR"))))</f>
        <v/>
      </c>
      <c r="S622" s="65"/>
    </row>
    <row r="623" spans="17:19" x14ac:dyDescent="0.25">
      <c r="Q623" s="51" t="str">
        <f t="shared" si="9"/>
        <v/>
      </c>
      <c r="R623" s="51" t="str">
        <f>IF(M623="","",IF(AND(M623&lt;&gt;'Tabelas auxiliares'!$B$236,M623&lt;&gt;'Tabelas auxiliares'!$B$237,M623&lt;&gt;'Tabelas auxiliares'!$C$236,M623&lt;&gt;'Tabelas auxiliares'!$C$237),"FOLHA DE PESSOAL",IF(Q623='Tabelas auxiliares'!$A$237,"CUSTEIO",IF(Q623='Tabelas auxiliares'!$A$236,"INVESTIMENTO","ERRO - VERIFICAR"))))</f>
        <v/>
      </c>
      <c r="S623" s="65"/>
    </row>
    <row r="624" spans="17:19" x14ac:dyDescent="0.25">
      <c r="Q624" s="51" t="str">
        <f t="shared" si="9"/>
        <v/>
      </c>
      <c r="R624" s="51" t="str">
        <f>IF(M624="","",IF(AND(M624&lt;&gt;'Tabelas auxiliares'!$B$236,M624&lt;&gt;'Tabelas auxiliares'!$B$237,M624&lt;&gt;'Tabelas auxiliares'!$C$236,M624&lt;&gt;'Tabelas auxiliares'!$C$237),"FOLHA DE PESSOAL",IF(Q624='Tabelas auxiliares'!$A$237,"CUSTEIO",IF(Q624='Tabelas auxiliares'!$A$236,"INVESTIMENTO","ERRO - VERIFICAR"))))</f>
        <v/>
      </c>
      <c r="S624" s="65"/>
    </row>
    <row r="625" spans="17:19" x14ac:dyDescent="0.25">
      <c r="Q625" s="51" t="str">
        <f t="shared" si="9"/>
        <v/>
      </c>
      <c r="R625" s="51" t="str">
        <f>IF(M625="","",IF(AND(M625&lt;&gt;'Tabelas auxiliares'!$B$236,M625&lt;&gt;'Tabelas auxiliares'!$B$237,M625&lt;&gt;'Tabelas auxiliares'!$C$236,M625&lt;&gt;'Tabelas auxiliares'!$C$237),"FOLHA DE PESSOAL",IF(Q625='Tabelas auxiliares'!$A$237,"CUSTEIO",IF(Q625='Tabelas auxiliares'!$A$236,"INVESTIMENTO","ERRO - VERIFICAR"))))</f>
        <v/>
      </c>
      <c r="S625" s="65"/>
    </row>
    <row r="626" spans="17:19" x14ac:dyDescent="0.25">
      <c r="Q626" s="51" t="str">
        <f t="shared" si="9"/>
        <v/>
      </c>
      <c r="R626" s="51" t="str">
        <f>IF(M626="","",IF(AND(M626&lt;&gt;'Tabelas auxiliares'!$B$236,M626&lt;&gt;'Tabelas auxiliares'!$B$237,M626&lt;&gt;'Tabelas auxiliares'!$C$236,M626&lt;&gt;'Tabelas auxiliares'!$C$237),"FOLHA DE PESSOAL",IF(Q626='Tabelas auxiliares'!$A$237,"CUSTEIO",IF(Q626='Tabelas auxiliares'!$A$236,"INVESTIMENTO","ERRO - VERIFICAR"))))</f>
        <v/>
      </c>
      <c r="S626" s="65"/>
    </row>
    <row r="627" spans="17:19" x14ac:dyDescent="0.25">
      <c r="Q627" s="51" t="str">
        <f t="shared" si="9"/>
        <v/>
      </c>
      <c r="R627" s="51" t="str">
        <f>IF(M627="","",IF(AND(M627&lt;&gt;'Tabelas auxiliares'!$B$236,M627&lt;&gt;'Tabelas auxiliares'!$B$237,M627&lt;&gt;'Tabelas auxiliares'!$C$236,M627&lt;&gt;'Tabelas auxiliares'!$C$237),"FOLHA DE PESSOAL",IF(Q627='Tabelas auxiliares'!$A$237,"CUSTEIO",IF(Q627='Tabelas auxiliares'!$A$236,"INVESTIMENTO","ERRO - VERIFICAR"))))</f>
        <v/>
      </c>
      <c r="S627" s="65"/>
    </row>
    <row r="628" spans="17:19" x14ac:dyDescent="0.25">
      <c r="Q628" s="51" t="str">
        <f t="shared" si="9"/>
        <v/>
      </c>
      <c r="R628" s="51" t="str">
        <f>IF(M628="","",IF(AND(M628&lt;&gt;'Tabelas auxiliares'!$B$236,M628&lt;&gt;'Tabelas auxiliares'!$B$237,M628&lt;&gt;'Tabelas auxiliares'!$C$236,M628&lt;&gt;'Tabelas auxiliares'!$C$237),"FOLHA DE PESSOAL",IF(Q628='Tabelas auxiliares'!$A$237,"CUSTEIO",IF(Q628='Tabelas auxiliares'!$A$236,"INVESTIMENTO","ERRO - VERIFICAR"))))</f>
        <v/>
      </c>
      <c r="S628" s="65"/>
    </row>
    <row r="629" spans="17:19" x14ac:dyDescent="0.25">
      <c r="Q629" s="51" t="str">
        <f t="shared" si="9"/>
        <v/>
      </c>
      <c r="R629" s="51" t="str">
        <f>IF(M629="","",IF(AND(M629&lt;&gt;'Tabelas auxiliares'!$B$236,M629&lt;&gt;'Tabelas auxiliares'!$B$237,M629&lt;&gt;'Tabelas auxiliares'!$C$236,M629&lt;&gt;'Tabelas auxiliares'!$C$237),"FOLHA DE PESSOAL",IF(Q629='Tabelas auxiliares'!$A$237,"CUSTEIO",IF(Q629='Tabelas auxiliares'!$A$236,"INVESTIMENTO","ERRO - VERIFICAR"))))</f>
        <v/>
      </c>
      <c r="S629" s="65"/>
    </row>
    <row r="630" spans="17:19" x14ac:dyDescent="0.25">
      <c r="Q630" s="51" t="str">
        <f t="shared" si="9"/>
        <v/>
      </c>
      <c r="R630" s="51" t="str">
        <f>IF(M630="","",IF(AND(M630&lt;&gt;'Tabelas auxiliares'!$B$236,M630&lt;&gt;'Tabelas auxiliares'!$B$237,M630&lt;&gt;'Tabelas auxiliares'!$C$236,M630&lt;&gt;'Tabelas auxiliares'!$C$237),"FOLHA DE PESSOAL",IF(Q630='Tabelas auxiliares'!$A$237,"CUSTEIO",IF(Q630='Tabelas auxiliares'!$A$236,"INVESTIMENTO","ERRO - VERIFICAR"))))</f>
        <v/>
      </c>
      <c r="S630" s="65"/>
    </row>
    <row r="631" spans="17:19" x14ac:dyDescent="0.25">
      <c r="Q631" s="51" t="str">
        <f t="shared" si="9"/>
        <v/>
      </c>
      <c r="R631" s="51" t="str">
        <f>IF(M631="","",IF(AND(M631&lt;&gt;'Tabelas auxiliares'!$B$236,M631&lt;&gt;'Tabelas auxiliares'!$B$237,M631&lt;&gt;'Tabelas auxiliares'!$C$236,M631&lt;&gt;'Tabelas auxiliares'!$C$237),"FOLHA DE PESSOAL",IF(Q631='Tabelas auxiliares'!$A$237,"CUSTEIO",IF(Q631='Tabelas auxiliares'!$A$236,"INVESTIMENTO","ERRO - VERIFICAR"))))</f>
        <v/>
      </c>
      <c r="S631" s="65"/>
    </row>
    <row r="632" spans="17:19" x14ac:dyDescent="0.25">
      <c r="Q632" s="51" t="str">
        <f t="shared" si="9"/>
        <v/>
      </c>
      <c r="R632" s="51" t="str">
        <f>IF(M632="","",IF(AND(M632&lt;&gt;'Tabelas auxiliares'!$B$236,M632&lt;&gt;'Tabelas auxiliares'!$B$237,M632&lt;&gt;'Tabelas auxiliares'!$C$236,M632&lt;&gt;'Tabelas auxiliares'!$C$237),"FOLHA DE PESSOAL",IF(Q632='Tabelas auxiliares'!$A$237,"CUSTEIO",IF(Q632='Tabelas auxiliares'!$A$236,"INVESTIMENTO","ERRO - VERIFICAR"))))</f>
        <v/>
      </c>
      <c r="S632" s="65"/>
    </row>
    <row r="633" spans="17:19" x14ac:dyDescent="0.25">
      <c r="Q633" s="51" t="str">
        <f t="shared" si="9"/>
        <v/>
      </c>
      <c r="R633" s="51" t="str">
        <f>IF(M633="","",IF(AND(M633&lt;&gt;'Tabelas auxiliares'!$B$236,M633&lt;&gt;'Tabelas auxiliares'!$B$237,M633&lt;&gt;'Tabelas auxiliares'!$C$236,M633&lt;&gt;'Tabelas auxiliares'!$C$237),"FOLHA DE PESSOAL",IF(Q633='Tabelas auxiliares'!$A$237,"CUSTEIO",IF(Q633='Tabelas auxiliares'!$A$236,"INVESTIMENTO","ERRO - VERIFICAR"))))</f>
        <v/>
      </c>
      <c r="S633" s="65"/>
    </row>
    <row r="634" spans="17:19" x14ac:dyDescent="0.25">
      <c r="Q634" s="51" t="str">
        <f t="shared" si="9"/>
        <v/>
      </c>
      <c r="R634" s="51" t="str">
        <f>IF(M634="","",IF(AND(M634&lt;&gt;'Tabelas auxiliares'!$B$236,M634&lt;&gt;'Tabelas auxiliares'!$B$237,M634&lt;&gt;'Tabelas auxiliares'!$C$236,M634&lt;&gt;'Tabelas auxiliares'!$C$237),"FOLHA DE PESSOAL",IF(Q634='Tabelas auxiliares'!$A$237,"CUSTEIO",IF(Q634='Tabelas auxiliares'!$A$236,"INVESTIMENTO","ERRO - VERIFICAR"))))</f>
        <v/>
      </c>
      <c r="S634" s="65"/>
    </row>
    <row r="635" spans="17:19" x14ac:dyDescent="0.25">
      <c r="Q635" s="51" t="str">
        <f t="shared" si="9"/>
        <v/>
      </c>
      <c r="R635" s="51" t="str">
        <f>IF(M635="","",IF(AND(M635&lt;&gt;'Tabelas auxiliares'!$B$236,M635&lt;&gt;'Tabelas auxiliares'!$B$237,M635&lt;&gt;'Tabelas auxiliares'!$C$236,M635&lt;&gt;'Tabelas auxiliares'!$C$237),"FOLHA DE PESSOAL",IF(Q635='Tabelas auxiliares'!$A$237,"CUSTEIO",IF(Q635='Tabelas auxiliares'!$A$236,"INVESTIMENTO","ERRO - VERIFICAR"))))</f>
        <v/>
      </c>
      <c r="S635" s="65"/>
    </row>
    <row r="636" spans="17:19" x14ac:dyDescent="0.25">
      <c r="Q636" s="51" t="str">
        <f t="shared" si="9"/>
        <v/>
      </c>
      <c r="R636" s="51" t="str">
        <f>IF(M636="","",IF(AND(M636&lt;&gt;'Tabelas auxiliares'!$B$236,M636&lt;&gt;'Tabelas auxiliares'!$B$237,M636&lt;&gt;'Tabelas auxiliares'!$C$236,M636&lt;&gt;'Tabelas auxiliares'!$C$237),"FOLHA DE PESSOAL",IF(Q636='Tabelas auxiliares'!$A$237,"CUSTEIO",IF(Q636='Tabelas auxiliares'!$A$236,"INVESTIMENTO","ERRO - VERIFICAR"))))</f>
        <v/>
      </c>
      <c r="S636" s="65"/>
    </row>
    <row r="637" spans="17:19" x14ac:dyDescent="0.25">
      <c r="Q637" s="51" t="str">
        <f t="shared" si="9"/>
        <v/>
      </c>
      <c r="R637" s="51" t="str">
        <f>IF(M637="","",IF(AND(M637&lt;&gt;'Tabelas auxiliares'!$B$236,M637&lt;&gt;'Tabelas auxiliares'!$B$237,M637&lt;&gt;'Tabelas auxiliares'!$C$236,M637&lt;&gt;'Tabelas auxiliares'!$C$237),"FOLHA DE PESSOAL",IF(Q637='Tabelas auxiliares'!$A$237,"CUSTEIO",IF(Q637='Tabelas auxiliares'!$A$236,"INVESTIMENTO","ERRO - VERIFICAR"))))</f>
        <v/>
      </c>
      <c r="S637" s="65"/>
    </row>
    <row r="638" spans="17:19" x14ac:dyDescent="0.25">
      <c r="Q638" s="51" t="str">
        <f t="shared" si="9"/>
        <v/>
      </c>
      <c r="R638" s="51" t="str">
        <f>IF(M638="","",IF(AND(M638&lt;&gt;'Tabelas auxiliares'!$B$236,M638&lt;&gt;'Tabelas auxiliares'!$B$237,M638&lt;&gt;'Tabelas auxiliares'!$C$236,M638&lt;&gt;'Tabelas auxiliares'!$C$237),"FOLHA DE PESSOAL",IF(Q638='Tabelas auxiliares'!$A$237,"CUSTEIO",IF(Q638='Tabelas auxiliares'!$A$236,"INVESTIMENTO","ERRO - VERIFICAR"))))</f>
        <v/>
      </c>
      <c r="S638" s="65"/>
    </row>
    <row r="639" spans="17:19" x14ac:dyDescent="0.25">
      <c r="Q639" s="51" t="str">
        <f t="shared" si="9"/>
        <v/>
      </c>
      <c r="R639" s="51" t="str">
        <f>IF(M639="","",IF(AND(M639&lt;&gt;'Tabelas auxiliares'!$B$236,M639&lt;&gt;'Tabelas auxiliares'!$B$237,M639&lt;&gt;'Tabelas auxiliares'!$C$236,M639&lt;&gt;'Tabelas auxiliares'!$C$237),"FOLHA DE PESSOAL",IF(Q639='Tabelas auxiliares'!$A$237,"CUSTEIO",IF(Q639='Tabelas auxiliares'!$A$236,"INVESTIMENTO","ERRO - VERIFICAR"))))</f>
        <v/>
      </c>
      <c r="S639" s="65"/>
    </row>
    <row r="640" spans="17:19" x14ac:dyDescent="0.25">
      <c r="Q640" s="51" t="str">
        <f t="shared" si="9"/>
        <v/>
      </c>
      <c r="R640" s="51" t="str">
        <f>IF(M640="","",IF(AND(M640&lt;&gt;'Tabelas auxiliares'!$B$236,M640&lt;&gt;'Tabelas auxiliares'!$B$237,M640&lt;&gt;'Tabelas auxiliares'!$C$236,M640&lt;&gt;'Tabelas auxiliares'!$C$237),"FOLHA DE PESSOAL",IF(Q640='Tabelas auxiliares'!$A$237,"CUSTEIO",IF(Q640='Tabelas auxiliares'!$A$236,"INVESTIMENTO","ERRO - VERIFICAR"))))</f>
        <v/>
      </c>
      <c r="S640" s="65"/>
    </row>
    <row r="641" spans="17:19" x14ac:dyDescent="0.25">
      <c r="Q641" s="51" t="str">
        <f t="shared" si="9"/>
        <v/>
      </c>
      <c r="R641" s="51" t="str">
        <f>IF(M641="","",IF(AND(M641&lt;&gt;'Tabelas auxiliares'!$B$236,M641&lt;&gt;'Tabelas auxiliares'!$B$237,M641&lt;&gt;'Tabelas auxiliares'!$C$236,M641&lt;&gt;'Tabelas auxiliares'!$C$237),"FOLHA DE PESSOAL",IF(Q641='Tabelas auxiliares'!$A$237,"CUSTEIO",IF(Q641='Tabelas auxiliares'!$A$236,"INVESTIMENTO","ERRO - VERIFICAR"))))</f>
        <v/>
      </c>
      <c r="S641" s="65"/>
    </row>
    <row r="642" spans="17:19" x14ac:dyDescent="0.25">
      <c r="Q642" s="51" t="str">
        <f t="shared" si="9"/>
        <v/>
      </c>
      <c r="R642" s="51" t="str">
        <f>IF(M642="","",IF(AND(M642&lt;&gt;'Tabelas auxiliares'!$B$236,M642&lt;&gt;'Tabelas auxiliares'!$B$237,M642&lt;&gt;'Tabelas auxiliares'!$C$236,M642&lt;&gt;'Tabelas auxiliares'!$C$237),"FOLHA DE PESSOAL",IF(Q642='Tabelas auxiliares'!$A$237,"CUSTEIO",IF(Q642='Tabelas auxiliares'!$A$236,"INVESTIMENTO","ERRO - VERIFICAR"))))</f>
        <v/>
      </c>
      <c r="S642" s="65"/>
    </row>
    <row r="643" spans="17:19" x14ac:dyDescent="0.25">
      <c r="Q643" s="51" t="str">
        <f t="shared" si="9"/>
        <v/>
      </c>
      <c r="R643" s="51" t="str">
        <f>IF(M643="","",IF(AND(M643&lt;&gt;'Tabelas auxiliares'!$B$236,M643&lt;&gt;'Tabelas auxiliares'!$B$237,M643&lt;&gt;'Tabelas auxiliares'!$C$236,M643&lt;&gt;'Tabelas auxiliares'!$C$237),"FOLHA DE PESSOAL",IF(Q643='Tabelas auxiliares'!$A$237,"CUSTEIO",IF(Q643='Tabelas auxiliares'!$A$236,"INVESTIMENTO","ERRO - VERIFICAR"))))</f>
        <v/>
      </c>
      <c r="S643" s="65"/>
    </row>
    <row r="644" spans="17:19" x14ac:dyDescent="0.25">
      <c r="Q644" s="51" t="str">
        <f t="shared" si="9"/>
        <v/>
      </c>
      <c r="R644" s="51" t="str">
        <f>IF(M644="","",IF(AND(M644&lt;&gt;'Tabelas auxiliares'!$B$236,M644&lt;&gt;'Tabelas auxiliares'!$B$237,M644&lt;&gt;'Tabelas auxiliares'!$C$236,M644&lt;&gt;'Tabelas auxiliares'!$C$237),"FOLHA DE PESSOAL",IF(Q644='Tabelas auxiliares'!$A$237,"CUSTEIO",IF(Q644='Tabelas auxiliares'!$A$236,"INVESTIMENTO","ERRO - VERIFICAR"))))</f>
        <v/>
      </c>
      <c r="S644" s="65"/>
    </row>
    <row r="645" spans="17:19" x14ac:dyDescent="0.25">
      <c r="Q645" s="51" t="str">
        <f t="shared" ref="Q645:Q708" si="10">LEFT(O645,1)</f>
        <v/>
      </c>
      <c r="R645" s="51" t="str">
        <f>IF(M645="","",IF(AND(M645&lt;&gt;'Tabelas auxiliares'!$B$236,M645&lt;&gt;'Tabelas auxiliares'!$B$237,M645&lt;&gt;'Tabelas auxiliares'!$C$236,M645&lt;&gt;'Tabelas auxiliares'!$C$237),"FOLHA DE PESSOAL",IF(Q645='Tabelas auxiliares'!$A$237,"CUSTEIO",IF(Q645='Tabelas auxiliares'!$A$236,"INVESTIMENTO","ERRO - VERIFICAR"))))</f>
        <v/>
      </c>
      <c r="S645" s="65"/>
    </row>
    <row r="646" spans="17:19" x14ac:dyDescent="0.25">
      <c r="Q646" s="51" t="str">
        <f t="shared" si="10"/>
        <v/>
      </c>
      <c r="R646" s="51" t="str">
        <f>IF(M646="","",IF(AND(M646&lt;&gt;'Tabelas auxiliares'!$B$236,M646&lt;&gt;'Tabelas auxiliares'!$B$237,M646&lt;&gt;'Tabelas auxiliares'!$C$236,M646&lt;&gt;'Tabelas auxiliares'!$C$237),"FOLHA DE PESSOAL",IF(Q646='Tabelas auxiliares'!$A$237,"CUSTEIO",IF(Q646='Tabelas auxiliares'!$A$236,"INVESTIMENTO","ERRO - VERIFICAR"))))</f>
        <v/>
      </c>
      <c r="S646" s="65"/>
    </row>
    <row r="647" spans="17:19" x14ac:dyDescent="0.25">
      <c r="Q647" s="51" t="str">
        <f t="shared" si="10"/>
        <v/>
      </c>
      <c r="R647" s="51" t="str">
        <f>IF(M647="","",IF(AND(M647&lt;&gt;'Tabelas auxiliares'!$B$236,M647&lt;&gt;'Tabelas auxiliares'!$B$237,M647&lt;&gt;'Tabelas auxiliares'!$C$236,M647&lt;&gt;'Tabelas auxiliares'!$C$237),"FOLHA DE PESSOAL",IF(Q647='Tabelas auxiliares'!$A$237,"CUSTEIO",IF(Q647='Tabelas auxiliares'!$A$236,"INVESTIMENTO","ERRO - VERIFICAR"))))</f>
        <v/>
      </c>
      <c r="S647" s="65"/>
    </row>
    <row r="648" spans="17:19" x14ac:dyDescent="0.25">
      <c r="Q648" s="51" t="str">
        <f t="shared" si="10"/>
        <v/>
      </c>
      <c r="R648" s="51" t="str">
        <f>IF(M648="","",IF(AND(M648&lt;&gt;'Tabelas auxiliares'!$B$236,M648&lt;&gt;'Tabelas auxiliares'!$B$237,M648&lt;&gt;'Tabelas auxiliares'!$C$236,M648&lt;&gt;'Tabelas auxiliares'!$C$237),"FOLHA DE PESSOAL",IF(Q648='Tabelas auxiliares'!$A$237,"CUSTEIO",IF(Q648='Tabelas auxiliares'!$A$236,"INVESTIMENTO","ERRO - VERIFICAR"))))</f>
        <v/>
      </c>
      <c r="S648" s="65"/>
    </row>
    <row r="649" spans="17:19" x14ac:dyDescent="0.25">
      <c r="Q649" s="51" t="str">
        <f t="shared" si="10"/>
        <v/>
      </c>
      <c r="R649" s="51" t="str">
        <f>IF(M649="","",IF(AND(M649&lt;&gt;'Tabelas auxiliares'!$B$236,M649&lt;&gt;'Tabelas auxiliares'!$B$237,M649&lt;&gt;'Tabelas auxiliares'!$C$236,M649&lt;&gt;'Tabelas auxiliares'!$C$237),"FOLHA DE PESSOAL",IF(Q649='Tabelas auxiliares'!$A$237,"CUSTEIO",IF(Q649='Tabelas auxiliares'!$A$236,"INVESTIMENTO","ERRO - VERIFICAR"))))</f>
        <v/>
      </c>
      <c r="S649" s="65"/>
    </row>
    <row r="650" spans="17:19" x14ac:dyDescent="0.25">
      <c r="Q650" s="51" t="str">
        <f t="shared" si="10"/>
        <v/>
      </c>
      <c r="R650" s="51" t="str">
        <f>IF(M650="","",IF(AND(M650&lt;&gt;'Tabelas auxiliares'!$B$236,M650&lt;&gt;'Tabelas auxiliares'!$B$237,M650&lt;&gt;'Tabelas auxiliares'!$C$236,M650&lt;&gt;'Tabelas auxiliares'!$C$237),"FOLHA DE PESSOAL",IF(Q650='Tabelas auxiliares'!$A$237,"CUSTEIO",IF(Q650='Tabelas auxiliares'!$A$236,"INVESTIMENTO","ERRO - VERIFICAR"))))</f>
        <v/>
      </c>
      <c r="S650" s="65"/>
    </row>
    <row r="651" spans="17:19" x14ac:dyDescent="0.25">
      <c r="Q651" s="51" t="str">
        <f t="shared" si="10"/>
        <v/>
      </c>
      <c r="R651" s="51" t="str">
        <f>IF(M651="","",IF(AND(M651&lt;&gt;'Tabelas auxiliares'!$B$236,M651&lt;&gt;'Tabelas auxiliares'!$B$237,M651&lt;&gt;'Tabelas auxiliares'!$C$236,M651&lt;&gt;'Tabelas auxiliares'!$C$237),"FOLHA DE PESSOAL",IF(Q651='Tabelas auxiliares'!$A$237,"CUSTEIO",IF(Q651='Tabelas auxiliares'!$A$236,"INVESTIMENTO","ERRO - VERIFICAR"))))</f>
        <v/>
      </c>
      <c r="S651" s="65"/>
    </row>
    <row r="652" spans="17:19" x14ac:dyDescent="0.25">
      <c r="Q652" s="51" t="str">
        <f t="shared" si="10"/>
        <v/>
      </c>
      <c r="R652" s="51" t="str">
        <f>IF(M652="","",IF(AND(M652&lt;&gt;'Tabelas auxiliares'!$B$236,M652&lt;&gt;'Tabelas auxiliares'!$B$237,M652&lt;&gt;'Tabelas auxiliares'!$C$236,M652&lt;&gt;'Tabelas auxiliares'!$C$237),"FOLHA DE PESSOAL",IF(Q652='Tabelas auxiliares'!$A$237,"CUSTEIO",IF(Q652='Tabelas auxiliares'!$A$236,"INVESTIMENTO","ERRO - VERIFICAR"))))</f>
        <v/>
      </c>
      <c r="S652" s="65"/>
    </row>
    <row r="653" spans="17:19" x14ac:dyDescent="0.25">
      <c r="Q653" s="51" t="str">
        <f t="shared" si="10"/>
        <v/>
      </c>
      <c r="R653" s="51" t="str">
        <f>IF(M653="","",IF(AND(M653&lt;&gt;'Tabelas auxiliares'!$B$236,M653&lt;&gt;'Tabelas auxiliares'!$B$237,M653&lt;&gt;'Tabelas auxiliares'!$C$236,M653&lt;&gt;'Tabelas auxiliares'!$C$237),"FOLHA DE PESSOAL",IF(Q653='Tabelas auxiliares'!$A$237,"CUSTEIO",IF(Q653='Tabelas auxiliares'!$A$236,"INVESTIMENTO","ERRO - VERIFICAR"))))</f>
        <v/>
      </c>
      <c r="S653" s="65"/>
    </row>
    <row r="654" spans="17:19" x14ac:dyDescent="0.25">
      <c r="Q654" s="51" t="str">
        <f t="shared" si="10"/>
        <v/>
      </c>
      <c r="R654" s="51" t="str">
        <f>IF(M654="","",IF(AND(M654&lt;&gt;'Tabelas auxiliares'!$B$236,M654&lt;&gt;'Tabelas auxiliares'!$B$237,M654&lt;&gt;'Tabelas auxiliares'!$C$236,M654&lt;&gt;'Tabelas auxiliares'!$C$237),"FOLHA DE PESSOAL",IF(Q654='Tabelas auxiliares'!$A$237,"CUSTEIO",IF(Q654='Tabelas auxiliares'!$A$236,"INVESTIMENTO","ERRO - VERIFICAR"))))</f>
        <v/>
      </c>
      <c r="S654" s="65"/>
    </row>
    <row r="655" spans="17:19" x14ac:dyDescent="0.25">
      <c r="Q655" s="51" t="str">
        <f t="shared" si="10"/>
        <v/>
      </c>
      <c r="R655" s="51" t="str">
        <f>IF(M655="","",IF(AND(M655&lt;&gt;'Tabelas auxiliares'!$B$236,M655&lt;&gt;'Tabelas auxiliares'!$B$237,M655&lt;&gt;'Tabelas auxiliares'!$C$236,M655&lt;&gt;'Tabelas auxiliares'!$C$237),"FOLHA DE PESSOAL",IF(Q655='Tabelas auxiliares'!$A$237,"CUSTEIO",IF(Q655='Tabelas auxiliares'!$A$236,"INVESTIMENTO","ERRO - VERIFICAR"))))</f>
        <v/>
      </c>
      <c r="S655" s="65"/>
    </row>
    <row r="656" spans="17:19" x14ac:dyDescent="0.25">
      <c r="Q656" s="51" t="str">
        <f t="shared" si="10"/>
        <v/>
      </c>
      <c r="R656" s="51" t="str">
        <f>IF(M656="","",IF(AND(M656&lt;&gt;'Tabelas auxiliares'!$B$236,M656&lt;&gt;'Tabelas auxiliares'!$B$237,M656&lt;&gt;'Tabelas auxiliares'!$C$236,M656&lt;&gt;'Tabelas auxiliares'!$C$237),"FOLHA DE PESSOAL",IF(Q656='Tabelas auxiliares'!$A$237,"CUSTEIO",IF(Q656='Tabelas auxiliares'!$A$236,"INVESTIMENTO","ERRO - VERIFICAR"))))</f>
        <v/>
      </c>
      <c r="S656" s="65"/>
    </row>
    <row r="657" spans="17:19" x14ac:dyDescent="0.25">
      <c r="Q657" s="51" t="str">
        <f t="shared" si="10"/>
        <v/>
      </c>
      <c r="R657" s="51" t="str">
        <f>IF(M657="","",IF(AND(M657&lt;&gt;'Tabelas auxiliares'!$B$236,M657&lt;&gt;'Tabelas auxiliares'!$B$237,M657&lt;&gt;'Tabelas auxiliares'!$C$236,M657&lt;&gt;'Tabelas auxiliares'!$C$237),"FOLHA DE PESSOAL",IF(Q657='Tabelas auxiliares'!$A$237,"CUSTEIO",IF(Q657='Tabelas auxiliares'!$A$236,"INVESTIMENTO","ERRO - VERIFICAR"))))</f>
        <v/>
      </c>
      <c r="S657" s="65"/>
    </row>
    <row r="658" spans="17:19" x14ac:dyDescent="0.25">
      <c r="Q658" s="51" t="str">
        <f t="shared" si="10"/>
        <v/>
      </c>
      <c r="R658" s="51" t="str">
        <f>IF(M658="","",IF(AND(M658&lt;&gt;'Tabelas auxiliares'!$B$236,M658&lt;&gt;'Tabelas auxiliares'!$B$237,M658&lt;&gt;'Tabelas auxiliares'!$C$236,M658&lt;&gt;'Tabelas auxiliares'!$C$237),"FOLHA DE PESSOAL",IF(Q658='Tabelas auxiliares'!$A$237,"CUSTEIO",IF(Q658='Tabelas auxiliares'!$A$236,"INVESTIMENTO","ERRO - VERIFICAR"))))</f>
        <v/>
      </c>
      <c r="S658" s="65"/>
    </row>
    <row r="659" spans="17:19" x14ac:dyDescent="0.25">
      <c r="Q659" s="51" t="str">
        <f t="shared" si="10"/>
        <v/>
      </c>
      <c r="R659" s="51" t="str">
        <f>IF(M659="","",IF(AND(M659&lt;&gt;'Tabelas auxiliares'!$B$236,M659&lt;&gt;'Tabelas auxiliares'!$B$237,M659&lt;&gt;'Tabelas auxiliares'!$C$236,M659&lt;&gt;'Tabelas auxiliares'!$C$237),"FOLHA DE PESSOAL",IF(Q659='Tabelas auxiliares'!$A$237,"CUSTEIO",IF(Q659='Tabelas auxiliares'!$A$236,"INVESTIMENTO","ERRO - VERIFICAR"))))</f>
        <v/>
      </c>
      <c r="S659" s="65"/>
    </row>
    <row r="660" spans="17:19" x14ac:dyDescent="0.25">
      <c r="Q660" s="51" t="str">
        <f t="shared" si="10"/>
        <v/>
      </c>
      <c r="R660" s="51" t="str">
        <f>IF(M660="","",IF(AND(M660&lt;&gt;'Tabelas auxiliares'!$B$236,M660&lt;&gt;'Tabelas auxiliares'!$B$237,M660&lt;&gt;'Tabelas auxiliares'!$C$236,M660&lt;&gt;'Tabelas auxiliares'!$C$237),"FOLHA DE PESSOAL",IF(Q660='Tabelas auxiliares'!$A$237,"CUSTEIO",IF(Q660='Tabelas auxiliares'!$A$236,"INVESTIMENTO","ERRO - VERIFICAR"))))</f>
        <v/>
      </c>
      <c r="S660" s="65"/>
    </row>
    <row r="661" spans="17:19" x14ac:dyDescent="0.25">
      <c r="Q661" s="51" t="str">
        <f t="shared" si="10"/>
        <v/>
      </c>
      <c r="R661" s="51" t="str">
        <f>IF(M661="","",IF(AND(M661&lt;&gt;'Tabelas auxiliares'!$B$236,M661&lt;&gt;'Tabelas auxiliares'!$B$237,M661&lt;&gt;'Tabelas auxiliares'!$C$236,M661&lt;&gt;'Tabelas auxiliares'!$C$237),"FOLHA DE PESSOAL",IF(Q661='Tabelas auxiliares'!$A$237,"CUSTEIO",IF(Q661='Tabelas auxiliares'!$A$236,"INVESTIMENTO","ERRO - VERIFICAR"))))</f>
        <v/>
      </c>
      <c r="S661" s="65"/>
    </row>
    <row r="662" spans="17:19" x14ac:dyDescent="0.25">
      <c r="Q662" s="51" t="str">
        <f t="shared" si="10"/>
        <v/>
      </c>
      <c r="R662" s="51" t="str">
        <f>IF(M662="","",IF(AND(M662&lt;&gt;'Tabelas auxiliares'!$B$236,M662&lt;&gt;'Tabelas auxiliares'!$B$237,M662&lt;&gt;'Tabelas auxiliares'!$C$236,M662&lt;&gt;'Tabelas auxiliares'!$C$237),"FOLHA DE PESSOAL",IF(Q662='Tabelas auxiliares'!$A$237,"CUSTEIO",IF(Q662='Tabelas auxiliares'!$A$236,"INVESTIMENTO","ERRO - VERIFICAR"))))</f>
        <v/>
      </c>
      <c r="S662" s="65"/>
    </row>
    <row r="663" spans="17:19" x14ac:dyDescent="0.25">
      <c r="Q663" s="51" t="str">
        <f t="shared" si="10"/>
        <v/>
      </c>
      <c r="R663" s="51" t="str">
        <f>IF(M663="","",IF(AND(M663&lt;&gt;'Tabelas auxiliares'!$B$236,M663&lt;&gt;'Tabelas auxiliares'!$B$237,M663&lt;&gt;'Tabelas auxiliares'!$C$236,M663&lt;&gt;'Tabelas auxiliares'!$C$237),"FOLHA DE PESSOAL",IF(Q663='Tabelas auxiliares'!$A$237,"CUSTEIO",IF(Q663='Tabelas auxiliares'!$A$236,"INVESTIMENTO","ERRO - VERIFICAR"))))</f>
        <v/>
      </c>
      <c r="S663" s="65"/>
    </row>
    <row r="664" spans="17:19" x14ac:dyDescent="0.25">
      <c r="Q664" s="51" t="str">
        <f t="shared" si="10"/>
        <v/>
      </c>
      <c r="R664" s="51" t="str">
        <f>IF(M664="","",IF(AND(M664&lt;&gt;'Tabelas auxiliares'!$B$236,M664&lt;&gt;'Tabelas auxiliares'!$B$237,M664&lt;&gt;'Tabelas auxiliares'!$C$236,M664&lt;&gt;'Tabelas auxiliares'!$C$237),"FOLHA DE PESSOAL",IF(Q664='Tabelas auxiliares'!$A$237,"CUSTEIO",IF(Q664='Tabelas auxiliares'!$A$236,"INVESTIMENTO","ERRO - VERIFICAR"))))</f>
        <v/>
      </c>
      <c r="S664" s="65"/>
    </row>
    <row r="665" spans="17:19" x14ac:dyDescent="0.25">
      <c r="Q665" s="51" t="str">
        <f t="shared" si="10"/>
        <v/>
      </c>
      <c r="R665" s="51" t="str">
        <f>IF(M665="","",IF(AND(M665&lt;&gt;'Tabelas auxiliares'!$B$236,M665&lt;&gt;'Tabelas auxiliares'!$B$237,M665&lt;&gt;'Tabelas auxiliares'!$C$236,M665&lt;&gt;'Tabelas auxiliares'!$C$237),"FOLHA DE PESSOAL",IF(Q665='Tabelas auxiliares'!$A$237,"CUSTEIO",IF(Q665='Tabelas auxiliares'!$A$236,"INVESTIMENTO","ERRO - VERIFICAR"))))</f>
        <v/>
      </c>
      <c r="S665" s="65"/>
    </row>
    <row r="666" spans="17:19" x14ac:dyDescent="0.25">
      <c r="Q666" s="51" t="str">
        <f t="shared" si="10"/>
        <v/>
      </c>
      <c r="R666" s="51" t="str">
        <f>IF(M666="","",IF(AND(M666&lt;&gt;'Tabelas auxiliares'!$B$236,M666&lt;&gt;'Tabelas auxiliares'!$B$237,M666&lt;&gt;'Tabelas auxiliares'!$C$236,M666&lt;&gt;'Tabelas auxiliares'!$C$237),"FOLHA DE PESSOAL",IF(Q666='Tabelas auxiliares'!$A$237,"CUSTEIO",IF(Q666='Tabelas auxiliares'!$A$236,"INVESTIMENTO","ERRO - VERIFICAR"))))</f>
        <v/>
      </c>
      <c r="S666" s="65"/>
    </row>
    <row r="667" spans="17:19" x14ac:dyDescent="0.25">
      <c r="Q667" s="51" t="str">
        <f t="shared" si="10"/>
        <v/>
      </c>
      <c r="R667" s="51" t="str">
        <f>IF(M667="","",IF(AND(M667&lt;&gt;'Tabelas auxiliares'!$B$236,M667&lt;&gt;'Tabelas auxiliares'!$B$237,M667&lt;&gt;'Tabelas auxiliares'!$C$236,M667&lt;&gt;'Tabelas auxiliares'!$C$237),"FOLHA DE PESSOAL",IF(Q667='Tabelas auxiliares'!$A$237,"CUSTEIO",IF(Q667='Tabelas auxiliares'!$A$236,"INVESTIMENTO","ERRO - VERIFICAR"))))</f>
        <v/>
      </c>
      <c r="S667" s="65"/>
    </row>
    <row r="668" spans="17:19" x14ac:dyDescent="0.25">
      <c r="Q668" s="51" t="str">
        <f t="shared" si="10"/>
        <v/>
      </c>
      <c r="R668" s="51" t="str">
        <f>IF(M668="","",IF(AND(M668&lt;&gt;'Tabelas auxiliares'!$B$236,M668&lt;&gt;'Tabelas auxiliares'!$B$237,M668&lt;&gt;'Tabelas auxiliares'!$C$236,M668&lt;&gt;'Tabelas auxiliares'!$C$237),"FOLHA DE PESSOAL",IF(Q668='Tabelas auxiliares'!$A$237,"CUSTEIO",IF(Q668='Tabelas auxiliares'!$A$236,"INVESTIMENTO","ERRO - VERIFICAR"))))</f>
        <v/>
      </c>
      <c r="S668" s="65"/>
    </row>
    <row r="669" spans="17:19" x14ac:dyDescent="0.25">
      <c r="Q669" s="51" t="str">
        <f t="shared" si="10"/>
        <v/>
      </c>
      <c r="R669" s="51" t="str">
        <f>IF(M669="","",IF(AND(M669&lt;&gt;'Tabelas auxiliares'!$B$236,M669&lt;&gt;'Tabelas auxiliares'!$B$237,M669&lt;&gt;'Tabelas auxiliares'!$C$236,M669&lt;&gt;'Tabelas auxiliares'!$C$237),"FOLHA DE PESSOAL",IF(Q669='Tabelas auxiliares'!$A$237,"CUSTEIO",IF(Q669='Tabelas auxiliares'!$A$236,"INVESTIMENTO","ERRO - VERIFICAR"))))</f>
        <v/>
      </c>
      <c r="S669" s="65"/>
    </row>
    <row r="670" spans="17:19" x14ac:dyDescent="0.25">
      <c r="Q670" s="51" t="str">
        <f t="shared" si="10"/>
        <v/>
      </c>
      <c r="R670" s="51" t="str">
        <f>IF(M670="","",IF(AND(M670&lt;&gt;'Tabelas auxiliares'!$B$236,M670&lt;&gt;'Tabelas auxiliares'!$B$237,M670&lt;&gt;'Tabelas auxiliares'!$C$236,M670&lt;&gt;'Tabelas auxiliares'!$C$237),"FOLHA DE PESSOAL",IF(Q670='Tabelas auxiliares'!$A$237,"CUSTEIO",IF(Q670='Tabelas auxiliares'!$A$236,"INVESTIMENTO","ERRO - VERIFICAR"))))</f>
        <v/>
      </c>
      <c r="S670" s="65"/>
    </row>
    <row r="671" spans="17:19" x14ac:dyDescent="0.25">
      <c r="Q671" s="51" t="str">
        <f t="shared" si="10"/>
        <v/>
      </c>
      <c r="R671" s="51" t="str">
        <f>IF(M671="","",IF(AND(M671&lt;&gt;'Tabelas auxiliares'!$B$236,M671&lt;&gt;'Tabelas auxiliares'!$B$237,M671&lt;&gt;'Tabelas auxiliares'!$C$236,M671&lt;&gt;'Tabelas auxiliares'!$C$237),"FOLHA DE PESSOAL",IF(Q671='Tabelas auxiliares'!$A$237,"CUSTEIO",IF(Q671='Tabelas auxiliares'!$A$236,"INVESTIMENTO","ERRO - VERIFICAR"))))</f>
        <v/>
      </c>
      <c r="S671" s="65"/>
    </row>
    <row r="672" spans="17:19" x14ac:dyDescent="0.25">
      <c r="Q672" s="51" t="str">
        <f t="shared" si="10"/>
        <v/>
      </c>
      <c r="R672" s="51" t="str">
        <f>IF(M672="","",IF(AND(M672&lt;&gt;'Tabelas auxiliares'!$B$236,M672&lt;&gt;'Tabelas auxiliares'!$B$237,M672&lt;&gt;'Tabelas auxiliares'!$C$236,M672&lt;&gt;'Tabelas auxiliares'!$C$237),"FOLHA DE PESSOAL",IF(Q672='Tabelas auxiliares'!$A$237,"CUSTEIO",IF(Q672='Tabelas auxiliares'!$A$236,"INVESTIMENTO","ERRO - VERIFICAR"))))</f>
        <v/>
      </c>
      <c r="S672" s="65"/>
    </row>
    <row r="673" spans="17:19" x14ac:dyDescent="0.25">
      <c r="Q673" s="51" t="str">
        <f t="shared" si="10"/>
        <v/>
      </c>
      <c r="R673" s="51" t="str">
        <f>IF(M673="","",IF(AND(M673&lt;&gt;'Tabelas auxiliares'!$B$236,M673&lt;&gt;'Tabelas auxiliares'!$B$237,M673&lt;&gt;'Tabelas auxiliares'!$C$236,M673&lt;&gt;'Tabelas auxiliares'!$C$237),"FOLHA DE PESSOAL",IF(Q673='Tabelas auxiliares'!$A$237,"CUSTEIO",IF(Q673='Tabelas auxiliares'!$A$236,"INVESTIMENTO","ERRO - VERIFICAR"))))</f>
        <v/>
      </c>
      <c r="S673" s="65"/>
    </row>
    <row r="674" spans="17:19" x14ac:dyDescent="0.25">
      <c r="Q674" s="51" t="str">
        <f t="shared" si="10"/>
        <v/>
      </c>
      <c r="R674" s="51" t="str">
        <f>IF(M674="","",IF(AND(M674&lt;&gt;'Tabelas auxiliares'!$B$236,M674&lt;&gt;'Tabelas auxiliares'!$B$237,M674&lt;&gt;'Tabelas auxiliares'!$C$236,M674&lt;&gt;'Tabelas auxiliares'!$C$237),"FOLHA DE PESSOAL",IF(Q674='Tabelas auxiliares'!$A$237,"CUSTEIO",IF(Q674='Tabelas auxiliares'!$A$236,"INVESTIMENTO","ERRO - VERIFICAR"))))</f>
        <v/>
      </c>
      <c r="S674" s="65"/>
    </row>
    <row r="675" spans="17:19" x14ac:dyDescent="0.25">
      <c r="Q675" s="51" t="str">
        <f t="shared" si="10"/>
        <v/>
      </c>
      <c r="R675" s="51" t="str">
        <f>IF(M675="","",IF(AND(M675&lt;&gt;'Tabelas auxiliares'!$B$236,M675&lt;&gt;'Tabelas auxiliares'!$B$237,M675&lt;&gt;'Tabelas auxiliares'!$C$236,M675&lt;&gt;'Tabelas auxiliares'!$C$237),"FOLHA DE PESSOAL",IF(Q675='Tabelas auxiliares'!$A$237,"CUSTEIO",IF(Q675='Tabelas auxiliares'!$A$236,"INVESTIMENTO","ERRO - VERIFICAR"))))</f>
        <v/>
      </c>
      <c r="S675" s="65"/>
    </row>
    <row r="676" spans="17:19" x14ac:dyDescent="0.25">
      <c r="Q676" s="51" t="str">
        <f t="shared" si="10"/>
        <v/>
      </c>
      <c r="R676" s="51" t="str">
        <f>IF(M676="","",IF(AND(M676&lt;&gt;'Tabelas auxiliares'!$B$236,M676&lt;&gt;'Tabelas auxiliares'!$B$237,M676&lt;&gt;'Tabelas auxiliares'!$C$236,M676&lt;&gt;'Tabelas auxiliares'!$C$237),"FOLHA DE PESSOAL",IF(Q676='Tabelas auxiliares'!$A$237,"CUSTEIO",IF(Q676='Tabelas auxiliares'!$A$236,"INVESTIMENTO","ERRO - VERIFICAR"))))</f>
        <v/>
      </c>
      <c r="S676" s="65"/>
    </row>
    <row r="677" spans="17:19" x14ac:dyDescent="0.25">
      <c r="Q677" s="51" t="str">
        <f t="shared" si="10"/>
        <v/>
      </c>
      <c r="R677" s="51" t="str">
        <f>IF(M677="","",IF(AND(M677&lt;&gt;'Tabelas auxiliares'!$B$236,M677&lt;&gt;'Tabelas auxiliares'!$B$237,M677&lt;&gt;'Tabelas auxiliares'!$C$236,M677&lt;&gt;'Tabelas auxiliares'!$C$237),"FOLHA DE PESSOAL",IF(Q677='Tabelas auxiliares'!$A$237,"CUSTEIO",IF(Q677='Tabelas auxiliares'!$A$236,"INVESTIMENTO","ERRO - VERIFICAR"))))</f>
        <v/>
      </c>
      <c r="S677" s="65"/>
    </row>
    <row r="678" spans="17:19" x14ac:dyDescent="0.25">
      <c r="Q678" s="51" t="str">
        <f t="shared" si="10"/>
        <v/>
      </c>
      <c r="R678" s="51" t="str">
        <f>IF(M678="","",IF(AND(M678&lt;&gt;'Tabelas auxiliares'!$B$236,M678&lt;&gt;'Tabelas auxiliares'!$B$237,M678&lt;&gt;'Tabelas auxiliares'!$C$236,M678&lt;&gt;'Tabelas auxiliares'!$C$237),"FOLHA DE PESSOAL",IF(Q678='Tabelas auxiliares'!$A$237,"CUSTEIO",IF(Q678='Tabelas auxiliares'!$A$236,"INVESTIMENTO","ERRO - VERIFICAR"))))</f>
        <v/>
      </c>
      <c r="S678" s="65"/>
    </row>
    <row r="679" spans="17:19" x14ac:dyDescent="0.25">
      <c r="Q679" s="51" t="str">
        <f t="shared" si="10"/>
        <v/>
      </c>
      <c r="R679" s="51" t="str">
        <f>IF(M679="","",IF(AND(M679&lt;&gt;'Tabelas auxiliares'!$B$236,M679&lt;&gt;'Tabelas auxiliares'!$B$237,M679&lt;&gt;'Tabelas auxiliares'!$C$236,M679&lt;&gt;'Tabelas auxiliares'!$C$237),"FOLHA DE PESSOAL",IF(Q679='Tabelas auxiliares'!$A$237,"CUSTEIO",IF(Q679='Tabelas auxiliares'!$A$236,"INVESTIMENTO","ERRO - VERIFICAR"))))</f>
        <v/>
      </c>
      <c r="S679" s="65"/>
    </row>
    <row r="680" spans="17:19" x14ac:dyDescent="0.25">
      <c r="Q680" s="51" t="str">
        <f t="shared" si="10"/>
        <v/>
      </c>
      <c r="R680" s="51" t="str">
        <f>IF(M680="","",IF(AND(M680&lt;&gt;'Tabelas auxiliares'!$B$236,M680&lt;&gt;'Tabelas auxiliares'!$B$237,M680&lt;&gt;'Tabelas auxiliares'!$C$236,M680&lt;&gt;'Tabelas auxiliares'!$C$237),"FOLHA DE PESSOAL",IF(Q680='Tabelas auxiliares'!$A$237,"CUSTEIO",IF(Q680='Tabelas auxiliares'!$A$236,"INVESTIMENTO","ERRO - VERIFICAR"))))</f>
        <v/>
      </c>
      <c r="S680" s="65"/>
    </row>
    <row r="681" spans="17:19" x14ac:dyDescent="0.25">
      <c r="Q681" s="51" t="str">
        <f t="shared" si="10"/>
        <v/>
      </c>
      <c r="R681" s="51" t="str">
        <f>IF(M681="","",IF(AND(M681&lt;&gt;'Tabelas auxiliares'!$B$236,M681&lt;&gt;'Tabelas auxiliares'!$B$237,M681&lt;&gt;'Tabelas auxiliares'!$C$236,M681&lt;&gt;'Tabelas auxiliares'!$C$237),"FOLHA DE PESSOAL",IF(Q681='Tabelas auxiliares'!$A$237,"CUSTEIO",IF(Q681='Tabelas auxiliares'!$A$236,"INVESTIMENTO","ERRO - VERIFICAR"))))</f>
        <v/>
      </c>
      <c r="S681" s="65"/>
    </row>
    <row r="682" spans="17:19" x14ac:dyDescent="0.25">
      <c r="Q682" s="51" t="str">
        <f t="shared" si="10"/>
        <v/>
      </c>
      <c r="R682" s="51" t="str">
        <f>IF(M682="","",IF(AND(M682&lt;&gt;'Tabelas auxiliares'!$B$236,M682&lt;&gt;'Tabelas auxiliares'!$B$237,M682&lt;&gt;'Tabelas auxiliares'!$C$236,M682&lt;&gt;'Tabelas auxiliares'!$C$237),"FOLHA DE PESSOAL",IF(Q682='Tabelas auxiliares'!$A$237,"CUSTEIO",IF(Q682='Tabelas auxiliares'!$A$236,"INVESTIMENTO","ERRO - VERIFICAR"))))</f>
        <v/>
      </c>
      <c r="S682" s="65"/>
    </row>
    <row r="683" spans="17:19" x14ac:dyDescent="0.25">
      <c r="Q683" s="51" t="str">
        <f t="shared" si="10"/>
        <v/>
      </c>
      <c r="R683" s="51" t="str">
        <f>IF(M683="","",IF(AND(M683&lt;&gt;'Tabelas auxiliares'!$B$236,M683&lt;&gt;'Tabelas auxiliares'!$B$237,M683&lt;&gt;'Tabelas auxiliares'!$C$236,M683&lt;&gt;'Tabelas auxiliares'!$C$237),"FOLHA DE PESSOAL",IF(Q683='Tabelas auxiliares'!$A$237,"CUSTEIO",IF(Q683='Tabelas auxiliares'!$A$236,"INVESTIMENTO","ERRO - VERIFICAR"))))</f>
        <v/>
      </c>
      <c r="S683" s="65"/>
    </row>
    <row r="684" spans="17:19" x14ac:dyDescent="0.25">
      <c r="Q684" s="51" t="str">
        <f t="shared" si="10"/>
        <v/>
      </c>
      <c r="R684" s="51" t="str">
        <f>IF(M684="","",IF(AND(M684&lt;&gt;'Tabelas auxiliares'!$B$236,M684&lt;&gt;'Tabelas auxiliares'!$B$237,M684&lt;&gt;'Tabelas auxiliares'!$C$236,M684&lt;&gt;'Tabelas auxiliares'!$C$237),"FOLHA DE PESSOAL",IF(Q684='Tabelas auxiliares'!$A$237,"CUSTEIO",IF(Q684='Tabelas auxiliares'!$A$236,"INVESTIMENTO","ERRO - VERIFICAR"))))</f>
        <v/>
      </c>
      <c r="S684" s="65"/>
    </row>
    <row r="685" spans="17:19" x14ac:dyDescent="0.25">
      <c r="Q685" s="51" t="str">
        <f t="shared" si="10"/>
        <v/>
      </c>
      <c r="R685" s="51" t="str">
        <f>IF(M685="","",IF(AND(M685&lt;&gt;'Tabelas auxiliares'!$B$236,M685&lt;&gt;'Tabelas auxiliares'!$B$237,M685&lt;&gt;'Tabelas auxiliares'!$C$236,M685&lt;&gt;'Tabelas auxiliares'!$C$237),"FOLHA DE PESSOAL",IF(Q685='Tabelas auxiliares'!$A$237,"CUSTEIO",IF(Q685='Tabelas auxiliares'!$A$236,"INVESTIMENTO","ERRO - VERIFICAR"))))</f>
        <v/>
      </c>
      <c r="S685" s="65"/>
    </row>
    <row r="686" spans="17:19" x14ac:dyDescent="0.25">
      <c r="Q686" s="51" t="str">
        <f t="shared" si="10"/>
        <v/>
      </c>
      <c r="R686" s="51" t="str">
        <f>IF(M686="","",IF(AND(M686&lt;&gt;'Tabelas auxiliares'!$B$236,M686&lt;&gt;'Tabelas auxiliares'!$B$237,M686&lt;&gt;'Tabelas auxiliares'!$C$236,M686&lt;&gt;'Tabelas auxiliares'!$C$237),"FOLHA DE PESSOAL",IF(Q686='Tabelas auxiliares'!$A$237,"CUSTEIO",IF(Q686='Tabelas auxiliares'!$A$236,"INVESTIMENTO","ERRO - VERIFICAR"))))</f>
        <v/>
      </c>
      <c r="S686" s="65"/>
    </row>
    <row r="687" spans="17:19" x14ac:dyDescent="0.25">
      <c r="Q687" s="51" t="str">
        <f t="shared" si="10"/>
        <v/>
      </c>
      <c r="R687" s="51" t="str">
        <f>IF(M687="","",IF(AND(M687&lt;&gt;'Tabelas auxiliares'!$B$236,M687&lt;&gt;'Tabelas auxiliares'!$B$237,M687&lt;&gt;'Tabelas auxiliares'!$C$236,M687&lt;&gt;'Tabelas auxiliares'!$C$237),"FOLHA DE PESSOAL",IF(Q687='Tabelas auxiliares'!$A$237,"CUSTEIO",IF(Q687='Tabelas auxiliares'!$A$236,"INVESTIMENTO","ERRO - VERIFICAR"))))</f>
        <v/>
      </c>
      <c r="S687" s="65"/>
    </row>
    <row r="688" spans="17:19" x14ac:dyDescent="0.25">
      <c r="Q688" s="51" t="str">
        <f t="shared" si="10"/>
        <v/>
      </c>
      <c r="R688" s="51" t="str">
        <f>IF(M688="","",IF(AND(M688&lt;&gt;'Tabelas auxiliares'!$B$236,M688&lt;&gt;'Tabelas auxiliares'!$B$237,M688&lt;&gt;'Tabelas auxiliares'!$C$236,M688&lt;&gt;'Tabelas auxiliares'!$C$237),"FOLHA DE PESSOAL",IF(Q688='Tabelas auxiliares'!$A$237,"CUSTEIO",IF(Q688='Tabelas auxiliares'!$A$236,"INVESTIMENTO","ERRO - VERIFICAR"))))</f>
        <v/>
      </c>
      <c r="S688" s="65"/>
    </row>
    <row r="689" spans="17:19" x14ac:dyDescent="0.25">
      <c r="Q689" s="51" t="str">
        <f t="shared" si="10"/>
        <v/>
      </c>
      <c r="R689" s="51" t="str">
        <f>IF(M689="","",IF(AND(M689&lt;&gt;'Tabelas auxiliares'!$B$236,M689&lt;&gt;'Tabelas auxiliares'!$B$237,M689&lt;&gt;'Tabelas auxiliares'!$C$236,M689&lt;&gt;'Tabelas auxiliares'!$C$237),"FOLHA DE PESSOAL",IF(Q689='Tabelas auxiliares'!$A$237,"CUSTEIO",IF(Q689='Tabelas auxiliares'!$A$236,"INVESTIMENTO","ERRO - VERIFICAR"))))</f>
        <v/>
      </c>
      <c r="S689" s="65"/>
    </row>
    <row r="690" spans="17:19" x14ac:dyDescent="0.25">
      <c r="Q690" s="51" t="str">
        <f t="shared" si="10"/>
        <v/>
      </c>
      <c r="R690" s="51" t="str">
        <f>IF(M690="","",IF(AND(M690&lt;&gt;'Tabelas auxiliares'!$B$236,M690&lt;&gt;'Tabelas auxiliares'!$B$237,M690&lt;&gt;'Tabelas auxiliares'!$C$236,M690&lt;&gt;'Tabelas auxiliares'!$C$237),"FOLHA DE PESSOAL",IF(Q690='Tabelas auxiliares'!$A$237,"CUSTEIO",IF(Q690='Tabelas auxiliares'!$A$236,"INVESTIMENTO","ERRO - VERIFICAR"))))</f>
        <v/>
      </c>
      <c r="S690" s="65"/>
    </row>
    <row r="691" spans="17:19" x14ac:dyDescent="0.25">
      <c r="Q691" s="51" t="str">
        <f t="shared" si="10"/>
        <v/>
      </c>
      <c r="R691" s="51" t="str">
        <f>IF(M691="","",IF(AND(M691&lt;&gt;'Tabelas auxiliares'!$B$236,M691&lt;&gt;'Tabelas auxiliares'!$B$237,M691&lt;&gt;'Tabelas auxiliares'!$C$236,M691&lt;&gt;'Tabelas auxiliares'!$C$237),"FOLHA DE PESSOAL",IF(Q691='Tabelas auxiliares'!$A$237,"CUSTEIO",IF(Q691='Tabelas auxiliares'!$A$236,"INVESTIMENTO","ERRO - VERIFICAR"))))</f>
        <v/>
      </c>
      <c r="S691" s="65"/>
    </row>
    <row r="692" spans="17:19" x14ac:dyDescent="0.25">
      <c r="Q692" s="51" t="str">
        <f t="shared" si="10"/>
        <v/>
      </c>
      <c r="R692" s="51" t="str">
        <f>IF(M692="","",IF(AND(M692&lt;&gt;'Tabelas auxiliares'!$B$236,M692&lt;&gt;'Tabelas auxiliares'!$B$237,M692&lt;&gt;'Tabelas auxiliares'!$C$236,M692&lt;&gt;'Tabelas auxiliares'!$C$237),"FOLHA DE PESSOAL",IF(Q692='Tabelas auxiliares'!$A$237,"CUSTEIO",IF(Q692='Tabelas auxiliares'!$A$236,"INVESTIMENTO","ERRO - VERIFICAR"))))</f>
        <v/>
      </c>
      <c r="S692" s="65"/>
    </row>
    <row r="693" spans="17:19" x14ac:dyDescent="0.25">
      <c r="Q693" s="51" t="str">
        <f t="shared" si="10"/>
        <v/>
      </c>
      <c r="R693" s="51" t="str">
        <f>IF(M693="","",IF(AND(M693&lt;&gt;'Tabelas auxiliares'!$B$236,M693&lt;&gt;'Tabelas auxiliares'!$B$237,M693&lt;&gt;'Tabelas auxiliares'!$C$236,M693&lt;&gt;'Tabelas auxiliares'!$C$237),"FOLHA DE PESSOAL",IF(Q693='Tabelas auxiliares'!$A$237,"CUSTEIO",IF(Q693='Tabelas auxiliares'!$A$236,"INVESTIMENTO","ERRO - VERIFICAR"))))</f>
        <v/>
      </c>
      <c r="S693" s="65"/>
    </row>
    <row r="694" spans="17:19" x14ac:dyDescent="0.25">
      <c r="Q694" s="51" t="str">
        <f t="shared" si="10"/>
        <v/>
      </c>
      <c r="R694" s="51" t="str">
        <f>IF(M694="","",IF(AND(M694&lt;&gt;'Tabelas auxiliares'!$B$236,M694&lt;&gt;'Tabelas auxiliares'!$B$237,M694&lt;&gt;'Tabelas auxiliares'!$C$236,M694&lt;&gt;'Tabelas auxiliares'!$C$237),"FOLHA DE PESSOAL",IF(Q694='Tabelas auxiliares'!$A$237,"CUSTEIO",IF(Q694='Tabelas auxiliares'!$A$236,"INVESTIMENTO","ERRO - VERIFICAR"))))</f>
        <v/>
      </c>
      <c r="S694" s="65"/>
    </row>
    <row r="695" spans="17:19" x14ac:dyDescent="0.25">
      <c r="Q695" s="51" t="str">
        <f t="shared" si="10"/>
        <v/>
      </c>
      <c r="R695" s="51" t="str">
        <f>IF(M695="","",IF(AND(M695&lt;&gt;'Tabelas auxiliares'!$B$236,M695&lt;&gt;'Tabelas auxiliares'!$B$237,M695&lt;&gt;'Tabelas auxiliares'!$C$236,M695&lt;&gt;'Tabelas auxiliares'!$C$237),"FOLHA DE PESSOAL",IF(Q695='Tabelas auxiliares'!$A$237,"CUSTEIO",IF(Q695='Tabelas auxiliares'!$A$236,"INVESTIMENTO","ERRO - VERIFICAR"))))</f>
        <v/>
      </c>
      <c r="S695" s="65"/>
    </row>
    <row r="696" spans="17:19" x14ac:dyDescent="0.25">
      <c r="Q696" s="51" t="str">
        <f t="shared" si="10"/>
        <v/>
      </c>
      <c r="R696" s="51" t="str">
        <f>IF(M696="","",IF(AND(M696&lt;&gt;'Tabelas auxiliares'!$B$236,M696&lt;&gt;'Tabelas auxiliares'!$B$237,M696&lt;&gt;'Tabelas auxiliares'!$C$236,M696&lt;&gt;'Tabelas auxiliares'!$C$237),"FOLHA DE PESSOAL",IF(Q696='Tabelas auxiliares'!$A$237,"CUSTEIO",IF(Q696='Tabelas auxiliares'!$A$236,"INVESTIMENTO","ERRO - VERIFICAR"))))</f>
        <v/>
      </c>
      <c r="S696" s="65"/>
    </row>
    <row r="697" spans="17:19" x14ac:dyDescent="0.25">
      <c r="Q697" s="51" t="str">
        <f t="shared" si="10"/>
        <v/>
      </c>
      <c r="R697" s="51" t="str">
        <f>IF(M697="","",IF(AND(M697&lt;&gt;'Tabelas auxiliares'!$B$236,M697&lt;&gt;'Tabelas auxiliares'!$B$237,M697&lt;&gt;'Tabelas auxiliares'!$C$236,M697&lt;&gt;'Tabelas auxiliares'!$C$237),"FOLHA DE PESSOAL",IF(Q697='Tabelas auxiliares'!$A$237,"CUSTEIO",IF(Q697='Tabelas auxiliares'!$A$236,"INVESTIMENTO","ERRO - VERIFICAR"))))</f>
        <v/>
      </c>
      <c r="S697" s="65"/>
    </row>
    <row r="698" spans="17:19" x14ac:dyDescent="0.25">
      <c r="Q698" s="51" t="str">
        <f t="shared" si="10"/>
        <v/>
      </c>
      <c r="R698" s="51" t="str">
        <f>IF(M698="","",IF(AND(M698&lt;&gt;'Tabelas auxiliares'!$B$236,M698&lt;&gt;'Tabelas auxiliares'!$B$237,M698&lt;&gt;'Tabelas auxiliares'!$C$236,M698&lt;&gt;'Tabelas auxiliares'!$C$237),"FOLHA DE PESSOAL",IF(Q698='Tabelas auxiliares'!$A$237,"CUSTEIO",IF(Q698='Tabelas auxiliares'!$A$236,"INVESTIMENTO","ERRO - VERIFICAR"))))</f>
        <v/>
      </c>
      <c r="S698" s="65"/>
    </row>
    <row r="699" spans="17:19" x14ac:dyDescent="0.25">
      <c r="Q699" s="51" t="str">
        <f t="shared" si="10"/>
        <v/>
      </c>
      <c r="R699" s="51" t="str">
        <f>IF(M699="","",IF(AND(M699&lt;&gt;'Tabelas auxiliares'!$B$236,M699&lt;&gt;'Tabelas auxiliares'!$B$237,M699&lt;&gt;'Tabelas auxiliares'!$C$236,M699&lt;&gt;'Tabelas auxiliares'!$C$237),"FOLHA DE PESSOAL",IF(Q699='Tabelas auxiliares'!$A$237,"CUSTEIO",IF(Q699='Tabelas auxiliares'!$A$236,"INVESTIMENTO","ERRO - VERIFICAR"))))</f>
        <v/>
      </c>
      <c r="S699" s="65"/>
    </row>
    <row r="700" spans="17:19" x14ac:dyDescent="0.25">
      <c r="Q700" s="51" t="str">
        <f t="shared" si="10"/>
        <v/>
      </c>
      <c r="R700" s="51" t="str">
        <f>IF(M700="","",IF(AND(M700&lt;&gt;'Tabelas auxiliares'!$B$236,M700&lt;&gt;'Tabelas auxiliares'!$B$237,M700&lt;&gt;'Tabelas auxiliares'!$C$236,M700&lt;&gt;'Tabelas auxiliares'!$C$237),"FOLHA DE PESSOAL",IF(Q700='Tabelas auxiliares'!$A$237,"CUSTEIO",IF(Q700='Tabelas auxiliares'!$A$236,"INVESTIMENTO","ERRO - VERIFICAR"))))</f>
        <v/>
      </c>
      <c r="S700" s="65"/>
    </row>
    <row r="701" spans="17:19" x14ac:dyDescent="0.25">
      <c r="Q701" s="51" t="str">
        <f t="shared" si="10"/>
        <v/>
      </c>
      <c r="R701" s="51" t="str">
        <f>IF(M701="","",IF(AND(M701&lt;&gt;'Tabelas auxiliares'!$B$236,M701&lt;&gt;'Tabelas auxiliares'!$B$237,M701&lt;&gt;'Tabelas auxiliares'!$C$236,M701&lt;&gt;'Tabelas auxiliares'!$C$237),"FOLHA DE PESSOAL",IF(Q701='Tabelas auxiliares'!$A$237,"CUSTEIO",IF(Q701='Tabelas auxiliares'!$A$236,"INVESTIMENTO","ERRO - VERIFICAR"))))</f>
        <v/>
      </c>
      <c r="S701" s="65"/>
    </row>
    <row r="702" spans="17:19" x14ac:dyDescent="0.25">
      <c r="Q702" s="51" t="str">
        <f t="shared" si="10"/>
        <v/>
      </c>
      <c r="R702" s="51" t="str">
        <f>IF(M702="","",IF(AND(M702&lt;&gt;'Tabelas auxiliares'!$B$236,M702&lt;&gt;'Tabelas auxiliares'!$B$237,M702&lt;&gt;'Tabelas auxiliares'!$C$236,M702&lt;&gt;'Tabelas auxiliares'!$C$237),"FOLHA DE PESSOAL",IF(Q702='Tabelas auxiliares'!$A$237,"CUSTEIO",IF(Q702='Tabelas auxiliares'!$A$236,"INVESTIMENTO","ERRO - VERIFICAR"))))</f>
        <v/>
      </c>
      <c r="S702" s="65"/>
    </row>
    <row r="703" spans="17:19" x14ac:dyDescent="0.25">
      <c r="Q703" s="51" t="str">
        <f t="shared" si="10"/>
        <v/>
      </c>
      <c r="R703" s="51" t="str">
        <f>IF(M703="","",IF(AND(M703&lt;&gt;'Tabelas auxiliares'!$B$236,M703&lt;&gt;'Tabelas auxiliares'!$B$237,M703&lt;&gt;'Tabelas auxiliares'!$C$236,M703&lt;&gt;'Tabelas auxiliares'!$C$237),"FOLHA DE PESSOAL",IF(Q703='Tabelas auxiliares'!$A$237,"CUSTEIO",IF(Q703='Tabelas auxiliares'!$A$236,"INVESTIMENTO","ERRO - VERIFICAR"))))</f>
        <v/>
      </c>
      <c r="S703" s="65"/>
    </row>
    <row r="704" spans="17:19" x14ac:dyDescent="0.25">
      <c r="Q704" s="51" t="str">
        <f t="shared" si="10"/>
        <v/>
      </c>
      <c r="R704" s="51" t="str">
        <f>IF(M704="","",IF(AND(M704&lt;&gt;'Tabelas auxiliares'!$B$236,M704&lt;&gt;'Tabelas auxiliares'!$B$237,M704&lt;&gt;'Tabelas auxiliares'!$C$236,M704&lt;&gt;'Tabelas auxiliares'!$C$237),"FOLHA DE PESSOAL",IF(Q704='Tabelas auxiliares'!$A$237,"CUSTEIO",IF(Q704='Tabelas auxiliares'!$A$236,"INVESTIMENTO","ERRO - VERIFICAR"))))</f>
        <v/>
      </c>
      <c r="S704" s="65"/>
    </row>
    <row r="705" spans="17:19" x14ac:dyDescent="0.25">
      <c r="Q705" s="51" t="str">
        <f t="shared" si="10"/>
        <v/>
      </c>
      <c r="R705" s="51" t="str">
        <f>IF(M705="","",IF(AND(M705&lt;&gt;'Tabelas auxiliares'!$B$236,M705&lt;&gt;'Tabelas auxiliares'!$B$237,M705&lt;&gt;'Tabelas auxiliares'!$C$236,M705&lt;&gt;'Tabelas auxiliares'!$C$237),"FOLHA DE PESSOAL",IF(Q705='Tabelas auxiliares'!$A$237,"CUSTEIO",IF(Q705='Tabelas auxiliares'!$A$236,"INVESTIMENTO","ERRO - VERIFICAR"))))</f>
        <v/>
      </c>
      <c r="S705" s="65"/>
    </row>
    <row r="706" spans="17:19" x14ac:dyDescent="0.25">
      <c r="Q706" s="51" t="str">
        <f t="shared" si="10"/>
        <v/>
      </c>
      <c r="R706" s="51" t="str">
        <f>IF(M706="","",IF(AND(M706&lt;&gt;'Tabelas auxiliares'!$B$236,M706&lt;&gt;'Tabelas auxiliares'!$B$237,M706&lt;&gt;'Tabelas auxiliares'!$C$236,M706&lt;&gt;'Tabelas auxiliares'!$C$237),"FOLHA DE PESSOAL",IF(Q706='Tabelas auxiliares'!$A$237,"CUSTEIO",IF(Q706='Tabelas auxiliares'!$A$236,"INVESTIMENTO","ERRO - VERIFICAR"))))</f>
        <v/>
      </c>
      <c r="S706" s="65"/>
    </row>
    <row r="707" spans="17:19" x14ac:dyDescent="0.25">
      <c r="Q707" s="51" t="str">
        <f t="shared" si="10"/>
        <v/>
      </c>
      <c r="R707" s="51" t="str">
        <f>IF(M707="","",IF(AND(M707&lt;&gt;'Tabelas auxiliares'!$B$236,M707&lt;&gt;'Tabelas auxiliares'!$B$237,M707&lt;&gt;'Tabelas auxiliares'!$C$236,M707&lt;&gt;'Tabelas auxiliares'!$C$237),"FOLHA DE PESSOAL",IF(Q707='Tabelas auxiliares'!$A$237,"CUSTEIO",IF(Q707='Tabelas auxiliares'!$A$236,"INVESTIMENTO","ERRO - VERIFICAR"))))</f>
        <v/>
      </c>
      <c r="S707" s="65"/>
    </row>
    <row r="708" spans="17:19" x14ac:dyDescent="0.25">
      <c r="Q708" s="51" t="str">
        <f t="shared" si="10"/>
        <v/>
      </c>
      <c r="R708" s="51" t="str">
        <f>IF(M708="","",IF(AND(M708&lt;&gt;'Tabelas auxiliares'!$B$236,M708&lt;&gt;'Tabelas auxiliares'!$B$237,M708&lt;&gt;'Tabelas auxiliares'!$C$236,M708&lt;&gt;'Tabelas auxiliares'!$C$237),"FOLHA DE PESSOAL",IF(Q708='Tabelas auxiliares'!$A$237,"CUSTEIO",IF(Q708='Tabelas auxiliares'!$A$236,"INVESTIMENTO","ERRO - VERIFICAR"))))</f>
        <v/>
      </c>
      <c r="S708" s="65"/>
    </row>
    <row r="709" spans="17:19" x14ac:dyDescent="0.25">
      <c r="Q709" s="51" t="str">
        <f t="shared" ref="Q709:Q772" si="11">LEFT(O709,1)</f>
        <v/>
      </c>
      <c r="R709" s="51" t="str">
        <f>IF(M709="","",IF(AND(M709&lt;&gt;'Tabelas auxiliares'!$B$236,M709&lt;&gt;'Tabelas auxiliares'!$B$237,M709&lt;&gt;'Tabelas auxiliares'!$C$236,M709&lt;&gt;'Tabelas auxiliares'!$C$237),"FOLHA DE PESSOAL",IF(Q709='Tabelas auxiliares'!$A$237,"CUSTEIO",IF(Q709='Tabelas auxiliares'!$A$236,"INVESTIMENTO","ERRO - VERIFICAR"))))</f>
        <v/>
      </c>
      <c r="S709" s="65"/>
    </row>
    <row r="710" spans="17:19" x14ac:dyDescent="0.25">
      <c r="Q710" s="51" t="str">
        <f t="shared" si="11"/>
        <v/>
      </c>
      <c r="R710" s="51" t="str">
        <f>IF(M710="","",IF(AND(M710&lt;&gt;'Tabelas auxiliares'!$B$236,M710&lt;&gt;'Tabelas auxiliares'!$B$237,M710&lt;&gt;'Tabelas auxiliares'!$C$236,M710&lt;&gt;'Tabelas auxiliares'!$C$237),"FOLHA DE PESSOAL",IF(Q710='Tabelas auxiliares'!$A$237,"CUSTEIO",IF(Q710='Tabelas auxiliares'!$A$236,"INVESTIMENTO","ERRO - VERIFICAR"))))</f>
        <v/>
      </c>
      <c r="S710" s="65"/>
    </row>
    <row r="711" spans="17:19" x14ac:dyDescent="0.25">
      <c r="Q711" s="51" t="str">
        <f t="shared" si="11"/>
        <v/>
      </c>
      <c r="R711" s="51" t="str">
        <f>IF(M711="","",IF(AND(M711&lt;&gt;'Tabelas auxiliares'!$B$236,M711&lt;&gt;'Tabelas auxiliares'!$B$237,M711&lt;&gt;'Tabelas auxiliares'!$C$236,M711&lt;&gt;'Tabelas auxiliares'!$C$237),"FOLHA DE PESSOAL",IF(Q711='Tabelas auxiliares'!$A$237,"CUSTEIO",IF(Q711='Tabelas auxiliares'!$A$236,"INVESTIMENTO","ERRO - VERIFICAR"))))</f>
        <v/>
      </c>
      <c r="S711" s="65"/>
    </row>
    <row r="712" spans="17:19" x14ac:dyDescent="0.25">
      <c r="Q712" s="51" t="str">
        <f t="shared" si="11"/>
        <v/>
      </c>
      <c r="R712" s="51" t="str">
        <f>IF(M712="","",IF(AND(M712&lt;&gt;'Tabelas auxiliares'!$B$236,M712&lt;&gt;'Tabelas auxiliares'!$B$237,M712&lt;&gt;'Tabelas auxiliares'!$C$236,M712&lt;&gt;'Tabelas auxiliares'!$C$237),"FOLHA DE PESSOAL",IF(Q712='Tabelas auxiliares'!$A$237,"CUSTEIO",IF(Q712='Tabelas auxiliares'!$A$236,"INVESTIMENTO","ERRO - VERIFICAR"))))</f>
        <v/>
      </c>
      <c r="S712" s="65"/>
    </row>
    <row r="713" spans="17:19" x14ac:dyDescent="0.25">
      <c r="Q713" s="51" t="str">
        <f t="shared" si="11"/>
        <v/>
      </c>
      <c r="R713" s="51" t="str">
        <f>IF(M713="","",IF(AND(M713&lt;&gt;'Tabelas auxiliares'!$B$236,M713&lt;&gt;'Tabelas auxiliares'!$B$237,M713&lt;&gt;'Tabelas auxiliares'!$C$236,M713&lt;&gt;'Tabelas auxiliares'!$C$237),"FOLHA DE PESSOAL",IF(Q713='Tabelas auxiliares'!$A$237,"CUSTEIO",IF(Q713='Tabelas auxiliares'!$A$236,"INVESTIMENTO","ERRO - VERIFICAR"))))</f>
        <v/>
      </c>
      <c r="S713" s="65"/>
    </row>
    <row r="714" spans="17:19" x14ac:dyDescent="0.25">
      <c r="Q714" s="51" t="str">
        <f t="shared" si="11"/>
        <v/>
      </c>
      <c r="R714" s="51" t="str">
        <f>IF(M714="","",IF(AND(M714&lt;&gt;'Tabelas auxiliares'!$B$236,M714&lt;&gt;'Tabelas auxiliares'!$B$237,M714&lt;&gt;'Tabelas auxiliares'!$C$236,M714&lt;&gt;'Tabelas auxiliares'!$C$237),"FOLHA DE PESSOAL",IF(Q714='Tabelas auxiliares'!$A$237,"CUSTEIO",IF(Q714='Tabelas auxiliares'!$A$236,"INVESTIMENTO","ERRO - VERIFICAR"))))</f>
        <v/>
      </c>
      <c r="S714" s="65"/>
    </row>
    <row r="715" spans="17:19" x14ac:dyDescent="0.25">
      <c r="Q715" s="51" t="str">
        <f t="shared" si="11"/>
        <v/>
      </c>
      <c r="R715" s="51" t="str">
        <f>IF(M715="","",IF(AND(M715&lt;&gt;'Tabelas auxiliares'!$B$236,M715&lt;&gt;'Tabelas auxiliares'!$B$237,M715&lt;&gt;'Tabelas auxiliares'!$C$236,M715&lt;&gt;'Tabelas auxiliares'!$C$237),"FOLHA DE PESSOAL",IF(Q715='Tabelas auxiliares'!$A$237,"CUSTEIO",IF(Q715='Tabelas auxiliares'!$A$236,"INVESTIMENTO","ERRO - VERIFICAR"))))</f>
        <v/>
      </c>
      <c r="S715" s="65"/>
    </row>
    <row r="716" spans="17:19" x14ac:dyDescent="0.25">
      <c r="Q716" s="51" t="str">
        <f t="shared" si="11"/>
        <v/>
      </c>
      <c r="R716" s="51" t="str">
        <f>IF(M716="","",IF(AND(M716&lt;&gt;'Tabelas auxiliares'!$B$236,M716&lt;&gt;'Tabelas auxiliares'!$B$237,M716&lt;&gt;'Tabelas auxiliares'!$C$236,M716&lt;&gt;'Tabelas auxiliares'!$C$237),"FOLHA DE PESSOAL",IF(Q716='Tabelas auxiliares'!$A$237,"CUSTEIO",IF(Q716='Tabelas auxiliares'!$A$236,"INVESTIMENTO","ERRO - VERIFICAR"))))</f>
        <v/>
      </c>
      <c r="S716" s="65"/>
    </row>
    <row r="717" spans="17:19" x14ac:dyDescent="0.25">
      <c r="Q717" s="51" t="str">
        <f t="shared" si="11"/>
        <v/>
      </c>
      <c r="R717" s="51" t="str">
        <f>IF(M717="","",IF(AND(M717&lt;&gt;'Tabelas auxiliares'!$B$236,M717&lt;&gt;'Tabelas auxiliares'!$B$237,M717&lt;&gt;'Tabelas auxiliares'!$C$236,M717&lt;&gt;'Tabelas auxiliares'!$C$237),"FOLHA DE PESSOAL",IF(Q717='Tabelas auxiliares'!$A$237,"CUSTEIO",IF(Q717='Tabelas auxiliares'!$A$236,"INVESTIMENTO","ERRO - VERIFICAR"))))</f>
        <v/>
      </c>
      <c r="S717" s="65"/>
    </row>
    <row r="718" spans="17:19" x14ac:dyDescent="0.25">
      <c r="Q718" s="51" t="str">
        <f t="shared" si="11"/>
        <v/>
      </c>
      <c r="R718" s="51" t="str">
        <f>IF(M718="","",IF(AND(M718&lt;&gt;'Tabelas auxiliares'!$B$236,M718&lt;&gt;'Tabelas auxiliares'!$B$237,M718&lt;&gt;'Tabelas auxiliares'!$C$236,M718&lt;&gt;'Tabelas auxiliares'!$C$237),"FOLHA DE PESSOAL",IF(Q718='Tabelas auxiliares'!$A$237,"CUSTEIO",IF(Q718='Tabelas auxiliares'!$A$236,"INVESTIMENTO","ERRO - VERIFICAR"))))</f>
        <v/>
      </c>
      <c r="S718" s="65"/>
    </row>
    <row r="719" spans="17:19" x14ac:dyDescent="0.25">
      <c r="Q719" s="51" t="str">
        <f t="shared" si="11"/>
        <v/>
      </c>
      <c r="R719" s="51" t="str">
        <f>IF(M719="","",IF(AND(M719&lt;&gt;'Tabelas auxiliares'!$B$236,M719&lt;&gt;'Tabelas auxiliares'!$B$237,M719&lt;&gt;'Tabelas auxiliares'!$C$236,M719&lt;&gt;'Tabelas auxiliares'!$C$237),"FOLHA DE PESSOAL",IF(Q719='Tabelas auxiliares'!$A$237,"CUSTEIO",IF(Q719='Tabelas auxiliares'!$A$236,"INVESTIMENTO","ERRO - VERIFICAR"))))</f>
        <v/>
      </c>
      <c r="S719" s="65"/>
    </row>
    <row r="720" spans="17:19" x14ac:dyDescent="0.25">
      <c r="Q720" s="51" t="str">
        <f t="shared" si="11"/>
        <v/>
      </c>
      <c r="R720" s="51" t="str">
        <f>IF(M720="","",IF(AND(M720&lt;&gt;'Tabelas auxiliares'!$B$236,M720&lt;&gt;'Tabelas auxiliares'!$B$237,M720&lt;&gt;'Tabelas auxiliares'!$C$236,M720&lt;&gt;'Tabelas auxiliares'!$C$237),"FOLHA DE PESSOAL",IF(Q720='Tabelas auxiliares'!$A$237,"CUSTEIO",IF(Q720='Tabelas auxiliares'!$A$236,"INVESTIMENTO","ERRO - VERIFICAR"))))</f>
        <v/>
      </c>
      <c r="S720" s="65"/>
    </row>
    <row r="721" spans="17:19" x14ac:dyDescent="0.25">
      <c r="Q721" s="51" t="str">
        <f t="shared" si="11"/>
        <v/>
      </c>
      <c r="R721" s="51" t="str">
        <f>IF(M721="","",IF(AND(M721&lt;&gt;'Tabelas auxiliares'!$B$236,M721&lt;&gt;'Tabelas auxiliares'!$B$237,M721&lt;&gt;'Tabelas auxiliares'!$C$236,M721&lt;&gt;'Tabelas auxiliares'!$C$237),"FOLHA DE PESSOAL",IF(Q721='Tabelas auxiliares'!$A$237,"CUSTEIO",IF(Q721='Tabelas auxiliares'!$A$236,"INVESTIMENTO","ERRO - VERIFICAR"))))</f>
        <v/>
      </c>
      <c r="S721" s="65"/>
    </row>
    <row r="722" spans="17:19" x14ac:dyDescent="0.25">
      <c r="Q722" s="51" t="str">
        <f t="shared" si="11"/>
        <v/>
      </c>
      <c r="R722" s="51" t="str">
        <f>IF(M722="","",IF(AND(M722&lt;&gt;'Tabelas auxiliares'!$B$236,M722&lt;&gt;'Tabelas auxiliares'!$B$237,M722&lt;&gt;'Tabelas auxiliares'!$C$236,M722&lt;&gt;'Tabelas auxiliares'!$C$237),"FOLHA DE PESSOAL",IF(Q722='Tabelas auxiliares'!$A$237,"CUSTEIO",IF(Q722='Tabelas auxiliares'!$A$236,"INVESTIMENTO","ERRO - VERIFICAR"))))</f>
        <v/>
      </c>
      <c r="S722" s="65"/>
    </row>
    <row r="723" spans="17:19" x14ac:dyDescent="0.25">
      <c r="Q723" s="51" t="str">
        <f t="shared" si="11"/>
        <v/>
      </c>
      <c r="R723" s="51" t="str">
        <f>IF(M723="","",IF(AND(M723&lt;&gt;'Tabelas auxiliares'!$B$236,M723&lt;&gt;'Tabelas auxiliares'!$B$237,M723&lt;&gt;'Tabelas auxiliares'!$C$236,M723&lt;&gt;'Tabelas auxiliares'!$C$237),"FOLHA DE PESSOAL",IF(Q723='Tabelas auxiliares'!$A$237,"CUSTEIO",IF(Q723='Tabelas auxiliares'!$A$236,"INVESTIMENTO","ERRO - VERIFICAR"))))</f>
        <v/>
      </c>
      <c r="S723" s="65"/>
    </row>
    <row r="724" spans="17:19" x14ac:dyDescent="0.25">
      <c r="Q724" s="51" t="str">
        <f t="shared" si="11"/>
        <v/>
      </c>
      <c r="R724" s="51" t="str">
        <f>IF(M724="","",IF(AND(M724&lt;&gt;'Tabelas auxiliares'!$B$236,M724&lt;&gt;'Tabelas auxiliares'!$B$237,M724&lt;&gt;'Tabelas auxiliares'!$C$236,M724&lt;&gt;'Tabelas auxiliares'!$C$237),"FOLHA DE PESSOAL",IF(Q724='Tabelas auxiliares'!$A$237,"CUSTEIO",IF(Q724='Tabelas auxiliares'!$A$236,"INVESTIMENTO","ERRO - VERIFICAR"))))</f>
        <v/>
      </c>
      <c r="S724" s="65"/>
    </row>
    <row r="725" spans="17:19" x14ac:dyDescent="0.25">
      <c r="Q725" s="51" t="str">
        <f t="shared" si="11"/>
        <v/>
      </c>
      <c r="R725" s="51" t="str">
        <f>IF(M725="","",IF(AND(M725&lt;&gt;'Tabelas auxiliares'!$B$236,M725&lt;&gt;'Tabelas auxiliares'!$B$237,M725&lt;&gt;'Tabelas auxiliares'!$C$236,M725&lt;&gt;'Tabelas auxiliares'!$C$237),"FOLHA DE PESSOAL",IF(Q725='Tabelas auxiliares'!$A$237,"CUSTEIO",IF(Q725='Tabelas auxiliares'!$A$236,"INVESTIMENTO","ERRO - VERIFICAR"))))</f>
        <v/>
      </c>
      <c r="S725" s="65"/>
    </row>
    <row r="726" spans="17:19" x14ac:dyDescent="0.25">
      <c r="Q726" s="51" t="str">
        <f t="shared" si="11"/>
        <v/>
      </c>
      <c r="R726" s="51" t="str">
        <f>IF(M726="","",IF(AND(M726&lt;&gt;'Tabelas auxiliares'!$B$236,M726&lt;&gt;'Tabelas auxiliares'!$B$237,M726&lt;&gt;'Tabelas auxiliares'!$C$236,M726&lt;&gt;'Tabelas auxiliares'!$C$237),"FOLHA DE PESSOAL",IF(Q726='Tabelas auxiliares'!$A$237,"CUSTEIO",IF(Q726='Tabelas auxiliares'!$A$236,"INVESTIMENTO","ERRO - VERIFICAR"))))</f>
        <v/>
      </c>
      <c r="S726" s="65"/>
    </row>
    <row r="727" spans="17:19" x14ac:dyDescent="0.25">
      <c r="Q727" s="51" t="str">
        <f t="shared" si="11"/>
        <v/>
      </c>
      <c r="R727" s="51" t="str">
        <f>IF(M727="","",IF(AND(M727&lt;&gt;'Tabelas auxiliares'!$B$236,M727&lt;&gt;'Tabelas auxiliares'!$B$237,M727&lt;&gt;'Tabelas auxiliares'!$C$236,M727&lt;&gt;'Tabelas auxiliares'!$C$237),"FOLHA DE PESSOAL",IF(Q727='Tabelas auxiliares'!$A$237,"CUSTEIO",IF(Q727='Tabelas auxiliares'!$A$236,"INVESTIMENTO","ERRO - VERIFICAR"))))</f>
        <v/>
      </c>
      <c r="S727" s="65"/>
    </row>
    <row r="728" spans="17:19" x14ac:dyDescent="0.25">
      <c r="Q728" s="51" t="str">
        <f t="shared" si="11"/>
        <v/>
      </c>
      <c r="R728" s="51" t="str">
        <f>IF(M728="","",IF(AND(M728&lt;&gt;'Tabelas auxiliares'!$B$236,M728&lt;&gt;'Tabelas auxiliares'!$B$237,M728&lt;&gt;'Tabelas auxiliares'!$C$236,M728&lt;&gt;'Tabelas auxiliares'!$C$237),"FOLHA DE PESSOAL",IF(Q728='Tabelas auxiliares'!$A$237,"CUSTEIO",IF(Q728='Tabelas auxiliares'!$A$236,"INVESTIMENTO","ERRO - VERIFICAR"))))</f>
        <v/>
      </c>
      <c r="S728" s="65"/>
    </row>
    <row r="729" spans="17:19" x14ac:dyDescent="0.25">
      <c r="Q729" s="51" t="str">
        <f t="shared" si="11"/>
        <v/>
      </c>
      <c r="R729" s="51" t="str">
        <f>IF(M729="","",IF(AND(M729&lt;&gt;'Tabelas auxiliares'!$B$236,M729&lt;&gt;'Tabelas auxiliares'!$B$237,M729&lt;&gt;'Tabelas auxiliares'!$C$236,M729&lt;&gt;'Tabelas auxiliares'!$C$237),"FOLHA DE PESSOAL",IF(Q729='Tabelas auxiliares'!$A$237,"CUSTEIO",IF(Q729='Tabelas auxiliares'!$A$236,"INVESTIMENTO","ERRO - VERIFICAR"))))</f>
        <v/>
      </c>
      <c r="S729" s="65"/>
    </row>
    <row r="730" spans="17:19" x14ac:dyDescent="0.25">
      <c r="Q730" s="51" t="str">
        <f t="shared" si="11"/>
        <v/>
      </c>
      <c r="R730" s="51" t="str">
        <f>IF(M730="","",IF(AND(M730&lt;&gt;'Tabelas auxiliares'!$B$236,M730&lt;&gt;'Tabelas auxiliares'!$B$237,M730&lt;&gt;'Tabelas auxiliares'!$C$236,M730&lt;&gt;'Tabelas auxiliares'!$C$237),"FOLHA DE PESSOAL",IF(Q730='Tabelas auxiliares'!$A$237,"CUSTEIO",IF(Q730='Tabelas auxiliares'!$A$236,"INVESTIMENTO","ERRO - VERIFICAR"))))</f>
        <v/>
      </c>
      <c r="S730" s="65"/>
    </row>
    <row r="731" spans="17:19" x14ac:dyDescent="0.25">
      <c r="Q731" s="51" t="str">
        <f t="shared" si="11"/>
        <v/>
      </c>
      <c r="R731" s="51" t="str">
        <f>IF(M731="","",IF(AND(M731&lt;&gt;'Tabelas auxiliares'!$B$236,M731&lt;&gt;'Tabelas auxiliares'!$B$237,M731&lt;&gt;'Tabelas auxiliares'!$C$236,M731&lt;&gt;'Tabelas auxiliares'!$C$237),"FOLHA DE PESSOAL",IF(Q731='Tabelas auxiliares'!$A$237,"CUSTEIO",IF(Q731='Tabelas auxiliares'!$A$236,"INVESTIMENTO","ERRO - VERIFICAR"))))</f>
        <v/>
      </c>
      <c r="S731" s="65"/>
    </row>
    <row r="732" spans="17:19" x14ac:dyDescent="0.25">
      <c r="Q732" s="51" t="str">
        <f t="shared" si="11"/>
        <v/>
      </c>
      <c r="R732" s="51" t="str">
        <f>IF(M732="","",IF(AND(M732&lt;&gt;'Tabelas auxiliares'!$B$236,M732&lt;&gt;'Tabelas auxiliares'!$B$237,M732&lt;&gt;'Tabelas auxiliares'!$C$236,M732&lt;&gt;'Tabelas auxiliares'!$C$237),"FOLHA DE PESSOAL",IF(Q732='Tabelas auxiliares'!$A$237,"CUSTEIO",IF(Q732='Tabelas auxiliares'!$A$236,"INVESTIMENTO","ERRO - VERIFICAR"))))</f>
        <v/>
      </c>
      <c r="S732" s="65"/>
    </row>
    <row r="733" spans="17:19" x14ac:dyDescent="0.25">
      <c r="Q733" s="51" t="str">
        <f t="shared" si="11"/>
        <v/>
      </c>
      <c r="R733" s="51" t="str">
        <f>IF(M733="","",IF(AND(M733&lt;&gt;'Tabelas auxiliares'!$B$236,M733&lt;&gt;'Tabelas auxiliares'!$B$237,M733&lt;&gt;'Tabelas auxiliares'!$C$236,M733&lt;&gt;'Tabelas auxiliares'!$C$237),"FOLHA DE PESSOAL",IF(Q733='Tabelas auxiliares'!$A$237,"CUSTEIO",IF(Q733='Tabelas auxiliares'!$A$236,"INVESTIMENTO","ERRO - VERIFICAR"))))</f>
        <v/>
      </c>
      <c r="S733" s="65"/>
    </row>
    <row r="734" spans="17:19" x14ac:dyDescent="0.25">
      <c r="Q734" s="51" t="str">
        <f t="shared" si="11"/>
        <v/>
      </c>
      <c r="R734" s="51" t="str">
        <f>IF(M734="","",IF(AND(M734&lt;&gt;'Tabelas auxiliares'!$B$236,M734&lt;&gt;'Tabelas auxiliares'!$B$237,M734&lt;&gt;'Tabelas auxiliares'!$C$236,M734&lt;&gt;'Tabelas auxiliares'!$C$237),"FOLHA DE PESSOAL",IF(Q734='Tabelas auxiliares'!$A$237,"CUSTEIO",IF(Q734='Tabelas auxiliares'!$A$236,"INVESTIMENTO","ERRO - VERIFICAR"))))</f>
        <v/>
      </c>
      <c r="S734" s="65"/>
    </row>
    <row r="735" spans="17:19" x14ac:dyDescent="0.25">
      <c r="Q735" s="51" t="str">
        <f t="shared" si="11"/>
        <v/>
      </c>
      <c r="R735" s="51" t="str">
        <f>IF(M735="","",IF(AND(M735&lt;&gt;'Tabelas auxiliares'!$B$236,M735&lt;&gt;'Tabelas auxiliares'!$B$237,M735&lt;&gt;'Tabelas auxiliares'!$C$236,M735&lt;&gt;'Tabelas auxiliares'!$C$237),"FOLHA DE PESSOAL",IF(Q735='Tabelas auxiliares'!$A$237,"CUSTEIO",IF(Q735='Tabelas auxiliares'!$A$236,"INVESTIMENTO","ERRO - VERIFICAR"))))</f>
        <v/>
      </c>
      <c r="S735" s="65"/>
    </row>
    <row r="736" spans="17:19" x14ac:dyDescent="0.25">
      <c r="Q736" s="51" t="str">
        <f t="shared" si="11"/>
        <v/>
      </c>
      <c r="R736" s="51" t="str">
        <f>IF(M736="","",IF(AND(M736&lt;&gt;'Tabelas auxiliares'!$B$236,M736&lt;&gt;'Tabelas auxiliares'!$B$237,M736&lt;&gt;'Tabelas auxiliares'!$C$236,M736&lt;&gt;'Tabelas auxiliares'!$C$237),"FOLHA DE PESSOAL",IF(Q736='Tabelas auxiliares'!$A$237,"CUSTEIO",IF(Q736='Tabelas auxiliares'!$A$236,"INVESTIMENTO","ERRO - VERIFICAR"))))</f>
        <v/>
      </c>
      <c r="S736" s="65"/>
    </row>
    <row r="737" spans="17:19" x14ac:dyDescent="0.25">
      <c r="Q737" s="51" t="str">
        <f t="shared" si="11"/>
        <v/>
      </c>
      <c r="R737" s="51" t="str">
        <f>IF(M737="","",IF(AND(M737&lt;&gt;'Tabelas auxiliares'!$B$236,M737&lt;&gt;'Tabelas auxiliares'!$B$237,M737&lt;&gt;'Tabelas auxiliares'!$C$236,M737&lt;&gt;'Tabelas auxiliares'!$C$237),"FOLHA DE PESSOAL",IF(Q737='Tabelas auxiliares'!$A$237,"CUSTEIO",IF(Q737='Tabelas auxiliares'!$A$236,"INVESTIMENTO","ERRO - VERIFICAR"))))</f>
        <v/>
      </c>
      <c r="S737" s="65"/>
    </row>
    <row r="738" spans="17:19" x14ac:dyDescent="0.25">
      <c r="Q738" s="51" t="str">
        <f t="shared" si="11"/>
        <v/>
      </c>
      <c r="R738" s="51" t="str">
        <f>IF(M738="","",IF(AND(M738&lt;&gt;'Tabelas auxiliares'!$B$236,M738&lt;&gt;'Tabelas auxiliares'!$B$237,M738&lt;&gt;'Tabelas auxiliares'!$C$236,M738&lt;&gt;'Tabelas auxiliares'!$C$237),"FOLHA DE PESSOAL",IF(Q738='Tabelas auxiliares'!$A$237,"CUSTEIO",IF(Q738='Tabelas auxiliares'!$A$236,"INVESTIMENTO","ERRO - VERIFICAR"))))</f>
        <v/>
      </c>
      <c r="S738" s="65"/>
    </row>
    <row r="739" spans="17:19" x14ac:dyDescent="0.25">
      <c r="Q739" s="51" t="str">
        <f t="shared" si="11"/>
        <v/>
      </c>
      <c r="R739" s="51" t="str">
        <f>IF(M739="","",IF(AND(M739&lt;&gt;'Tabelas auxiliares'!$B$236,M739&lt;&gt;'Tabelas auxiliares'!$B$237,M739&lt;&gt;'Tabelas auxiliares'!$C$236,M739&lt;&gt;'Tabelas auxiliares'!$C$237),"FOLHA DE PESSOAL",IF(Q739='Tabelas auxiliares'!$A$237,"CUSTEIO",IF(Q739='Tabelas auxiliares'!$A$236,"INVESTIMENTO","ERRO - VERIFICAR"))))</f>
        <v/>
      </c>
      <c r="S739" s="65"/>
    </row>
    <row r="740" spans="17:19" x14ac:dyDescent="0.25">
      <c r="Q740" s="51" t="str">
        <f t="shared" si="11"/>
        <v/>
      </c>
      <c r="R740" s="51" t="str">
        <f>IF(M740="","",IF(AND(M740&lt;&gt;'Tabelas auxiliares'!$B$236,M740&lt;&gt;'Tabelas auxiliares'!$B$237,M740&lt;&gt;'Tabelas auxiliares'!$C$236,M740&lt;&gt;'Tabelas auxiliares'!$C$237),"FOLHA DE PESSOAL",IF(Q740='Tabelas auxiliares'!$A$237,"CUSTEIO",IF(Q740='Tabelas auxiliares'!$A$236,"INVESTIMENTO","ERRO - VERIFICAR"))))</f>
        <v/>
      </c>
      <c r="S740" s="65"/>
    </row>
    <row r="741" spans="17:19" x14ac:dyDescent="0.25">
      <c r="Q741" s="51" t="str">
        <f t="shared" si="11"/>
        <v/>
      </c>
      <c r="R741" s="51" t="str">
        <f>IF(M741="","",IF(AND(M741&lt;&gt;'Tabelas auxiliares'!$B$236,M741&lt;&gt;'Tabelas auxiliares'!$B$237,M741&lt;&gt;'Tabelas auxiliares'!$C$236,M741&lt;&gt;'Tabelas auxiliares'!$C$237),"FOLHA DE PESSOAL",IF(Q741='Tabelas auxiliares'!$A$237,"CUSTEIO",IF(Q741='Tabelas auxiliares'!$A$236,"INVESTIMENTO","ERRO - VERIFICAR"))))</f>
        <v/>
      </c>
      <c r="S741" s="65"/>
    </row>
    <row r="742" spans="17:19" x14ac:dyDescent="0.25">
      <c r="Q742" s="51" t="str">
        <f t="shared" si="11"/>
        <v/>
      </c>
      <c r="R742" s="51" t="str">
        <f>IF(M742="","",IF(AND(M742&lt;&gt;'Tabelas auxiliares'!$B$236,M742&lt;&gt;'Tabelas auxiliares'!$B$237,M742&lt;&gt;'Tabelas auxiliares'!$C$236,M742&lt;&gt;'Tabelas auxiliares'!$C$237),"FOLHA DE PESSOAL",IF(Q742='Tabelas auxiliares'!$A$237,"CUSTEIO",IF(Q742='Tabelas auxiliares'!$A$236,"INVESTIMENTO","ERRO - VERIFICAR"))))</f>
        <v/>
      </c>
      <c r="S742" s="65"/>
    </row>
    <row r="743" spans="17:19" x14ac:dyDescent="0.25">
      <c r="Q743" s="51" t="str">
        <f t="shared" si="11"/>
        <v/>
      </c>
      <c r="R743" s="51" t="str">
        <f>IF(M743="","",IF(AND(M743&lt;&gt;'Tabelas auxiliares'!$B$236,M743&lt;&gt;'Tabelas auxiliares'!$B$237,M743&lt;&gt;'Tabelas auxiliares'!$C$236,M743&lt;&gt;'Tabelas auxiliares'!$C$237),"FOLHA DE PESSOAL",IF(Q743='Tabelas auxiliares'!$A$237,"CUSTEIO",IF(Q743='Tabelas auxiliares'!$A$236,"INVESTIMENTO","ERRO - VERIFICAR"))))</f>
        <v/>
      </c>
      <c r="S743" s="65"/>
    </row>
    <row r="744" spans="17:19" x14ac:dyDescent="0.25">
      <c r="Q744" s="51" t="str">
        <f t="shared" si="11"/>
        <v/>
      </c>
      <c r="R744" s="51" t="str">
        <f>IF(M744="","",IF(AND(M744&lt;&gt;'Tabelas auxiliares'!$B$236,M744&lt;&gt;'Tabelas auxiliares'!$B$237,M744&lt;&gt;'Tabelas auxiliares'!$C$236,M744&lt;&gt;'Tabelas auxiliares'!$C$237),"FOLHA DE PESSOAL",IF(Q744='Tabelas auxiliares'!$A$237,"CUSTEIO",IF(Q744='Tabelas auxiliares'!$A$236,"INVESTIMENTO","ERRO - VERIFICAR"))))</f>
        <v/>
      </c>
      <c r="S744" s="65"/>
    </row>
    <row r="745" spans="17:19" x14ac:dyDescent="0.25">
      <c r="Q745" s="51" t="str">
        <f t="shared" si="11"/>
        <v/>
      </c>
      <c r="R745" s="51" t="str">
        <f>IF(M745="","",IF(AND(M745&lt;&gt;'Tabelas auxiliares'!$B$236,M745&lt;&gt;'Tabelas auxiliares'!$B$237,M745&lt;&gt;'Tabelas auxiliares'!$C$236,M745&lt;&gt;'Tabelas auxiliares'!$C$237),"FOLHA DE PESSOAL",IF(Q745='Tabelas auxiliares'!$A$237,"CUSTEIO",IF(Q745='Tabelas auxiliares'!$A$236,"INVESTIMENTO","ERRO - VERIFICAR"))))</f>
        <v/>
      </c>
      <c r="S745" s="65"/>
    </row>
    <row r="746" spans="17:19" x14ac:dyDescent="0.25">
      <c r="Q746" s="51" t="str">
        <f t="shared" si="11"/>
        <v/>
      </c>
      <c r="R746" s="51" t="str">
        <f>IF(M746="","",IF(AND(M746&lt;&gt;'Tabelas auxiliares'!$B$236,M746&lt;&gt;'Tabelas auxiliares'!$B$237,M746&lt;&gt;'Tabelas auxiliares'!$C$236,M746&lt;&gt;'Tabelas auxiliares'!$C$237),"FOLHA DE PESSOAL",IF(Q746='Tabelas auxiliares'!$A$237,"CUSTEIO",IF(Q746='Tabelas auxiliares'!$A$236,"INVESTIMENTO","ERRO - VERIFICAR"))))</f>
        <v/>
      </c>
      <c r="S746" s="65"/>
    </row>
    <row r="747" spans="17:19" x14ac:dyDescent="0.25">
      <c r="Q747" s="51" t="str">
        <f t="shared" si="11"/>
        <v/>
      </c>
      <c r="R747" s="51" t="str">
        <f>IF(M747="","",IF(AND(M747&lt;&gt;'Tabelas auxiliares'!$B$236,M747&lt;&gt;'Tabelas auxiliares'!$B$237,M747&lt;&gt;'Tabelas auxiliares'!$C$236,M747&lt;&gt;'Tabelas auxiliares'!$C$237),"FOLHA DE PESSOAL",IF(Q747='Tabelas auxiliares'!$A$237,"CUSTEIO",IF(Q747='Tabelas auxiliares'!$A$236,"INVESTIMENTO","ERRO - VERIFICAR"))))</f>
        <v/>
      </c>
      <c r="S747" s="65"/>
    </row>
    <row r="748" spans="17:19" x14ac:dyDescent="0.25">
      <c r="Q748" s="51" t="str">
        <f t="shared" si="11"/>
        <v/>
      </c>
      <c r="R748" s="51" t="str">
        <f>IF(M748="","",IF(AND(M748&lt;&gt;'Tabelas auxiliares'!$B$236,M748&lt;&gt;'Tabelas auxiliares'!$B$237,M748&lt;&gt;'Tabelas auxiliares'!$C$236,M748&lt;&gt;'Tabelas auxiliares'!$C$237),"FOLHA DE PESSOAL",IF(Q748='Tabelas auxiliares'!$A$237,"CUSTEIO",IF(Q748='Tabelas auxiliares'!$A$236,"INVESTIMENTO","ERRO - VERIFICAR"))))</f>
        <v/>
      </c>
      <c r="S748" s="65"/>
    </row>
    <row r="749" spans="17:19" x14ac:dyDescent="0.25">
      <c r="Q749" s="51" t="str">
        <f t="shared" si="11"/>
        <v/>
      </c>
      <c r="R749" s="51" t="str">
        <f>IF(M749="","",IF(AND(M749&lt;&gt;'Tabelas auxiliares'!$B$236,M749&lt;&gt;'Tabelas auxiliares'!$B$237,M749&lt;&gt;'Tabelas auxiliares'!$C$236,M749&lt;&gt;'Tabelas auxiliares'!$C$237),"FOLHA DE PESSOAL",IF(Q749='Tabelas auxiliares'!$A$237,"CUSTEIO",IF(Q749='Tabelas auxiliares'!$A$236,"INVESTIMENTO","ERRO - VERIFICAR"))))</f>
        <v/>
      </c>
      <c r="S749" s="65"/>
    </row>
    <row r="750" spans="17:19" x14ac:dyDescent="0.25">
      <c r="Q750" s="51" t="str">
        <f t="shared" si="11"/>
        <v/>
      </c>
      <c r="R750" s="51" t="str">
        <f>IF(M750="","",IF(AND(M750&lt;&gt;'Tabelas auxiliares'!$B$236,M750&lt;&gt;'Tabelas auxiliares'!$B$237,M750&lt;&gt;'Tabelas auxiliares'!$C$236,M750&lt;&gt;'Tabelas auxiliares'!$C$237),"FOLHA DE PESSOAL",IF(Q750='Tabelas auxiliares'!$A$237,"CUSTEIO",IF(Q750='Tabelas auxiliares'!$A$236,"INVESTIMENTO","ERRO - VERIFICAR"))))</f>
        <v/>
      </c>
      <c r="S750" s="65"/>
    </row>
    <row r="751" spans="17:19" x14ac:dyDescent="0.25">
      <c r="Q751" s="51" t="str">
        <f t="shared" si="11"/>
        <v/>
      </c>
      <c r="R751" s="51" t="str">
        <f>IF(M751="","",IF(AND(M751&lt;&gt;'Tabelas auxiliares'!$B$236,M751&lt;&gt;'Tabelas auxiliares'!$B$237,M751&lt;&gt;'Tabelas auxiliares'!$C$236,M751&lt;&gt;'Tabelas auxiliares'!$C$237),"FOLHA DE PESSOAL",IF(Q751='Tabelas auxiliares'!$A$237,"CUSTEIO",IF(Q751='Tabelas auxiliares'!$A$236,"INVESTIMENTO","ERRO - VERIFICAR"))))</f>
        <v/>
      </c>
      <c r="S751" s="65"/>
    </row>
    <row r="752" spans="17:19" x14ac:dyDescent="0.25">
      <c r="Q752" s="51" t="str">
        <f t="shared" si="11"/>
        <v/>
      </c>
      <c r="R752" s="51" t="str">
        <f>IF(M752="","",IF(AND(M752&lt;&gt;'Tabelas auxiliares'!$B$236,M752&lt;&gt;'Tabelas auxiliares'!$B$237,M752&lt;&gt;'Tabelas auxiliares'!$C$236,M752&lt;&gt;'Tabelas auxiliares'!$C$237),"FOLHA DE PESSOAL",IF(Q752='Tabelas auxiliares'!$A$237,"CUSTEIO",IF(Q752='Tabelas auxiliares'!$A$236,"INVESTIMENTO","ERRO - VERIFICAR"))))</f>
        <v/>
      </c>
      <c r="S752" s="65"/>
    </row>
    <row r="753" spans="17:19" x14ac:dyDescent="0.25">
      <c r="Q753" s="51" t="str">
        <f t="shared" si="11"/>
        <v/>
      </c>
      <c r="R753" s="51" t="str">
        <f>IF(M753="","",IF(AND(M753&lt;&gt;'Tabelas auxiliares'!$B$236,M753&lt;&gt;'Tabelas auxiliares'!$B$237,M753&lt;&gt;'Tabelas auxiliares'!$C$236,M753&lt;&gt;'Tabelas auxiliares'!$C$237),"FOLHA DE PESSOAL",IF(Q753='Tabelas auxiliares'!$A$237,"CUSTEIO",IF(Q753='Tabelas auxiliares'!$A$236,"INVESTIMENTO","ERRO - VERIFICAR"))))</f>
        <v/>
      </c>
      <c r="S753" s="65"/>
    </row>
    <row r="754" spans="17:19" x14ac:dyDescent="0.25">
      <c r="Q754" s="51" t="str">
        <f t="shared" si="11"/>
        <v/>
      </c>
      <c r="R754" s="51" t="str">
        <f>IF(M754="","",IF(AND(M754&lt;&gt;'Tabelas auxiliares'!$B$236,M754&lt;&gt;'Tabelas auxiliares'!$B$237,M754&lt;&gt;'Tabelas auxiliares'!$C$236,M754&lt;&gt;'Tabelas auxiliares'!$C$237),"FOLHA DE PESSOAL",IF(Q754='Tabelas auxiliares'!$A$237,"CUSTEIO",IF(Q754='Tabelas auxiliares'!$A$236,"INVESTIMENTO","ERRO - VERIFICAR"))))</f>
        <v/>
      </c>
      <c r="S754" s="65"/>
    </row>
    <row r="755" spans="17:19" x14ac:dyDescent="0.25">
      <c r="Q755" s="51" t="str">
        <f t="shared" si="11"/>
        <v/>
      </c>
      <c r="R755" s="51" t="str">
        <f>IF(M755="","",IF(AND(M755&lt;&gt;'Tabelas auxiliares'!$B$236,M755&lt;&gt;'Tabelas auxiliares'!$B$237,M755&lt;&gt;'Tabelas auxiliares'!$C$236,M755&lt;&gt;'Tabelas auxiliares'!$C$237),"FOLHA DE PESSOAL",IF(Q755='Tabelas auxiliares'!$A$237,"CUSTEIO",IF(Q755='Tabelas auxiliares'!$A$236,"INVESTIMENTO","ERRO - VERIFICAR"))))</f>
        <v/>
      </c>
      <c r="S755" s="65"/>
    </row>
    <row r="756" spans="17:19" x14ac:dyDescent="0.25">
      <c r="Q756" s="51" t="str">
        <f t="shared" si="11"/>
        <v/>
      </c>
      <c r="R756" s="51" t="str">
        <f>IF(M756="","",IF(AND(M756&lt;&gt;'Tabelas auxiliares'!$B$236,M756&lt;&gt;'Tabelas auxiliares'!$B$237,M756&lt;&gt;'Tabelas auxiliares'!$C$236,M756&lt;&gt;'Tabelas auxiliares'!$C$237),"FOLHA DE PESSOAL",IF(Q756='Tabelas auxiliares'!$A$237,"CUSTEIO",IF(Q756='Tabelas auxiliares'!$A$236,"INVESTIMENTO","ERRO - VERIFICAR"))))</f>
        <v/>
      </c>
      <c r="S756" s="65"/>
    </row>
    <row r="757" spans="17:19" x14ac:dyDescent="0.25">
      <c r="Q757" s="51" t="str">
        <f t="shared" si="11"/>
        <v/>
      </c>
      <c r="R757" s="51" t="str">
        <f>IF(M757="","",IF(AND(M757&lt;&gt;'Tabelas auxiliares'!$B$236,M757&lt;&gt;'Tabelas auxiliares'!$B$237,M757&lt;&gt;'Tabelas auxiliares'!$C$236,M757&lt;&gt;'Tabelas auxiliares'!$C$237),"FOLHA DE PESSOAL",IF(Q757='Tabelas auxiliares'!$A$237,"CUSTEIO",IF(Q757='Tabelas auxiliares'!$A$236,"INVESTIMENTO","ERRO - VERIFICAR"))))</f>
        <v/>
      </c>
      <c r="S757" s="65"/>
    </row>
    <row r="758" spans="17:19" x14ac:dyDescent="0.25">
      <c r="Q758" s="51" t="str">
        <f t="shared" si="11"/>
        <v/>
      </c>
      <c r="R758" s="51" t="str">
        <f>IF(M758="","",IF(AND(M758&lt;&gt;'Tabelas auxiliares'!$B$236,M758&lt;&gt;'Tabelas auxiliares'!$B$237,M758&lt;&gt;'Tabelas auxiliares'!$C$236,M758&lt;&gt;'Tabelas auxiliares'!$C$237),"FOLHA DE PESSOAL",IF(Q758='Tabelas auxiliares'!$A$237,"CUSTEIO",IF(Q758='Tabelas auxiliares'!$A$236,"INVESTIMENTO","ERRO - VERIFICAR"))))</f>
        <v/>
      </c>
      <c r="S758" s="65"/>
    </row>
    <row r="759" spans="17:19" x14ac:dyDescent="0.25">
      <c r="Q759" s="51" t="str">
        <f t="shared" si="11"/>
        <v/>
      </c>
      <c r="R759" s="51" t="str">
        <f>IF(M759="","",IF(AND(M759&lt;&gt;'Tabelas auxiliares'!$B$236,M759&lt;&gt;'Tabelas auxiliares'!$B$237,M759&lt;&gt;'Tabelas auxiliares'!$C$236,M759&lt;&gt;'Tabelas auxiliares'!$C$237),"FOLHA DE PESSOAL",IF(Q759='Tabelas auxiliares'!$A$237,"CUSTEIO",IF(Q759='Tabelas auxiliares'!$A$236,"INVESTIMENTO","ERRO - VERIFICAR"))))</f>
        <v/>
      </c>
      <c r="S759" s="65"/>
    </row>
    <row r="760" spans="17:19" x14ac:dyDescent="0.25">
      <c r="Q760" s="51" t="str">
        <f t="shared" si="11"/>
        <v/>
      </c>
      <c r="R760" s="51" t="str">
        <f>IF(M760="","",IF(AND(M760&lt;&gt;'Tabelas auxiliares'!$B$236,M760&lt;&gt;'Tabelas auxiliares'!$B$237,M760&lt;&gt;'Tabelas auxiliares'!$C$236,M760&lt;&gt;'Tabelas auxiliares'!$C$237),"FOLHA DE PESSOAL",IF(Q760='Tabelas auxiliares'!$A$237,"CUSTEIO",IF(Q760='Tabelas auxiliares'!$A$236,"INVESTIMENTO","ERRO - VERIFICAR"))))</f>
        <v/>
      </c>
      <c r="S760" s="65"/>
    </row>
    <row r="761" spans="17:19" x14ac:dyDescent="0.25">
      <c r="Q761" s="51" t="str">
        <f t="shared" si="11"/>
        <v/>
      </c>
      <c r="R761" s="51" t="str">
        <f>IF(M761="","",IF(AND(M761&lt;&gt;'Tabelas auxiliares'!$B$236,M761&lt;&gt;'Tabelas auxiliares'!$B$237,M761&lt;&gt;'Tabelas auxiliares'!$C$236,M761&lt;&gt;'Tabelas auxiliares'!$C$237),"FOLHA DE PESSOAL",IF(Q761='Tabelas auxiliares'!$A$237,"CUSTEIO",IF(Q761='Tabelas auxiliares'!$A$236,"INVESTIMENTO","ERRO - VERIFICAR"))))</f>
        <v/>
      </c>
      <c r="S761" s="65"/>
    </row>
    <row r="762" spans="17:19" x14ac:dyDescent="0.25">
      <c r="Q762" s="51" t="str">
        <f t="shared" si="11"/>
        <v/>
      </c>
      <c r="R762" s="51" t="str">
        <f>IF(M762="","",IF(AND(M762&lt;&gt;'Tabelas auxiliares'!$B$236,M762&lt;&gt;'Tabelas auxiliares'!$B$237,M762&lt;&gt;'Tabelas auxiliares'!$C$236,M762&lt;&gt;'Tabelas auxiliares'!$C$237),"FOLHA DE PESSOAL",IF(Q762='Tabelas auxiliares'!$A$237,"CUSTEIO",IF(Q762='Tabelas auxiliares'!$A$236,"INVESTIMENTO","ERRO - VERIFICAR"))))</f>
        <v/>
      </c>
      <c r="S762" s="65"/>
    </row>
    <row r="763" spans="17:19" x14ac:dyDescent="0.25">
      <c r="Q763" s="51" t="str">
        <f t="shared" si="11"/>
        <v/>
      </c>
      <c r="R763" s="51" t="str">
        <f>IF(M763="","",IF(AND(M763&lt;&gt;'Tabelas auxiliares'!$B$236,M763&lt;&gt;'Tabelas auxiliares'!$B$237,M763&lt;&gt;'Tabelas auxiliares'!$C$236,M763&lt;&gt;'Tabelas auxiliares'!$C$237),"FOLHA DE PESSOAL",IF(Q763='Tabelas auxiliares'!$A$237,"CUSTEIO",IF(Q763='Tabelas auxiliares'!$A$236,"INVESTIMENTO","ERRO - VERIFICAR"))))</f>
        <v/>
      </c>
      <c r="S763" s="65"/>
    </row>
    <row r="764" spans="17:19" x14ac:dyDescent="0.25">
      <c r="Q764" s="51" t="str">
        <f t="shared" si="11"/>
        <v/>
      </c>
      <c r="R764" s="51" t="str">
        <f>IF(M764="","",IF(AND(M764&lt;&gt;'Tabelas auxiliares'!$B$236,M764&lt;&gt;'Tabelas auxiliares'!$B$237,M764&lt;&gt;'Tabelas auxiliares'!$C$236,M764&lt;&gt;'Tabelas auxiliares'!$C$237),"FOLHA DE PESSOAL",IF(Q764='Tabelas auxiliares'!$A$237,"CUSTEIO",IF(Q764='Tabelas auxiliares'!$A$236,"INVESTIMENTO","ERRO - VERIFICAR"))))</f>
        <v/>
      </c>
      <c r="S764" s="65"/>
    </row>
    <row r="765" spans="17:19" x14ac:dyDescent="0.25">
      <c r="Q765" s="51" t="str">
        <f t="shared" si="11"/>
        <v/>
      </c>
      <c r="R765" s="51" t="str">
        <f>IF(M765="","",IF(AND(M765&lt;&gt;'Tabelas auxiliares'!$B$236,M765&lt;&gt;'Tabelas auxiliares'!$B$237,M765&lt;&gt;'Tabelas auxiliares'!$C$236,M765&lt;&gt;'Tabelas auxiliares'!$C$237),"FOLHA DE PESSOAL",IF(Q765='Tabelas auxiliares'!$A$237,"CUSTEIO",IF(Q765='Tabelas auxiliares'!$A$236,"INVESTIMENTO","ERRO - VERIFICAR"))))</f>
        <v/>
      </c>
      <c r="S765" s="65"/>
    </row>
    <row r="766" spans="17:19" x14ac:dyDescent="0.25">
      <c r="Q766" s="51" t="str">
        <f t="shared" si="11"/>
        <v/>
      </c>
      <c r="R766" s="51" t="str">
        <f>IF(M766="","",IF(AND(M766&lt;&gt;'Tabelas auxiliares'!$B$236,M766&lt;&gt;'Tabelas auxiliares'!$B$237,M766&lt;&gt;'Tabelas auxiliares'!$C$236,M766&lt;&gt;'Tabelas auxiliares'!$C$237),"FOLHA DE PESSOAL",IF(Q766='Tabelas auxiliares'!$A$237,"CUSTEIO",IF(Q766='Tabelas auxiliares'!$A$236,"INVESTIMENTO","ERRO - VERIFICAR"))))</f>
        <v/>
      </c>
      <c r="S766" s="65"/>
    </row>
    <row r="767" spans="17:19" x14ac:dyDescent="0.25">
      <c r="Q767" s="51" t="str">
        <f t="shared" si="11"/>
        <v/>
      </c>
      <c r="R767" s="51" t="str">
        <f>IF(M767="","",IF(AND(M767&lt;&gt;'Tabelas auxiliares'!$B$236,M767&lt;&gt;'Tabelas auxiliares'!$B$237,M767&lt;&gt;'Tabelas auxiliares'!$C$236,M767&lt;&gt;'Tabelas auxiliares'!$C$237),"FOLHA DE PESSOAL",IF(Q767='Tabelas auxiliares'!$A$237,"CUSTEIO",IF(Q767='Tabelas auxiliares'!$A$236,"INVESTIMENTO","ERRO - VERIFICAR"))))</f>
        <v/>
      </c>
      <c r="S767" s="65"/>
    </row>
    <row r="768" spans="17:19" x14ac:dyDescent="0.25">
      <c r="Q768" s="51" t="str">
        <f t="shared" si="11"/>
        <v/>
      </c>
      <c r="R768" s="51" t="str">
        <f>IF(M768="","",IF(AND(M768&lt;&gt;'Tabelas auxiliares'!$B$236,M768&lt;&gt;'Tabelas auxiliares'!$B$237,M768&lt;&gt;'Tabelas auxiliares'!$C$236,M768&lt;&gt;'Tabelas auxiliares'!$C$237),"FOLHA DE PESSOAL",IF(Q768='Tabelas auxiliares'!$A$237,"CUSTEIO",IF(Q768='Tabelas auxiliares'!$A$236,"INVESTIMENTO","ERRO - VERIFICAR"))))</f>
        <v/>
      </c>
      <c r="S768" s="65"/>
    </row>
    <row r="769" spans="17:19" x14ac:dyDescent="0.25">
      <c r="Q769" s="51" t="str">
        <f t="shared" si="11"/>
        <v/>
      </c>
      <c r="R769" s="51" t="str">
        <f>IF(M769="","",IF(AND(M769&lt;&gt;'Tabelas auxiliares'!$B$236,M769&lt;&gt;'Tabelas auxiliares'!$B$237,M769&lt;&gt;'Tabelas auxiliares'!$C$236,M769&lt;&gt;'Tabelas auxiliares'!$C$237),"FOLHA DE PESSOAL",IF(Q769='Tabelas auxiliares'!$A$237,"CUSTEIO",IF(Q769='Tabelas auxiliares'!$A$236,"INVESTIMENTO","ERRO - VERIFICAR"))))</f>
        <v/>
      </c>
      <c r="S769" s="65"/>
    </row>
    <row r="770" spans="17:19" x14ac:dyDescent="0.25">
      <c r="Q770" s="51" t="str">
        <f t="shared" si="11"/>
        <v/>
      </c>
      <c r="R770" s="51" t="str">
        <f>IF(M770="","",IF(AND(M770&lt;&gt;'Tabelas auxiliares'!$B$236,M770&lt;&gt;'Tabelas auxiliares'!$B$237,M770&lt;&gt;'Tabelas auxiliares'!$C$236,M770&lt;&gt;'Tabelas auxiliares'!$C$237),"FOLHA DE PESSOAL",IF(Q770='Tabelas auxiliares'!$A$237,"CUSTEIO",IF(Q770='Tabelas auxiliares'!$A$236,"INVESTIMENTO","ERRO - VERIFICAR"))))</f>
        <v/>
      </c>
      <c r="S770" s="65"/>
    </row>
    <row r="771" spans="17:19" x14ac:dyDescent="0.25">
      <c r="Q771" s="51" t="str">
        <f t="shared" si="11"/>
        <v/>
      </c>
      <c r="R771" s="51" t="str">
        <f>IF(M771="","",IF(AND(M771&lt;&gt;'Tabelas auxiliares'!$B$236,M771&lt;&gt;'Tabelas auxiliares'!$B$237,M771&lt;&gt;'Tabelas auxiliares'!$C$236,M771&lt;&gt;'Tabelas auxiliares'!$C$237),"FOLHA DE PESSOAL",IF(Q771='Tabelas auxiliares'!$A$237,"CUSTEIO",IF(Q771='Tabelas auxiliares'!$A$236,"INVESTIMENTO","ERRO - VERIFICAR"))))</f>
        <v/>
      </c>
      <c r="S771" s="65"/>
    </row>
    <row r="772" spans="17:19" x14ac:dyDescent="0.25">
      <c r="Q772" s="51" t="str">
        <f t="shared" si="11"/>
        <v/>
      </c>
      <c r="R772" s="51" t="str">
        <f>IF(M772="","",IF(AND(M772&lt;&gt;'Tabelas auxiliares'!$B$236,M772&lt;&gt;'Tabelas auxiliares'!$B$237,M772&lt;&gt;'Tabelas auxiliares'!$C$236,M772&lt;&gt;'Tabelas auxiliares'!$C$237),"FOLHA DE PESSOAL",IF(Q772='Tabelas auxiliares'!$A$237,"CUSTEIO",IF(Q772='Tabelas auxiliares'!$A$236,"INVESTIMENTO","ERRO - VERIFICAR"))))</f>
        <v/>
      </c>
      <c r="S772" s="65"/>
    </row>
    <row r="773" spans="17:19" x14ac:dyDescent="0.25">
      <c r="Q773" s="51" t="str">
        <f t="shared" ref="Q773:Q836" si="12">LEFT(O773,1)</f>
        <v/>
      </c>
      <c r="R773" s="51" t="str">
        <f>IF(M773="","",IF(AND(M773&lt;&gt;'Tabelas auxiliares'!$B$236,M773&lt;&gt;'Tabelas auxiliares'!$B$237,M773&lt;&gt;'Tabelas auxiliares'!$C$236,M773&lt;&gt;'Tabelas auxiliares'!$C$237),"FOLHA DE PESSOAL",IF(Q773='Tabelas auxiliares'!$A$237,"CUSTEIO",IF(Q773='Tabelas auxiliares'!$A$236,"INVESTIMENTO","ERRO - VERIFICAR"))))</f>
        <v/>
      </c>
      <c r="S773" s="65"/>
    </row>
    <row r="774" spans="17:19" x14ac:dyDescent="0.25">
      <c r="Q774" s="51" t="str">
        <f t="shared" si="12"/>
        <v/>
      </c>
      <c r="R774" s="51" t="str">
        <f>IF(M774="","",IF(AND(M774&lt;&gt;'Tabelas auxiliares'!$B$236,M774&lt;&gt;'Tabelas auxiliares'!$B$237,M774&lt;&gt;'Tabelas auxiliares'!$C$236,M774&lt;&gt;'Tabelas auxiliares'!$C$237),"FOLHA DE PESSOAL",IF(Q774='Tabelas auxiliares'!$A$237,"CUSTEIO",IF(Q774='Tabelas auxiliares'!$A$236,"INVESTIMENTO","ERRO - VERIFICAR"))))</f>
        <v/>
      </c>
      <c r="S774" s="65"/>
    </row>
    <row r="775" spans="17:19" x14ac:dyDescent="0.25">
      <c r="Q775" s="51" t="str">
        <f t="shared" si="12"/>
        <v/>
      </c>
      <c r="R775" s="51" t="str">
        <f>IF(M775="","",IF(AND(M775&lt;&gt;'Tabelas auxiliares'!$B$236,M775&lt;&gt;'Tabelas auxiliares'!$B$237,M775&lt;&gt;'Tabelas auxiliares'!$C$236,M775&lt;&gt;'Tabelas auxiliares'!$C$237),"FOLHA DE PESSOAL",IF(Q775='Tabelas auxiliares'!$A$237,"CUSTEIO",IF(Q775='Tabelas auxiliares'!$A$236,"INVESTIMENTO","ERRO - VERIFICAR"))))</f>
        <v/>
      </c>
      <c r="S775" s="65"/>
    </row>
    <row r="776" spans="17:19" x14ac:dyDescent="0.25">
      <c r="Q776" s="51" t="str">
        <f t="shared" si="12"/>
        <v/>
      </c>
      <c r="R776" s="51" t="str">
        <f>IF(M776="","",IF(AND(M776&lt;&gt;'Tabelas auxiliares'!$B$236,M776&lt;&gt;'Tabelas auxiliares'!$B$237,M776&lt;&gt;'Tabelas auxiliares'!$C$236,M776&lt;&gt;'Tabelas auxiliares'!$C$237),"FOLHA DE PESSOAL",IF(Q776='Tabelas auxiliares'!$A$237,"CUSTEIO",IF(Q776='Tabelas auxiliares'!$A$236,"INVESTIMENTO","ERRO - VERIFICAR"))))</f>
        <v/>
      </c>
      <c r="S776" s="65"/>
    </row>
    <row r="777" spans="17:19" x14ac:dyDescent="0.25">
      <c r="Q777" s="51" t="str">
        <f t="shared" si="12"/>
        <v/>
      </c>
      <c r="R777" s="51" t="str">
        <f>IF(M777="","",IF(AND(M777&lt;&gt;'Tabelas auxiliares'!$B$236,M777&lt;&gt;'Tabelas auxiliares'!$B$237,M777&lt;&gt;'Tabelas auxiliares'!$C$236,M777&lt;&gt;'Tabelas auxiliares'!$C$237),"FOLHA DE PESSOAL",IF(Q777='Tabelas auxiliares'!$A$237,"CUSTEIO",IF(Q777='Tabelas auxiliares'!$A$236,"INVESTIMENTO","ERRO - VERIFICAR"))))</f>
        <v/>
      </c>
      <c r="S777" s="65"/>
    </row>
    <row r="778" spans="17:19" x14ac:dyDescent="0.25">
      <c r="Q778" s="51" t="str">
        <f t="shared" si="12"/>
        <v/>
      </c>
      <c r="R778" s="51" t="str">
        <f>IF(M778="","",IF(AND(M778&lt;&gt;'Tabelas auxiliares'!$B$236,M778&lt;&gt;'Tabelas auxiliares'!$B$237,M778&lt;&gt;'Tabelas auxiliares'!$C$236,M778&lt;&gt;'Tabelas auxiliares'!$C$237),"FOLHA DE PESSOAL",IF(Q778='Tabelas auxiliares'!$A$237,"CUSTEIO",IF(Q778='Tabelas auxiliares'!$A$236,"INVESTIMENTO","ERRO - VERIFICAR"))))</f>
        <v/>
      </c>
      <c r="S778" s="65"/>
    </row>
    <row r="779" spans="17:19" x14ac:dyDescent="0.25">
      <c r="Q779" s="51" t="str">
        <f t="shared" si="12"/>
        <v/>
      </c>
      <c r="R779" s="51" t="str">
        <f>IF(M779="","",IF(AND(M779&lt;&gt;'Tabelas auxiliares'!$B$236,M779&lt;&gt;'Tabelas auxiliares'!$B$237,M779&lt;&gt;'Tabelas auxiliares'!$C$236,M779&lt;&gt;'Tabelas auxiliares'!$C$237),"FOLHA DE PESSOAL",IF(Q779='Tabelas auxiliares'!$A$237,"CUSTEIO",IF(Q779='Tabelas auxiliares'!$A$236,"INVESTIMENTO","ERRO - VERIFICAR"))))</f>
        <v/>
      </c>
      <c r="S779" s="65"/>
    </row>
    <row r="780" spans="17:19" x14ac:dyDescent="0.25">
      <c r="Q780" s="51" t="str">
        <f t="shared" si="12"/>
        <v/>
      </c>
      <c r="R780" s="51" t="str">
        <f>IF(M780="","",IF(AND(M780&lt;&gt;'Tabelas auxiliares'!$B$236,M780&lt;&gt;'Tabelas auxiliares'!$B$237,M780&lt;&gt;'Tabelas auxiliares'!$C$236,M780&lt;&gt;'Tabelas auxiliares'!$C$237),"FOLHA DE PESSOAL",IF(Q780='Tabelas auxiliares'!$A$237,"CUSTEIO",IF(Q780='Tabelas auxiliares'!$A$236,"INVESTIMENTO","ERRO - VERIFICAR"))))</f>
        <v/>
      </c>
      <c r="S780" s="65"/>
    </row>
    <row r="781" spans="17:19" x14ac:dyDescent="0.25">
      <c r="Q781" s="51" t="str">
        <f t="shared" si="12"/>
        <v/>
      </c>
      <c r="R781" s="51" t="str">
        <f>IF(M781="","",IF(AND(M781&lt;&gt;'Tabelas auxiliares'!$B$236,M781&lt;&gt;'Tabelas auxiliares'!$B$237,M781&lt;&gt;'Tabelas auxiliares'!$C$236,M781&lt;&gt;'Tabelas auxiliares'!$C$237),"FOLHA DE PESSOAL",IF(Q781='Tabelas auxiliares'!$A$237,"CUSTEIO",IF(Q781='Tabelas auxiliares'!$A$236,"INVESTIMENTO","ERRO - VERIFICAR"))))</f>
        <v/>
      </c>
      <c r="S781" s="65"/>
    </row>
    <row r="782" spans="17:19" x14ac:dyDescent="0.25">
      <c r="Q782" s="51" t="str">
        <f t="shared" si="12"/>
        <v/>
      </c>
      <c r="R782" s="51" t="str">
        <f>IF(M782="","",IF(AND(M782&lt;&gt;'Tabelas auxiliares'!$B$236,M782&lt;&gt;'Tabelas auxiliares'!$B$237,M782&lt;&gt;'Tabelas auxiliares'!$C$236,M782&lt;&gt;'Tabelas auxiliares'!$C$237),"FOLHA DE PESSOAL",IF(Q782='Tabelas auxiliares'!$A$237,"CUSTEIO",IF(Q782='Tabelas auxiliares'!$A$236,"INVESTIMENTO","ERRO - VERIFICAR"))))</f>
        <v/>
      </c>
      <c r="S782" s="65"/>
    </row>
    <row r="783" spans="17:19" x14ac:dyDescent="0.25">
      <c r="Q783" s="51" t="str">
        <f t="shared" si="12"/>
        <v/>
      </c>
      <c r="R783" s="51" t="str">
        <f>IF(M783="","",IF(AND(M783&lt;&gt;'Tabelas auxiliares'!$B$236,M783&lt;&gt;'Tabelas auxiliares'!$B$237,M783&lt;&gt;'Tabelas auxiliares'!$C$236,M783&lt;&gt;'Tabelas auxiliares'!$C$237),"FOLHA DE PESSOAL",IF(Q783='Tabelas auxiliares'!$A$237,"CUSTEIO",IF(Q783='Tabelas auxiliares'!$A$236,"INVESTIMENTO","ERRO - VERIFICAR"))))</f>
        <v/>
      </c>
      <c r="S783" s="65"/>
    </row>
    <row r="784" spans="17:19" x14ac:dyDescent="0.25">
      <c r="Q784" s="51" t="str">
        <f t="shared" si="12"/>
        <v/>
      </c>
      <c r="R784" s="51" t="str">
        <f>IF(M784="","",IF(AND(M784&lt;&gt;'Tabelas auxiliares'!$B$236,M784&lt;&gt;'Tabelas auxiliares'!$B$237,M784&lt;&gt;'Tabelas auxiliares'!$C$236,M784&lt;&gt;'Tabelas auxiliares'!$C$237),"FOLHA DE PESSOAL",IF(Q784='Tabelas auxiliares'!$A$237,"CUSTEIO",IF(Q784='Tabelas auxiliares'!$A$236,"INVESTIMENTO","ERRO - VERIFICAR"))))</f>
        <v/>
      </c>
      <c r="S784" s="65"/>
    </row>
    <row r="785" spans="17:19" x14ac:dyDescent="0.25">
      <c r="Q785" s="51" t="str">
        <f t="shared" si="12"/>
        <v/>
      </c>
      <c r="R785" s="51" t="str">
        <f>IF(M785="","",IF(AND(M785&lt;&gt;'Tabelas auxiliares'!$B$236,M785&lt;&gt;'Tabelas auxiliares'!$B$237,M785&lt;&gt;'Tabelas auxiliares'!$C$236,M785&lt;&gt;'Tabelas auxiliares'!$C$237),"FOLHA DE PESSOAL",IF(Q785='Tabelas auxiliares'!$A$237,"CUSTEIO",IF(Q785='Tabelas auxiliares'!$A$236,"INVESTIMENTO","ERRO - VERIFICAR"))))</f>
        <v/>
      </c>
      <c r="S785" s="65"/>
    </row>
    <row r="786" spans="17:19" x14ac:dyDescent="0.25">
      <c r="Q786" s="51" t="str">
        <f t="shared" si="12"/>
        <v/>
      </c>
      <c r="R786" s="51" t="str">
        <f>IF(M786="","",IF(AND(M786&lt;&gt;'Tabelas auxiliares'!$B$236,M786&lt;&gt;'Tabelas auxiliares'!$B$237,M786&lt;&gt;'Tabelas auxiliares'!$C$236,M786&lt;&gt;'Tabelas auxiliares'!$C$237),"FOLHA DE PESSOAL",IF(Q786='Tabelas auxiliares'!$A$237,"CUSTEIO",IF(Q786='Tabelas auxiliares'!$A$236,"INVESTIMENTO","ERRO - VERIFICAR"))))</f>
        <v/>
      </c>
      <c r="S786" s="65"/>
    </row>
    <row r="787" spans="17:19" x14ac:dyDescent="0.25">
      <c r="Q787" s="51" t="str">
        <f t="shared" si="12"/>
        <v/>
      </c>
      <c r="R787" s="51" t="str">
        <f>IF(M787="","",IF(AND(M787&lt;&gt;'Tabelas auxiliares'!$B$236,M787&lt;&gt;'Tabelas auxiliares'!$B$237,M787&lt;&gt;'Tabelas auxiliares'!$C$236,M787&lt;&gt;'Tabelas auxiliares'!$C$237),"FOLHA DE PESSOAL",IF(Q787='Tabelas auxiliares'!$A$237,"CUSTEIO",IF(Q787='Tabelas auxiliares'!$A$236,"INVESTIMENTO","ERRO - VERIFICAR"))))</f>
        <v/>
      </c>
      <c r="S787" s="65"/>
    </row>
    <row r="788" spans="17:19" x14ac:dyDescent="0.25">
      <c r="Q788" s="51" t="str">
        <f t="shared" si="12"/>
        <v/>
      </c>
      <c r="R788" s="51" t="str">
        <f>IF(M788="","",IF(AND(M788&lt;&gt;'Tabelas auxiliares'!$B$236,M788&lt;&gt;'Tabelas auxiliares'!$B$237,M788&lt;&gt;'Tabelas auxiliares'!$C$236,M788&lt;&gt;'Tabelas auxiliares'!$C$237),"FOLHA DE PESSOAL",IF(Q788='Tabelas auxiliares'!$A$237,"CUSTEIO",IF(Q788='Tabelas auxiliares'!$A$236,"INVESTIMENTO","ERRO - VERIFICAR"))))</f>
        <v/>
      </c>
      <c r="S788" s="65"/>
    </row>
    <row r="789" spans="17:19" x14ac:dyDescent="0.25">
      <c r="Q789" s="51" t="str">
        <f t="shared" si="12"/>
        <v/>
      </c>
      <c r="R789" s="51" t="str">
        <f>IF(M789="","",IF(AND(M789&lt;&gt;'Tabelas auxiliares'!$B$236,M789&lt;&gt;'Tabelas auxiliares'!$B$237,M789&lt;&gt;'Tabelas auxiliares'!$C$236,M789&lt;&gt;'Tabelas auxiliares'!$C$237),"FOLHA DE PESSOAL",IF(Q789='Tabelas auxiliares'!$A$237,"CUSTEIO",IF(Q789='Tabelas auxiliares'!$A$236,"INVESTIMENTO","ERRO - VERIFICAR"))))</f>
        <v/>
      </c>
      <c r="S789" s="65"/>
    </row>
    <row r="790" spans="17:19" x14ac:dyDescent="0.25">
      <c r="Q790" s="51" t="str">
        <f t="shared" si="12"/>
        <v/>
      </c>
      <c r="R790" s="51" t="str">
        <f>IF(M790="","",IF(AND(M790&lt;&gt;'Tabelas auxiliares'!$B$236,M790&lt;&gt;'Tabelas auxiliares'!$B$237,M790&lt;&gt;'Tabelas auxiliares'!$C$236,M790&lt;&gt;'Tabelas auxiliares'!$C$237),"FOLHA DE PESSOAL",IF(Q790='Tabelas auxiliares'!$A$237,"CUSTEIO",IF(Q790='Tabelas auxiliares'!$A$236,"INVESTIMENTO","ERRO - VERIFICAR"))))</f>
        <v/>
      </c>
      <c r="S790" s="65"/>
    </row>
    <row r="791" spans="17:19" x14ac:dyDescent="0.25">
      <c r="Q791" s="51" t="str">
        <f t="shared" si="12"/>
        <v/>
      </c>
      <c r="R791" s="51" t="str">
        <f>IF(M791="","",IF(AND(M791&lt;&gt;'Tabelas auxiliares'!$B$236,M791&lt;&gt;'Tabelas auxiliares'!$B$237,M791&lt;&gt;'Tabelas auxiliares'!$C$236,M791&lt;&gt;'Tabelas auxiliares'!$C$237),"FOLHA DE PESSOAL",IF(Q791='Tabelas auxiliares'!$A$237,"CUSTEIO",IF(Q791='Tabelas auxiliares'!$A$236,"INVESTIMENTO","ERRO - VERIFICAR"))))</f>
        <v/>
      </c>
      <c r="S791" s="65"/>
    </row>
    <row r="792" spans="17:19" x14ac:dyDescent="0.25">
      <c r="Q792" s="51" t="str">
        <f t="shared" si="12"/>
        <v/>
      </c>
      <c r="R792" s="51" t="str">
        <f>IF(M792="","",IF(AND(M792&lt;&gt;'Tabelas auxiliares'!$B$236,M792&lt;&gt;'Tabelas auxiliares'!$B$237,M792&lt;&gt;'Tabelas auxiliares'!$C$236,M792&lt;&gt;'Tabelas auxiliares'!$C$237),"FOLHA DE PESSOAL",IF(Q792='Tabelas auxiliares'!$A$237,"CUSTEIO",IF(Q792='Tabelas auxiliares'!$A$236,"INVESTIMENTO","ERRO - VERIFICAR"))))</f>
        <v/>
      </c>
      <c r="S792" s="65"/>
    </row>
    <row r="793" spans="17:19" x14ac:dyDescent="0.25">
      <c r="Q793" s="51" t="str">
        <f t="shared" si="12"/>
        <v/>
      </c>
      <c r="R793" s="51" t="str">
        <f>IF(M793="","",IF(AND(M793&lt;&gt;'Tabelas auxiliares'!$B$236,M793&lt;&gt;'Tabelas auxiliares'!$B$237,M793&lt;&gt;'Tabelas auxiliares'!$C$236,M793&lt;&gt;'Tabelas auxiliares'!$C$237),"FOLHA DE PESSOAL",IF(Q793='Tabelas auxiliares'!$A$237,"CUSTEIO",IF(Q793='Tabelas auxiliares'!$A$236,"INVESTIMENTO","ERRO - VERIFICAR"))))</f>
        <v/>
      </c>
      <c r="S793" s="65"/>
    </row>
    <row r="794" spans="17:19" x14ac:dyDescent="0.25">
      <c r="Q794" s="51" t="str">
        <f t="shared" si="12"/>
        <v/>
      </c>
      <c r="R794" s="51" t="str">
        <f>IF(M794="","",IF(AND(M794&lt;&gt;'Tabelas auxiliares'!$B$236,M794&lt;&gt;'Tabelas auxiliares'!$B$237,M794&lt;&gt;'Tabelas auxiliares'!$C$236,M794&lt;&gt;'Tabelas auxiliares'!$C$237),"FOLHA DE PESSOAL",IF(Q794='Tabelas auxiliares'!$A$237,"CUSTEIO",IF(Q794='Tabelas auxiliares'!$A$236,"INVESTIMENTO","ERRO - VERIFICAR"))))</f>
        <v/>
      </c>
      <c r="S794" s="65"/>
    </row>
    <row r="795" spans="17:19" x14ac:dyDescent="0.25">
      <c r="Q795" s="51" t="str">
        <f t="shared" si="12"/>
        <v/>
      </c>
      <c r="R795" s="51" t="str">
        <f>IF(M795="","",IF(AND(M795&lt;&gt;'Tabelas auxiliares'!$B$236,M795&lt;&gt;'Tabelas auxiliares'!$B$237,M795&lt;&gt;'Tabelas auxiliares'!$C$236,M795&lt;&gt;'Tabelas auxiliares'!$C$237),"FOLHA DE PESSOAL",IF(Q795='Tabelas auxiliares'!$A$237,"CUSTEIO",IF(Q795='Tabelas auxiliares'!$A$236,"INVESTIMENTO","ERRO - VERIFICAR"))))</f>
        <v/>
      </c>
      <c r="S795" s="65"/>
    </row>
    <row r="796" spans="17:19" x14ac:dyDescent="0.25">
      <c r="Q796" s="51" t="str">
        <f t="shared" si="12"/>
        <v/>
      </c>
      <c r="R796" s="51" t="str">
        <f>IF(M796="","",IF(AND(M796&lt;&gt;'Tabelas auxiliares'!$B$236,M796&lt;&gt;'Tabelas auxiliares'!$B$237,M796&lt;&gt;'Tabelas auxiliares'!$C$236,M796&lt;&gt;'Tabelas auxiliares'!$C$237),"FOLHA DE PESSOAL",IF(Q796='Tabelas auxiliares'!$A$237,"CUSTEIO",IF(Q796='Tabelas auxiliares'!$A$236,"INVESTIMENTO","ERRO - VERIFICAR"))))</f>
        <v/>
      </c>
      <c r="S796" s="65"/>
    </row>
    <row r="797" spans="17:19" x14ac:dyDescent="0.25">
      <c r="Q797" s="51" t="str">
        <f t="shared" si="12"/>
        <v/>
      </c>
      <c r="R797" s="51" t="str">
        <f>IF(M797="","",IF(AND(M797&lt;&gt;'Tabelas auxiliares'!$B$236,M797&lt;&gt;'Tabelas auxiliares'!$B$237,M797&lt;&gt;'Tabelas auxiliares'!$C$236,M797&lt;&gt;'Tabelas auxiliares'!$C$237),"FOLHA DE PESSOAL",IF(Q797='Tabelas auxiliares'!$A$237,"CUSTEIO",IF(Q797='Tabelas auxiliares'!$A$236,"INVESTIMENTO","ERRO - VERIFICAR"))))</f>
        <v/>
      </c>
      <c r="S797" s="65"/>
    </row>
    <row r="798" spans="17:19" x14ac:dyDescent="0.25">
      <c r="Q798" s="51" t="str">
        <f t="shared" si="12"/>
        <v/>
      </c>
      <c r="R798" s="51" t="str">
        <f>IF(M798="","",IF(AND(M798&lt;&gt;'Tabelas auxiliares'!$B$236,M798&lt;&gt;'Tabelas auxiliares'!$B$237,M798&lt;&gt;'Tabelas auxiliares'!$C$236,M798&lt;&gt;'Tabelas auxiliares'!$C$237),"FOLHA DE PESSOAL",IF(Q798='Tabelas auxiliares'!$A$237,"CUSTEIO",IF(Q798='Tabelas auxiliares'!$A$236,"INVESTIMENTO","ERRO - VERIFICAR"))))</f>
        <v/>
      </c>
      <c r="S798" s="65"/>
    </row>
    <row r="799" spans="17:19" x14ac:dyDescent="0.25">
      <c r="Q799" s="51" t="str">
        <f t="shared" si="12"/>
        <v/>
      </c>
      <c r="R799" s="51" t="str">
        <f>IF(M799="","",IF(AND(M799&lt;&gt;'Tabelas auxiliares'!$B$236,M799&lt;&gt;'Tabelas auxiliares'!$B$237,M799&lt;&gt;'Tabelas auxiliares'!$C$236,M799&lt;&gt;'Tabelas auxiliares'!$C$237),"FOLHA DE PESSOAL",IF(Q799='Tabelas auxiliares'!$A$237,"CUSTEIO",IF(Q799='Tabelas auxiliares'!$A$236,"INVESTIMENTO","ERRO - VERIFICAR"))))</f>
        <v/>
      </c>
      <c r="S799" s="65"/>
    </row>
    <row r="800" spans="17:19" x14ac:dyDescent="0.25">
      <c r="Q800" s="51" t="str">
        <f t="shared" si="12"/>
        <v/>
      </c>
      <c r="R800" s="51" t="str">
        <f>IF(M800="","",IF(AND(M800&lt;&gt;'Tabelas auxiliares'!$B$236,M800&lt;&gt;'Tabelas auxiliares'!$B$237,M800&lt;&gt;'Tabelas auxiliares'!$C$236,M800&lt;&gt;'Tabelas auxiliares'!$C$237),"FOLHA DE PESSOAL",IF(Q800='Tabelas auxiliares'!$A$237,"CUSTEIO",IF(Q800='Tabelas auxiliares'!$A$236,"INVESTIMENTO","ERRO - VERIFICAR"))))</f>
        <v/>
      </c>
      <c r="S800" s="65"/>
    </row>
    <row r="801" spans="17:19" x14ac:dyDescent="0.25">
      <c r="Q801" s="51" t="str">
        <f t="shared" si="12"/>
        <v/>
      </c>
      <c r="R801" s="51" t="str">
        <f>IF(M801="","",IF(AND(M801&lt;&gt;'Tabelas auxiliares'!$B$236,M801&lt;&gt;'Tabelas auxiliares'!$B$237,M801&lt;&gt;'Tabelas auxiliares'!$C$236,M801&lt;&gt;'Tabelas auxiliares'!$C$237),"FOLHA DE PESSOAL",IF(Q801='Tabelas auxiliares'!$A$237,"CUSTEIO",IF(Q801='Tabelas auxiliares'!$A$236,"INVESTIMENTO","ERRO - VERIFICAR"))))</f>
        <v/>
      </c>
      <c r="S801" s="65"/>
    </row>
    <row r="802" spans="17:19" x14ac:dyDescent="0.25">
      <c r="Q802" s="51" t="str">
        <f t="shared" si="12"/>
        <v/>
      </c>
      <c r="R802" s="51" t="str">
        <f>IF(M802="","",IF(AND(M802&lt;&gt;'Tabelas auxiliares'!$B$236,M802&lt;&gt;'Tabelas auxiliares'!$B$237,M802&lt;&gt;'Tabelas auxiliares'!$C$236,M802&lt;&gt;'Tabelas auxiliares'!$C$237),"FOLHA DE PESSOAL",IF(Q802='Tabelas auxiliares'!$A$237,"CUSTEIO",IF(Q802='Tabelas auxiliares'!$A$236,"INVESTIMENTO","ERRO - VERIFICAR"))))</f>
        <v/>
      </c>
      <c r="S802" s="65"/>
    </row>
    <row r="803" spans="17:19" x14ac:dyDescent="0.25">
      <c r="Q803" s="51" t="str">
        <f t="shared" si="12"/>
        <v/>
      </c>
      <c r="R803" s="51" t="str">
        <f>IF(M803="","",IF(AND(M803&lt;&gt;'Tabelas auxiliares'!$B$236,M803&lt;&gt;'Tabelas auxiliares'!$B$237,M803&lt;&gt;'Tabelas auxiliares'!$C$236,M803&lt;&gt;'Tabelas auxiliares'!$C$237),"FOLHA DE PESSOAL",IF(Q803='Tabelas auxiliares'!$A$237,"CUSTEIO",IF(Q803='Tabelas auxiliares'!$A$236,"INVESTIMENTO","ERRO - VERIFICAR"))))</f>
        <v/>
      </c>
      <c r="S803" s="65"/>
    </row>
    <row r="804" spans="17:19" x14ac:dyDescent="0.25">
      <c r="Q804" s="51" t="str">
        <f t="shared" si="12"/>
        <v/>
      </c>
      <c r="R804" s="51" t="str">
        <f>IF(M804="","",IF(AND(M804&lt;&gt;'Tabelas auxiliares'!$B$236,M804&lt;&gt;'Tabelas auxiliares'!$B$237,M804&lt;&gt;'Tabelas auxiliares'!$C$236,M804&lt;&gt;'Tabelas auxiliares'!$C$237),"FOLHA DE PESSOAL",IF(Q804='Tabelas auxiliares'!$A$237,"CUSTEIO",IF(Q804='Tabelas auxiliares'!$A$236,"INVESTIMENTO","ERRO - VERIFICAR"))))</f>
        <v/>
      </c>
      <c r="S804" s="65"/>
    </row>
    <row r="805" spans="17:19" x14ac:dyDescent="0.25">
      <c r="Q805" s="51" t="str">
        <f t="shared" si="12"/>
        <v/>
      </c>
      <c r="R805" s="51" t="str">
        <f>IF(M805="","",IF(AND(M805&lt;&gt;'Tabelas auxiliares'!$B$236,M805&lt;&gt;'Tabelas auxiliares'!$B$237,M805&lt;&gt;'Tabelas auxiliares'!$C$236,M805&lt;&gt;'Tabelas auxiliares'!$C$237),"FOLHA DE PESSOAL",IF(Q805='Tabelas auxiliares'!$A$237,"CUSTEIO",IF(Q805='Tabelas auxiliares'!$A$236,"INVESTIMENTO","ERRO - VERIFICAR"))))</f>
        <v/>
      </c>
      <c r="S805" s="65"/>
    </row>
    <row r="806" spans="17:19" x14ac:dyDescent="0.25">
      <c r="Q806" s="51" t="str">
        <f t="shared" si="12"/>
        <v/>
      </c>
      <c r="R806" s="51" t="str">
        <f>IF(M806="","",IF(AND(M806&lt;&gt;'Tabelas auxiliares'!$B$236,M806&lt;&gt;'Tabelas auxiliares'!$B$237,M806&lt;&gt;'Tabelas auxiliares'!$C$236,M806&lt;&gt;'Tabelas auxiliares'!$C$237),"FOLHA DE PESSOAL",IF(Q806='Tabelas auxiliares'!$A$237,"CUSTEIO",IF(Q806='Tabelas auxiliares'!$A$236,"INVESTIMENTO","ERRO - VERIFICAR"))))</f>
        <v/>
      </c>
      <c r="S806" s="65"/>
    </row>
    <row r="807" spans="17:19" x14ac:dyDescent="0.25">
      <c r="Q807" s="51" t="str">
        <f t="shared" si="12"/>
        <v/>
      </c>
      <c r="R807" s="51" t="str">
        <f>IF(M807="","",IF(AND(M807&lt;&gt;'Tabelas auxiliares'!$B$236,M807&lt;&gt;'Tabelas auxiliares'!$B$237,M807&lt;&gt;'Tabelas auxiliares'!$C$236,M807&lt;&gt;'Tabelas auxiliares'!$C$237),"FOLHA DE PESSOAL",IF(Q807='Tabelas auxiliares'!$A$237,"CUSTEIO",IF(Q807='Tabelas auxiliares'!$A$236,"INVESTIMENTO","ERRO - VERIFICAR"))))</f>
        <v/>
      </c>
      <c r="S807" s="65"/>
    </row>
    <row r="808" spans="17:19" x14ac:dyDescent="0.25">
      <c r="Q808" s="51" t="str">
        <f t="shared" si="12"/>
        <v/>
      </c>
      <c r="R808" s="51" t="str">
        <f>IF(M808="","",IF(AND(M808&lt;&gt;'Tabelas auxiliares'!$B$236,M808&lt;&gt;'Tabelas auxiliares'!$B$237,M808&lt;&gt;'Tabelas auxiliares'!$C$236,M808&lt;&gt;'Tabelas auxiliares'!$C$237),"FOLHA DE PESSOAL",IF(Q808='Tabelas auxiliares'!$A$237,"CUSTEIO",IF(Q808='Tabelas auxiliares'!$A$236,"INVESTIMENTO","ERRO - VERIFICAR"))))</f>
        <v/>
      </c>
      <c r="S808" s="65"/>
    </row>
    <row r="809" spans="17:19" x14ac:dyDescent="0.25">
      <c r="Q809" s="51" t="str">
        <f t="shared" si="12"/>
        <v/>
      </c>
      <c r="R809" s="51" t="str">
        <f>IF(M809="","",IF(AND(M809&lt;&gt;'Tabelas auxiliares'!$B$236,M809&lt;&gt;'Tabelas auxiliares'!$B$237,M809&lt;&gt;'Tabelas auxiliares'!$C$236,M809&lt;&gt;'Tabelas auxiliares'!$C$237),"FOLHA DE PESSOAL",IF(Q809='Tabelas auxiliares'!$A$237,"CUSTEIO",IF(Q809='Tabelas auxiliares'!$A$236,"INVESTIMENTO","ERRO - VERIFICAR"))))</f>
        <v/>
      </c>
      <c r="S809" s="65"/>
    </row>
    <row r="810" spans="17:19" x14ac:dyDescent="0.25">
      <c r="Q810" s="51" t="str">
        <f t="shared" si="12"/>
        <v/>
      </c>
      <c r="R810" s="51" t="str">
        <f>IF(M810="","",IF(AND(M810&lt;&gt;'Tabelas auxiliares'!$B$236,M810&lt;&gt;'Tabelas auxiliares'!$B$237,M810&lt;&gt;'Tabelas auxiliares'!$C$236,M810&lt;&gt;'Tabelas auxiliares'!$C$237),"FOLHA DE PESSOAL",IF(Q810='Tabelas auxiliares'!$A$237,"CUSTEIO",IF(Q810='Tabelas auxiliares'!$A$236,"INVESTIMENTO","ERRO - VERIFICAR"))))</f>
        <v/>
      </c>
      <c r="S810" s="65"/>
    </row>
    <row r="811" spans="17:19" x14ac:dyDescent="0.25">
      <c r="Q811" s="51" t="str">
        <f t="shared" si="12"/>
        <v/>
      </c>
      <c r="R811" s="51" t="str">
        <f>IF(M811="","",IF(AND(M811&lt;&gt;'Tabelas auxiliares'!$B$236,M811&lt;&gt;'Tabelas auxiliares'!$B$237,M811&lt;&gt;'Tabelas auxiliares'!$C$236,M811&lt;&gt;'Tabelas auxiliares'!$C$237),"FOLHA DE PESSOAL",IF(Q811='Tabelas auxiliares'!$A$237,"CUSTEIO",IF(Q811='Tabelas auxiliares'!$A$236,"INVESTIMENTO","ERRO - VERIFICAR"))))</f>
        <v/>
      </c>
      <c r="S811" s="65"/>
    </row>
    <row r="812" spans="17:19" x14ac:dyDescent="0.25">
      <c r="Q812" s="51" t="str">
        <f t="shared" si="12"/>
        <v/>
      </c>
      <c r="R812" s="51" t="str">
        <f>IF(M812="","",IF(AND(M812&lt;&gt;'Tabelas auxiliares'!$B$236,M812&lt;&gt;'Tabelas auxiliares'!$B$237,M812&lt;&gt;'Tabelas auxiliares'!$C$236,M812&lt;&gt;'Tabelas auxiliares'!$C$237),"FOLHA DE PESSOAL",IF(Q812='Tabelas auxiliares'!$A$237,"CUSTEIO",IF(Q812='Tabelas auxiliares'!$A$236,"INVESTIMENTO","ERRO - VERIFICAR"))))</f>
        <v/>
      </c>
      <c r="S812" s="65"/>
    </row>
    <row r="813" spans="17:19" x14ac:dyDescent="0.25">
      <c r="Q813" s="51" t="str">
        <f t="shared" si="12"/>
        <v/>
      </c>
      <c r="R813" s="51" t="str">
        <f>IF(M813="","",IF(AND(M813&lt;&gt;'Tabelas auxiliares'!$B$236,M813&lt;&gt;'Tabelas auxiliares'!$B$237,M813&lt;&gt;'Tabelas auxiliares'!$C$236,M813&lt;&gt;'Tabelas auxiliares'!$C$237),"FOLHA DE PESSOAL",IF(Q813='Tabelas auxiliares'!$A$237,"CUSTEIO",IF(Q813='Tabelas auxiliares'!$A$236,"INVESTIMENTO","ERRO - VERIFICAR"))))</f>
        <v/>
      </c>
      <c r="S813" s="65"/>
    </row>
    <row r="814" spans="17:19" x14ac:dyDescent="0.25">
      <c r="Q814" s="51" t="str">
        <f t="shared" si="12"/>
        <v/>
      </c>
      <c r="R814" s="51" t="str">
        <f>IF(M814="","",IF(AND(M814&lt;&gt;'Tabelas auxiliares'!$B$236,M814&lt;&gt;'Tabelas auxiliares'!$B$237,M814&lt;&gt;'Tabelas auxiliares'!$C$236,M814&lt;&gt;'Tabelas auxiliares'!$C$237),"FOLHA DE PESSOAL",IF(Q814='Tabelas auxiliares'!$A$237,"CUSTEIO",IF(Q814='Tabelas auxiliares'!$A$236,"INVESTIMENTO","ERRO - VERIFICAR"))))</f>
        <v/>
      </c>
      <c r="S814" s="65"/>
    </row>
    <row r="815" spans="17:19" x14ac:dyDescent="0.25">
      <c r="Q815" s="51" t="str">
        <f t="shared" si="12"/>
        <v/>
      </c>
      <c r="R815" s="51" t="str">
        <f>IF(M815="","",IF(AND(M815&lt;&gt;'Tabelas auxiliares'!$B$236,M815&lt;&gt;'Tabelas auxiliares'!$B$237,M815&lt;&gt;'Tabelas auxiliares'!$C$236,M815&lt;&gt;'Tabelas auxiliares'!$C$237),"FOLHA DE PESSOAL",IF(Q815='Tabelas auxiliares'!$A$237,"CUSTEIO",IF(Q815='Tabelas auxiliares'!$A$236,"INVESTIMENTO","ERRO - VERIFICAR"))))</f>
        <v/>
      </c>
      <c r="S815" s="65"/>
    </row>
    <row r="816" spans="17:19" x14ac:dyDescent="0.25">
      <c r="Q816" s="51" t="str">
        <f t="shared" si="12"/>
        <v/>
      </c>
      <c r="R816" s="51" t="str">
        <f>IF(M816="","",IF(AND(M816&lt;&gt;'Tabelas auxiliares'!$B$236,M816&lt;&gt;'Tabelas auxiliares'!$B$237,M816&lt;&gt;'Tabelas auxiliares'!$C$236,M816&lt;&gt;'Tabelas auxiliares'!$C$237),"FOLHA DE PESSOAL",IF(Q816='Tabelas auxiliares'!$A$237,"CUSTEIO",IF(Q816='Tabelas auxiliares'!$A$236,"INVESTIMENTO","ERRO - VERIFICAR"))))</f>
        <v/>
      </c>
      <c r="S816" s="65"/>
    </row>
    <row r="817" spans="17:19" x14ac:dyDescent="0.25">
      <c r="Q817" s="51" t="str">
        <f t="shared" si="12"/>
        <v/>
      </c>
      <c r="R817" s="51" t="str">
        <f>IF(M817="","",IF(AND(M817&lt;&gt;'Tabelas auxiliares'!$B$236,M817&lt;&gt;'Tabelas auxiliares'!$B$237,M817&lt;&gt;'Tabelas auxiliares'!$C$236,M817&lt;&gt;'Tabelas auxiliares'!$C$237),"FOLHA DE PESSOAL",IF(Q817='Tabelas auxiliares'!$A$237,"CUSTEIO",IF(Q817='Tabelas auxiliares'!$A$236,"INVESTIMENTO","ERRO - VERIFICAR"))))</f>
        <v/>
      </c>
      <c r="S817" s="65"/>
    </row>
    <row r="818" spans="17:19" x14ac:dyDescent="0.25">
      <c r="Q818" s="51" t="str">
        <f t="shared" si="12"/>
        <v/>
      </c>
      <c r="R818" s="51" t="str">
        <f>IF(M818="","",IF(AND(M818&lt;&gt;'Tabelas auxiliares'!$B$236,M818&lt;&gt;'Tabelas auxiliares'!$B$237,M818&lt;&gt;'Tabelas auxiliares'!$C$236,M818&lt;&gt;'Tabelas auxiliares'!$C$237),"FOLHA DE PESSOAL",IF(Q818='Tabelas auxiliares'!$A$237,"CUSTEIO",IF(Q818='Tabelas auxiliares'!$A$236,"INVESTIMENTO","ERRO - VERIFICAR"))))</f>
        <v/>
      </c>
      <c r="S818" s="65"/>
    </row>
    <row r="819" spans="17:19" x14ac:dyDescent="0.25">
      <c r="Q819" s="51" t="str">
        <f t="shared" si="12"/>
        <v/>
      </c>
      <c r="R819" s="51" t="str">
        <f>IF(M819="","",IF(AND(M819&lt;&gt;'Tabelas auxiliares'!$B$236,M819&lt;&gt;'Tabelas auxiliares'!$B$237,M819&lt;&gt;'Tabelas auxiliares'!$C$236,M819&lt;&gt;'Tabelas auxiliares'!$C$237),"FOLHA DE PESSOAL",IF(Q819='Tabelas auxiliares'!$A$237,"CUSTEIO",IF(Q819='Tabelas auxiliares'!$A$236,"INVESTIMENTO","ERRO - VERIFICAR"))))</f>
        <v/>
      </c>
      <c r="S819" s="65"/>
    </row>
    <row r="820" spans="17:19" x14ac:dyDescent="0.25">
      <c r="Q820" s="51" t="str">
        <f t="shared" si="12"/>
        <v/>
      </c>
      <c r="R820" s="51" t="str">
        <f>IF(M820="","",IF(AND(M820&lt;&gt;'Tabelas auxiliares'!$B$236,M820&lt;&gt;'Tabelas auxiliares'!$B$237,M820&lt;&gt;'Tabelas auxiliares'!$C$236,M820&lt;&gt;'Tabelas auxiliares'!$C$237),"FOLHA DE PESSOAL",IF(Q820='Tabelas auxiliares'!$A$237,"CUSTEIO",IF(Q820='Tabelas auxiliares'!$A$236,"INVESTIMENTO","ERRO - VERIFICAR"))))</f>
        <v/>
      </c>
      <c r="S820" s="65"/>
    </row>
    <row r="821" spans="17:19" x14ac:dyDescent="0.25">
      <c r="Q821" s="51" t="str">
        <f t="shared" si="12"/>
        <v/>
      </c>
      <c r="R821" s="51" t="str">
        <f>IF(M821="","",IF(AND(M821&lt;&gt;'Tabelas auxiliares'!$B$236,M821&lt;&gt;'Tabelas auxiliares'!$B$237,M821&lt;&gt;'Tabelas auxiliares'!$C$236,M821&lt;&gt;'Tabelas auxiliares'!$C$237),"FOLHA DE PESSOAL",IF(Q821='Tabelas auxiliares'!$A$237,"CUSTEIO",IF(Q821='Tabelas auxiliares'!$A$236,"INVESTIMENTO","ERRO - VERIFICAR"))))</f>
        <v/>
      </c>
      <c r="S821" s="65"/>
    </row>
    <row r="822" spans="17:19" x14ac:dyDescent="0.25">
      <c r="Q822" s="51" t="str">
        <f t="shared" si="12"/>
        <v/>
      </c>
      <c r="R822" s="51" t="str">
        <f>IF(M822="","",IF(AND(M822&lt;&gt;'Tabelas auxiliares'!$B$236,M822&lt;&gt;'Tabelas auxiliares'!$B$237,M822&lt;&gt;'Tabelas auxiliares'!$C$236,M822&lt;&gt;'Tabelas auxiliares'!$C$237),"FOLHA DE PESSOAL",IF(Q822='Tabelas auxiliares'!$A$237,"CUSTEIO",IF(Q822='Tabelas auxiliares'!$A$236,"INVESTIMENTO","ERRO - VERIFICAR"))))</f>
        <v/>
      </c>
      <c r="S822" s="65"/>
    </row>
    <row r="823" spans="17:19" x14ac:dyDescent="0.25">
      <c r="Q823" s="51" t="str">
        <f t="shared" si="12"/>
        <v/>
      </c>
      <c r="R823" s="51" t="str">
        <f>IF(M823="","",IF(AND(M823&lt;&gt;'Tabelas auxiliares'!$B$236,M823&lt;&gt;'Tabelas auxiliares'!$B$237,M823&lt;&gt;'Tabelas auxiliares'!$C$236,M823&lt;&gt;'Tabelas auxiliares'!$C$237),"FOLHA DE PESSOAL",IF(Q823='Tabelas auxiliares'!$A$237,"CUSTEIO",IF(Q823='Tabelas auxiliares'!$A$236,"INVESTIMENTO","ERRO - VERIFICAR"))))</f>
        <v/>
      </c>
      <c r="S823" s="65"/>
    </row>
    <row r="824" spans="17:19" x14ac:dyDescent="0.25">
      <c r="Q824" s="51" t="str">
        <f t="shared" si="12"/>
        <v/>
      </c>
      <c r="R824" s="51" t="str">
        <f>IF(M824="","",IF(AND(M824&lt;&gt;'Tabelas auxiliares'!$B$236,M824&lt;&gt;'Tabelas auxiliares'!$B$237,M824&lt;&gt;'Tabelas auxiliares'!$C$236,M824&lt;&gt;'Tabelas auxiliares'!$C$237),"FOLHA DE PESSOAL",IF(Q824='Tabelas auxiliares'!$A$237,"CUSTEIO",IF(Q824='Tabelas auxiliares'!$A$236,"INVESTIMENTO","ERRO - VERIFICAR"))))</f>
        <v/>
      </c>
      <c r="S824" s="65"/>
    </row>
    <row r="825" spans="17:19" x14ac:dyDescent="0.25">
      <c r="Q825" s="51" t="str">
        <f t="shared" si="12"/>
        <v/>
      </c>
      <c r="R825" s="51" t="str">
        <f>IF(M825="","",IF(AND(M825&lt;&gt;'Tabelas auxiliares'!$B$236,M825&lt;&gt;'Tabelas auxiliares'!$B$237,M825&lt;&gt;'Tabelas auxiliares'!$C$236,M825&lt;&gt;'Tabelas auxiliares'!$C$237),"FOLHA DE PESSOAL",IF(Q825='Tabelas auxiliares'!$A$237,"CUSTEIO",IF(Q825='Tabelas auxiliares'!$A$236,"INVESTIMENTO","ERRO - VERIFICAR"))))</f>
        <v/>
      </c>
      <c r="S825" s="65"/>
    </row>
    <row r="826" spans="17:19" x14ac:dyDescent="0.25">
      <c r="Q826" s="51" t="str">
        <f t="shared" si="12"/>
        <v/>
      </c>
      <c r="R826" s="51" t="str">
        <f>IF(M826="","",IF(AND(M826&lt;&gt;'Tabelas auxiliares'!$B$236,M826&lt;&gt;'Tabelas auxiliares'!$B$237,M826&lt;&gt;'Tabelas auxiliares'!$C$236,M826&lt;&gt;'Tabelas auxiliares'!$C$237),"FOLHA DE PESSOAL",IF(Q826='Tabelas auxiliares'!$A$237,"CUSTEIO",IF(Q826='Tabelas auxiliares'!$A$236,"INVESTIMENTO","ERRO - VERIFICAR"))))</f>
        <v/>
      </c>
      <c r="S826" s="65"/>
    </row>
    <row r="827" spans="17:19" x14ac:dyDescent="0.25">
      <c r="Q827" s="51" t="str">
        <f t="shared" si="12"/>
        <v/>
      </c>
      <c r="R827" s="51" t="str">
        <f>IF(M827="","",IF(AND(M827&lt;&gt;'Tabelas auxiliares'!$B$236,M827&lt;&gt;'Tabelas auxiliares'!$B$237,M827&lt;&gt;'Tabelas auxiliares'!$C$236,M827&lt;&gt;'Tabelas auxiliares'!$C$237),"FOLHA DE PESSOAL",IF(Q827='Tabelas auxiliares'!$A$237,"CUSTEIO",IF(Q827='Tabelas auxiliares'!$A$236,"INVESTIMENTO","ERRO - VERIFICAR"))))</f>
        <v/>
      </c>
      <c r="S827" s="65"/>
    </row>
    <row r="828" spans="17:19" x14ac:dyDescent="0.25">
      <c r="Q828" s="51" t="str">
        <f t="shared" si="12"/>
        <v/>
      </c>
      <c r="R828" s="51" t="str">
        <f>IF(M828="","",IF(AND(M828&lt;&gt;'Tabelas auxiliares'!$B$236,M828&lt;&gt;'Tabelas auxiliares'!$B$237,M828&lt;&gt;'Tabelas auxiliares'!$C$236,M828&lt;&gt;'Tabelas auxiliares'!$C$237),"FOLHA DE PESSOAL",IF(Q828='Tabelas auxiliares'!$A$237,"CUSTEIO",IF(Q828='Tabelas auxiliares'!$A$236,"INVESTIMENTO","ERRO - VERIFICAR"))))</f>
        <v/>
      </c>
      <c r="S828" s="65"/>
    </row>
    <row r="829" spans="17:19" x14ac:dyDescent="0.25">
      <c r="Q829" s="51" t="str">
        <f t="shared" si="12"/>
        <v/>
      </c>
      <c r="R829" s="51" t="str">
        <f>IF(M829="","",IF(AND(M829&lt;&gt;'Tabelas auxiliares'!$B$236,M829&lt;&gt;'Tabelas auxiliares'!$B$237,M829&lt;&gt;'Tabelas auxiliares'!$C$236,M829&lt;&gt;'Tabelas auxiliares'!$C$237),"FOLHA DE PESSOAL",IF(Q829='Tabelas auxiliares'!$A$237,"CUSTEIO",IF(Q829='Tabelas auxiliares'!$A$236,"INVESTIMENTO","ERRO - VERIFICAR"))))</f>
        <v/>
      </c>
      <c r="S829" s="65"/>
    </row>
    <row r="830" spans="17:19" x14ac:dyDescent="0.25">
      <c r="Q830" s="51" t="str">
        <f t="shared" si="12"/>
        <v/>
      </c>
      <c r="R830" s="51" t="str">
        <f>IF(M830="","",IF(AND(M830&lt;&gt;'Tabelas auxiliares'!$B$236,M830&lt;&gt;'Tabelas auxiliares'!$B$237,M830&lt;&gt;'Tabelas auxiliares'!$C$236,M830&lt;&gt;'Tabelas auxiliares'!$C$237),"FOLHA DE PESSOAL",IF(Q830='Tabelas auxiliares'!$A$237,"CUSTEIO",IF(Q830='Tabelas auxiliares'!$A$236,"INVESTIMENTO","ERRO - VERIFICAR"))))</f>
        <v/>
      </c>
      <c r="S830" s="65"/>
    </row>
    <row r="831" spans="17:19" x14ac:dyDescent="0.25">
      <c r="Q831" s="51" t="str">
        <f t="shared" si="12"/>
        <v/>
      </c>
      <c r="R831" s="51" t="str">
        <f>IF(M831="","",IF(AND(M831&lt;&gt;'Tabelas auxiliares'!$B$236,M831&lt;&gt;'Tabelas auxiliares'!$B$237,M831&lt;&gt;'Tabelas auxiliares'!$C$236,M831&lt;&gt;'Tabelas auxiliares'!$C$237),"FOLHA DE PESSOAL",IF(Q831='Tabelas auxiliares'!$A$237,"CUSTEIO",IF(Q831='Tabelas auxiliares'!$A$236,"INVESTIMENTO","ERRO - VERIFICAR"))))</f>
        <v/>
      </c>
      <c r="S831" s="65"/>
    </row>
    <row r="832" spans="17:19" x14ac:dyDescent="0.25">
      <c r="Q832" s="51" t="str">
        <f t="shared" si="12"/>
        <v/>
      </c>
      <c r="R832" s="51" t="str">
        <f>IF(M832="","",IF(AND(M832&lt;&gt;'Tabelas auxiliares'!$B$236,M832&lt;&gt;'Tabelas auxiliares'!$B$237,M832&lt;&gt;'Tabelas auxiliares'!$C$236,M832&lt;&gt;'Tabelas auxiliares'!$C$237),"FOLHA DE PESSOAL",IF(Q832='Tabelas auxiliares'!$A$237,"CUSTEIO",IF(Q832='Tabelas auxiliares'!$A$236,"INVESTIMENTO","ERRO - VERIFICAR"))))</f>
        <v/>
      </c>
      <c r="S832" s="65"/>
    </row>
    <row r="833" spans="17:19" x14ac:dyDescent="0.25">
      <c r="Q833" s="51" t="str">
        <f t="shared" si="12"/>
        <v/>
      </c>
      <c r="R833" s="51" t="str">
        <f>IF(M833="","",IF(AND(M833&lt;&gt;'Tabelas auxiliares'!$B$236,M833&lt;&gt;'Tabelas auxiliares'!$B$237,M833&lt;&gt;'Tabelas auxiliares'!$C$236,M833&lt;&gt;'Tabelas auxiliares'!$C$237),"FOLHA DE PESSOAL",IF(Q833='Tabelas auxiliares'!$A$237,"CUSTEIO",IF(Q833='Tabelas auxiliares'!$A$236,"INVESTIMENTO","ERRO - VERIFICAR"))))</f>
        <v/>
      </c>
      <c r="S833" s="65"/>
    </row>
    <row r="834" spans="17:19" x14ac:dyDescent="0.25">
      <c r="Q834" s="51" t="str">
        <f t="shared" si="12"/>
        <v/>
      </c>
      <c r="R834" s="51" t="str">
        <f>IF(M834="","",IF(AND(M834&lt;&gt;'Tabelas auxiliares'!$B$236,M834&lt;&gt;'Tabelas auxiliares'!$B$237,M834&lt;&gt;'Tabelas auxiliares'!$C$236,M834&lt;&gt;'Tabelas auxiliares'!$C$237),"FOLHA DE PESSOAL",IF(Q834='Tabelas auxiliares'!$A$237,"CUSTEIO",IF(Q834='Tabelas auxiliares'!$A$236,"INVESTIMENTO","ERRO - VERIFICAR"))))</f>
        <v/>
      </c>
      <c r="S834" s="65"/>
    </row>
    <row r="835" spans="17:19" x14ac:dyDescent="0.25">
      <c r="Q835" s="51" t="str">
        <f t="shared" si="12"/>
        <v/>
      </c>
      <c r="R835" s="51" t="str">
        <f>IF(M835="","",IF(AND(M835&lt;&gt;'Tabelas auxiliares'!$B$236,M835&lt;&gt;'Tabelas auxiliares'!$B$237,M835&lt;&gt;'Tabelas auxiliares'!$C$236,M835&lt;&gt;'Tabelas auxiliares'!$C$237),"FOLHA DE PESSOAL",IF(Q835='Tabelas auxiliares'!$A$237,"CUSTEIO",IF(Q835='Tabelas auxiliares'!$A$236,"INVESTIMENTO","ERRO - VERIFICAR"))))</f>
        <v/>
      </c>
      <c r="S835" s="65"/>
    </row>
    <row r="836" spans="17:19" x14ac:dyDescent="0.25">
      <c r="Q836" s="51" t="str">
        <f t="shared" si="12"/>
        <v/>
      </c>
      <c r="R836" s="51" t="str">
        <f>IF(M836="","",IF(AND(M836&lt;&gt;'Tabelas auxiliares'!$B$236,M836&lt;&gt;'Tabelas auxiliares'!$B$237,M836&lt;&gt;'Tabelas auxiliares'!$C$236,M836&lt;&gt;'Tabelas auxiliares'!$C$237),"FOLHA DE PESSOAL",IF(Q836='Tabelas auxiliares'!$A$237,"CUSTEIO",IF(Q836='Tabelas auxiliares'!$A$236,"INVESTIMENTO","ERRO - VERIFICAR"))))</f>
        <v/>
      </c>
      <c r="S836" s="65"/>
    </row>
    <row r="837" spans="17:19" x14ac:dyDescent="0.25">
      <c r="Q837" s="51" t="str">
        <f t="shared" ref="Q837:Q900" si="13">LEFT(O837,1)</f>
        <v/>
      </c>
      <c r="R837" s="51" t="str">
        <f>IF(M837="","",IF(AND(M837&lt;&gt;'Tabelas auxiliares'!$B$236,M837&lt;&gt;'Tabelas auxiliares'!$B$237,M837&lt;&gt;'Tabelas auxiliares'!$C$236,M837&lt;&gt;'Tabelas auxiliares'!$C$237),"FOLHA DE PESSOAL",IF(Q837='Tabelas auxiliares'!$A$237,"CUSTEIO",IF(Q837='Tabelas auxiliares'!$A$236,"INVESTIMENTO","ERRO - VERIFICAR"))))</f>
        <v/>
      </c>
      <c r="S837" s="65"/>
    </row>
    <row r="838" spans="17:19" x14ac:dyDescent="0.25">
      <c r="Q838" s="51" t="str">
        <f t="shared" si="13"/>
        <v/>
      </c>
      <c r="R838" s="51" t="str">
        <f>IF(M838="","",IF(AND(M838&lt;&gt;'Tabelas auxiliares'!$B$236,M838&lt;&gt;'Tabelas auxiliares'!$B$237,M838&lt;&gt;'Tabelas auxiliares'!$C$236,M838&lt;&gt;'Tabelas auxiliares'!$C$237),"FOLHA DE PESSOAL",IF(Q838='Tabelas auxiliares'!$A$237,"CUSTEIO",IF(Q838='Tabelas auxiliares'!$A$236,"INVESTIMENTO","ERRO - VERIFICAR"))))</f>
        <v/>
      </c>
      <c r="S838" s="65"/>
    </row>
    <row r="839" spans="17:19" x14ac:dyDescent="0.25">
      <c r="Q839" s="51" t="str">
        <f t="shared" si="13"/>
        <v/>
      </c>
      <c r="R839" s="51" t="str">
        <f>IF(M839="","",IF(AND(M839&lt;&gt;'Tabelas auxiliares'!$B$236,M839&lt;&gt;'Tabelas auxiliares'!$B$237,M839&lt;&gt;'Tabelas auxiliares'!$C$236,M839&lt;&gt;'Tabelas auxiliares'!$C$237),"FOLHA DE PESSOAL",IF(Q839='Tabelas auxiliares'!$A$237,"CUSTEIO",IF(Q839='Tabelas auxiliares'!$A$236,"INVESTIMENTO","ERRO - VERIFICAR"))))</f>
        <v/>
      </c>
      <c r="S839" s="65"/>
    </row>
    <row r="840" spans="17:19" x14ac:dyDescent="0.25">
      <c r="Q840" s="51" t="str">
        <f t="shared" si="13"/>
        <v/>
      </c>
      <c r="R840" s="51" t="str">
        <f>IF(M840="","",IF(AND(M840&lt;&gt;'Tabelas auxiliares'!$B$236,M840&lt;&gt;'Tabelas auxiliares'!$B$237,M840&lt;&gt;'Tabelas auxiliares'!$C$236,M840&lt;&gt;'Tabelas auxiliares'!$C$237),"FOLHA DE PESSOAL",IF(Q840='Tabelas auxiliares'!$A$237,"CUSTEIO",IF(Q840='Tabelas auxiliares'!$A$236,"INVESTIMENTO","ERRO - VERIFICAR"))))</f>
        <v/>
      </c>
      <c r="S840" s="65"/>
    </row>
    <row r="841" spans="17:19" x14ac:dyDescent="0.25">
      <c r="Q841" s="51" t="str">
        <f t="shared" si="13"/>
        <v/>
      </c>
      <c r="R841" s="51" t="str">
        <f>IF(M841="","",IF(AND(M841&lt;&gt;'Tabelas auxiliares'!$B$236,M841&lt;&gt;'Tabelas auxiliares'!$B$237,M841&lt;&gt;'Tabelas auxiliares'!$C$236,M841&lt;&gt;'Tabelas auxiliares'!$C$237),"FOLHA DE PESSOAL",IF(Q841='Tabelas auxiliares'!$A$237,"CUSTEIO",IF(Q841='Tabelas auxiliares'!$A$236,"INVESTIMENTO","ERRO - VERIFICAR"))))</f>
        <v/>
      </c>
      <c r="S841" s="65"/>
    </row>
    <row r="842" spans="17:19" x14ac:dyDescent="0.25">
      <c r="Q842" s="51" t="str">
        <f t="shared" si="13"/>
        <v/>
      </c>
      <c r="R842" s="51" t="str">
        <f>IF(M842="","",IF(AND(M842&lt;&gt;'Tabelas auxiliares'!$B$236,M842&lt;&gt;'Tabelas auxiliares'!$B$237,M842&lt;&gt;'Tabelas auxiliares'!$C$236,M842&lt;&gt;'Tabelas auxiliares'!$C$237),"FOLHA DE PESSOAL",IF(Q842='Tabelas auxiliares'!$A$237,"CUSTEIO",IF(Q842='Tabelas auxiliares'!$A$236,"INVESTIMENTO","ERRO - VERIFICAR"))))</f>
        <v/>
      </c>
      <c r="S842" s="65"/>
    </row>
    <row r="843" spans="17:19" x14ac:dyDescent="0.25">
      <c r="Q843" s="51" t="str">
        <f t="shared" si="13"/>
        <v/>
      </c>
      <c r="R843" s="51" t="str">
        <f>IF(M843="","",IF(AND(M843&lt;&gt;'Tabelas auxiliares'!$B$236,M843&lt;&gt;'Tabelas auxiliares'!$B$237,M843&lt;&gt;'Tabelas auxiliares'!$C$236,M843&lt;&gt;'Tabelas auxiliares'!$C$237),"FOLHA DE PESSOAL",IF(Q843='Tabelas auxiliares'!$A$237,"CUSTEIO",IF(Q843='Tabelas auxiliares'!$A$236,"INVESTIMENTO","ERRO - VERIFICAR"))))</f>
        <v/>
      </c>
      <c r="S843" s="65"/>
    </row>
    <row r="844" spans="17:19" x14ac:dyDescent="0.25">
      <c r="Q844" s="51" t="str">
        <f t="shared" si="13"/>
        <v/>
      </c>
      <c r="R844" s="51" t="str">
        <f>IF(M844="","",IF(AND(M844&lt;&gt;'Tabelas auxiliares'!$B$236,M844&lt;&gt;'Tabelas auxiliares'!$B$237,M844&lt;&gt;'Tabelas auxiliares'!$C$236,M844&lt;&gt;'Tabelas auxiliares'!$C$237),"FOLHA DE PESSOAL",IF(Q844='Tabelas auxiliares'!$A$237,"CUSTEIO",IF(Q844='Tabelas auxiliares'!$A$236,"INVESTIMENTO","ERRO - VERIFICAR"))))</f>
        <v/>
      </c>
      <c r="S844" s="65"/>
    </row>
    <row r="845" spans="17:19" x14ac:dyDescent="0.25">
      <c r="Q845" s="51" t="str">
        <f t="shared" si="13"/>
        <v/>
      </c>
      <c r="R845" s="51" t="str">
        <f>IF(M845="","",IF(AND(M845&lt;&gt;'Tabelas auxiliares'!$B$236,M845&lt;&gt;'Tabelas auxiliares'!$B$237,M845&lt;&gt;'Tabelas auxiliares'!$C$236,M845&lt;&gt;'Tabelas auxiliares'!$C$237),"FOLHA DE PESSOAL",IF(Q845='Tabelas auxiliares'!$A$237,"CUSTEIO",IF(Q845='Tabelas auxiliares'!$A$236,"INVESTIMENTO","ERRO - VERIFICAR"))))</f>
        <v/>
      </c>
      <c r="S845" s="65"/>
    </row>
    <row r="846" spans="17:19" x14ac:dyDescent="0.25">
      <c r="Q846" s="51" t="str">
        <f t="shared" si="13"/>
        <v/>
      </c>
      <c r="R846" s="51" t="str">
        <f>IF(M846="","",IF(AND(M846&lt;&gt;'Tabelas auxiliares'!$B$236,M846&lt;&gt;'Tabelas auxiliares'!$B$237,M846&lt;&gt;'Tabelas auxiliares'!$C$236,M846&lt;&gt;'Tabelas auxiliares'!$C$237),"FOLHA DE PESSOAL",IF(Q846='Tabelas auxiliares'!$A$237,"CUSTEIO",IF(Q846='Tabelas auxiliares'!$A$236,"INVESTIMENTO","ERRO - VERIFICAR"))))</f>
        <v/>
      </c>
      <c r="S846" s="65"/>
    </row>
    <row r="847" spans="17:19" x14ac:dyDescent="0.25">
      <c r="Q847" s="51" t="str">
        <f t="shared" si="13"/>
        <v/>
      </c>
      <c r="R847" s="51" t="str">
        <f>IF(M847="","",IF(AND(M847&lt;&gt;'Tabelas auxiliares'!$B$236,M847&lt;&gt;'Tabelas auxiliares'!$B$237,M847&lt;&gt;'Tabelas auxiliares'!$C$236,M847&lt;&gt;'Tabelas auxiliares'!$C$237),"FOLHA DE PESSOAL",IF(Q847='Tabelas auxiliares'!$A$237,"CUSTEIO",IF(Q847='Tabelas auxiliares'!$A$236,"INVESTIMENTO","ERRO - VERIFICAR"))))</f>
        <v/>
      </c>
      <c r="S847" s="65"/>
    </row>
    <row r="848" spans="17:19" x14ac:dyDescent="0.25">
      <c r="Q848" s="51" t="str">
        <f t="shared" si="13"/>
        <v/>
      </c>
      <c r="R848" s="51" t="str">
        <f>IF(M848="","",IF(AND(M848&lt;&gt;'Tabelas auxiliares'!$B$236,M848&lt;&gt;'Tabelas auxiliares'!$B$237,M848&lt;&gt;'Tabelas auxiliares'!$C$236,M848&lt;&gt;'Tabelas auxiliares'!$C$237),"FOLHA DE PESSOAL",IF(Q848='Tabelas auxiliares'!$A$237,"CUSTEIO",IF(Q848='Tabelas auxiliares'!$A$236,"INVESTIMENTO","ERRO - VERIFICAR"))))</f>
        <v/>
      </c>
      <c r="S848" s="65"/>
    </row>
    <row r="849" spans="17:19" x14ac:dyDescent="0.25">
      <c r="Q849" s="51" t="str">
        <f t="shared" si="13"/>
        <v/>
      </c>
      <c r="R849" s="51" t="str">
        <f>IF(M849="","",IF(AND(M849&lt;&gt;'Tabelas auxiliares'!$B$236,M849&lt;&gt;'Tabelas auxiliares'!$B$237,M849&lt;&gt;'Tabelas auxiliares'!$C$236,M849&lt;&gt;'Tabelas auxiliares'!$C$237),"FOLHA DE PESSOAL",IF(Q849='Tabelas auxiliares'!$A$237,"CUSTEIO",IF(Q849='Tabelas auxiliares'!$A$236,"INVESTIMENTO","ERRO - VERIFICAR"))))</f>
        <v/>
      </c>
      <c r="S849" s="65"/>
    </row>
    <row r="850" spans="17:19" x14ac:dyDescent="0.25">
      <c r="Q850" s="51" t="str">
        <f t="shared" si="13"/>
        <v/>
      </c>
      <c r="R850" s="51" t="str">
        <f>IF(M850="","",IF(AND(M850&lt;&gt;'Tabelas auxiliares'!$B$236,M850&lt;&gt;'Tabelas auxiliares'!$B$237,M850&lt;&gt;'Tabelas auxiliares'!$C$236,M850&lt;&gt;'Tabelas auxiliares'!$C$237),"FOLHA DE PESSOAL",IF(Q850='Tabelas auxiliares'!$A$237,"CUSTEIO",IF(Q850='Tabelas auxiliares'!$A$236,"INVESTIMENTO","ERRO - VERIFICAR"))))</f>
        <v/>
      </c>
      <c r="S850" s="65"/>
    </row>
    <row r="851" spans="17:19" x14ac:dyDescent="0.25">
      <c r="Q851" s="51" t="str">
        <f t="shared" si="13"/>
        <v/>
      </c>
      <c r="R851" s="51" t="str">
        <f>IF(M851="","",IF(AND(M851&lt;&gt;'Tabelas auxiliares'!$B$236,M851&lt;&gt;'Tabelas auxiliares'!$B$237,M851&lt;&gt;'Tabelas auxiliares'!$C$236,M851&lt;&gt;'Tabelas auxiliares'!$C$237),"FOLHA DE PESSOAL",IF(Q851='Tabelas auxiliares'!$A$237,"CUSTEIO",IF(Q851='Tabelas auxiliares'!$A$236,"INVESTIMENTO","ERRO - VERIFICAR"))))</f>
        <v/>
      </c>
      <c r="S851" s="65"/>
    </row>
    <row r="852" spans="17:19" x14ac:dyDescent="0.25">
      <c r="Q852" s="51" t="str">
        <f t="shared" si="13"/>
        <v/>
      </c>
      <c r="R852" s="51" t="str">
        <f>IF(M852="","",IF(AND(M852&lt;&gt;'Tabelas auxiliares'!$B$236,M852&lt;&gt;'Tabelas auxiliares'!$B$237,M852&lt;&gt;'Tabelas auxiliares'!$C$236,M852&lt;&gt;'Tabelas auxiliares'!$C$237),"FOLHA DE PESSOAL",IF(Q852='Tabelas auxiliares'!$A$237,"CUSTEIO",IF(Q852='Tabelas auxiliares'!$A$236,"INVESTIMENTO","ERRO - VERIFICAR"))))</f>
        <v/>
      </c>
      <c r="S852" s="65"/>
    </row>
    <row r="853" spans="17:19" x14ac:dyDescent="0.25">
      <c r="Q853" s="51" t="str">
        <f t="shared" si="13"/>
        <v/>
      </c>
      <c r="R853" s="51" t="str">
        <f>IF(M853="","",IF(AND(M853&lt;&gt;'Tabelas auxiliares'!$B$236,M853&lt;&gt;'Tabelas auxiliares'!$B$237,M853&lt;&gt;'Tabelas auxiliares'!$C$236,M853&lt;&gt;'Tabelas auxiliares'!$C$237),"FOLHA DE PESSOAL",IF(Q853='Tabelas auxiliares'!$A$237,"CUSTEIO",IF(Q853='Tabelas auxiliares'!$A$236,"INVESTIMENTO","ERRO - VERIFICAR"))))</f>
        <v/>
      </c>
      <c r="S853" s="65"/>
    </row>
    <row r="854" spans="17:19" x14ac:dyDescent="0.25">
      <c r="Q854" s="51" t="str">
        <f t="shared" si="13"/>
        <v/>
      </c>
      <c r="R854" s="51" t="str">
        <f>IF(M854="","",IF(AND(M854&lt;&gt;'Tabelas auxiliares'!$B$236,M854&lt;&gt;'Tabelas auxiliares'!$B$237,M854&lt;&gt;'Tabelas auxiliares'!$C$236,M854&lt;&gt;'Tabelas auxiliares'!$C$237),"FOLHA DE PESSOAL",IF(Q854='Tabelas auxiliares'!$A$237,"CUSTEIO",IF(Q854='Tabelas auxiliares'!$A$236,"INVESTIMENTO","ERRO - VERIFICAR"))))</f>
        <v/>
      </c>
      <c r="S854" s="65"/>
    </row>
    <row r="855" spans="17:19" x14ac:dyDescent="0.25">
      <c r="Q855" s="51" t="str">
        <f t="shared" si="13"/>
        <v/>
      </c>
      <c r="R855" s="51" t="str">
        <f>IF(M855="","",IF(AND(M855&lt;&gt;'Tabelas auxiliares'!$B$236,M855&lt;&gt;'Tabelas auxiliares'!$B$237,M855&lt;&gt;'Tabelas auxiliares'!$C$236,M855&lt;&gt;'Tabelas auxiliares'!$C$237),"FOLHA DE PESSOAL",IF(Q855='Tabelas auxiliares'!$A$237,"CUSTEIO",IF(Q855='Tabelas auxiliares'!$A$236,"INVESTIMENTO","ERRO - VERIFICAR"))))</f>
        <v/>
      </c>
      <c r="S855" s="65"/>
    </row>
    <row r="856" spans="17:19" x14ac:dyDescent="0.25">
      <c r="Q856" s="51" t="str">
        <f t="shared" si="13"/>
        <v/>
      </c>
      <c r="R856" s="51" t="str">
        <f>IF(M856="","",IF(AND(M856&lt;&gt;'Tabelas auxiliares'!$B$236,M856&lt;&gt;'Tabelas auxiliares'!$B$237,M856&lt;&gt;'Tabelas auxiliares'!$C$236,M856&lt;&gt;'Tabelas auxiliares'!$C$237),"FOLHA DE PESSOAL",IF(Q856='Tabelas auxiliares'!$A$237,"CUSTEIO",IF(Q856='Tabelas auxiliares'!$A$236,"INVESTIMENTO","ERRO - VERIFICAR"))))</f>
        <v/>
      </c>
      <c r="S856" s="65"/>
    </row>
    <row r="857" spans="17:19" x14ac:dyDescent="0.25">
      <c r="Q857" s="51" t="str">
        <f t="shared" si="13"/>
        <v/>
      </c>
      <c r="R857" s="51" t="str">
        <f>IF(M857="","",IF(AND(M857&lt;&gt;'Tabelas auxiliares'!$B$236,M857&lt;&gt;'Tabelas auxiliares'!$B$237,M857&lt;&gt;'Tabelas auxiliares'!$C$236,M857&lt;&gt;'Tabelas auxiliares'!$C$237),"FOLHA DE PESSOAL",IF(Q857='Tabelas auxiliares'!$A$237,"CUSTEIO",IF(Q857='Tabelas auxiliares'!$A$236,"INVESTIMENTO","ERRO - VERIFICAR"))))</f>
        <v/>
      </c>
      <c r="S857" s="65"/>
    </row>
    <row r="858" spans="17:19" x14ac:dyDescent="0.25">
      <c r="Q858" s="51" t="str">
        <f t="shared" si="13"/>
        <v/>
      </c>
      <c r="R858" s="51" t="str">
        <f>IF(M858="","",IF(AND(M858&lt;&gt;'Tabelas auxiliares'!$B$236,M858&lt;&gt;'Tabelas auxiliares'!$B$237,M858&lt;&gt;'Tabelas auxiliares'!$C$236,M858&lt;&gt;'Tabelas auxiliares'!$C$237),"FOLHA DE PESSOAL",IF(Q858='Tabelas auxiliares'!$A$237,"CUSTEIO",IF(Q858='Tabelas auxiliares'!$A$236,"INVESTIMENTO","ERRO - VERIFICAR"))))</f>
        <v/>
      </c>
      <c r="S858" s="65"/>
    </row>
    <row r="859" spans="17:19" x14ac:dyDescent="0.25">
      <c r="Q859" s="51" t="str">
        <f t="shared" si="13"/>
        <v/>
      </c>
      <c r="R859" s="51" t="str">
        <f>IF(M859="","",IF(AND(M859&lt;&gt;'Tabelas auxiliares'!$B$236,M859&lt;&gt;'Tabelas auxiliares'!$B$237,M859&lt;&gt;'Tabelas auxiliares'!$C$236,M859&lt;&gt;'Tabelas auxiliares'!$C$237),"FOLHA DE PESSOAL",IF(Q859='Tabelas auxiliares'!$A$237,"CUSTEIO",IF(Q859='Tabelas auxiliares'!$A$236,"INVESTIMENTO","ERRO - VERIFICAR"))))</f>
        <v/>
      </c>
      <c r="S859" s="65"/>
    </row>
    <row r="860" spans="17:19" x14ac:dyDescent="0.25">
      <c r="Q860" s="51" t="str">
        <f t="shared" si="13"/>
        <v/>
      </c>
      <c r="R860" s="51" t="str">
        <f>IF(M860="","",IF(AND(M860&lt;&gt;'Tabelas auxiliares'!$B$236,M860&lt;&gt;'Tabelas auxiliares'!$B$237,M860&lt;&gt;'Tabelas auxiliares'!$C$236,M860&lt;&gt;'Tabelas auxiliares'!$C$237),"FOLHA DE PESSOAL",IF(Q860='Tabelas auxiliares'!$A$237,"CUSTEIO",IF(Q860='Tabelas auxiliares'!$A$236,"INVESTIMENTO","ERRO - VERIFICAR"))))</f>
        <v/>
      </c>
      <c r="S860" s="65"/>
    </row>
    <row r="861" spans="17:19" x14ac:dyDescent="0.25">
      <c r="Q861" s="51" t="str">
        <f t="shared" si="13"/>
        <v/>
      </c>
      <c r="R861" s="51" t="str">
        <f>IF(M861="","",IF(AND(M861&lt;&gt;'Tabelas auxiliares'!$B$236,M861&lt;&gt;'Tabelas auxiliares'!$B$237,M861&lt;&gt;'Tabelas auxiliares'!$C$236,M861&lt;&gt;'Tabelas auxiliares'!$C$237),"FOLHA DE PESSOAL",IF(Q861='Tabelas auxiliares'!$A$237,"CUSTEIO",IF(Q861='Tabelas auxiliares'!$A$236,"INVESTIMENTO","ERRO - VERIFICAR"))))</f>
        <v/>
      </c>
      <c r="S861" s="65"/>
    </row>
    <row r="862" spans="17:19" x14ac:dyDescent="0.25">
      <c r="Q862" s="51" t="str">
        <f t="shared" si="13"/>
        <v/>
      </c>
      <c r="R862" s="51" t="str">
        <f>IF(M862="","",IF(AND(M862&lt;&gt;'Tabelas auxiliares'!$B$236,M862&lt;&gt;'Tabelas auxiliares'!$B$237,M862&lt;&gt;'Tabelas auxiliares'!$C$236,M862&lt;&gt;'Tabelas auxiliares'!$C$237),"FOLHA DE PESSOAL",IF(Q862='Tabelas auxiliares'!$A$237,"CUSTEIO",IF(Q862='Tabelas auxiliares'!$A$236,"INVESTIMENTO","ERRO - VERIFICAR"))))</f>
        <v/>
      </c>
      <c r="S862" s="65"/>
    </row>
    <row r="863" spans="17:19" x14ac:dyDescent="0.25">
      <c r="Q863" s="51" t="str">
        <f t="shared" si="13"/>
        <v/>
      </c>
      <c r="R863" s="51" t="str">
        <f>IF(M863="","",IF(AND(M863&lt;&gt;'Tabelas auxiliares'!$B$236,M863&lt;&gt;'Tabelas auxiliares'!$B$237,M863&lt;&gt;'Tabelas auxiliares'!$C$236,M863&lt;&gt;'Tabelas auxiliares'!$C$237),"FOLHA DE PESSOAL",IF(Q863='Tabelas auxiliares'!$A$237,"CUSTEIO",IF(Q863='Tabelas auxiliares'!$A$236,"INVESTIMENTO","ERRO - VERIFICAR"))))</f>
        <v/>
      </c>
      <c r="S863" s="65"/>
    </row>
    <row r="864" spans="17:19" x14ac:dyDescent="0.25">
      <c r="Q864" s="51" t="str">
        <f t="shared" si="13"/>
        <v/>
      </c>
      <c r="R864" s="51" t="str">
        <f>IF(M864="","",IF(AND(M864&lt;&gt;'Tabelas auxiliares'!$B$236,M864&lt;&gt;'Tabelas auxiliares'!$B$237,M864&lt;&gt;'Tabelas auxiliares'!$C$236,M864&lt;&gt;'Tabelas auxiliares'!$C$237),"FOLHA DE PESSOAL",IF(Q864='Tabelas auxiliares'!$A$237,"CUSTEIO",IF(Q864='Tabelas auxiliares'!$A$236,"INVESTIMENTO","ERRO - VERIFICAR"))))</f>
        <v/>
      </c>
      <c r="S864" s="65"/>
    </row>
    <row r="865" spans="17:19" x14ac:dyDescent="0.25">
      <c r="Q865" s="51" t="str">
        <f t="shared" si="13"/>
        <v/>
      </c>
      <c r="R865" s="51" t="str">
        <f>IF(M865="","",IF(AND(M865&lt;&gt;'Tabelas auxiliares'!$B$236,M865&lt;&gt;'Tabelas auxiliares'!$B$237,M865&lt;&gt;'Tabelas auxiliares'!$C$236,M865&lt;&gt;'Tabelas auxiliares'!$C$237),"FOLHA DE PESSOAL",IF(Q865='Tabelas auxiliares'!$A$237,"CUSTEIO",IF(Q865='Tabelas auxiliares'!$A$236,"INVESTIMENTO","ERRO - VERIFICAR"))))</f>
        <v/>
      </c>
      <c r="S865" s="65"/>
    </row>
    <row r="866" spans="17:19" x14ac:dyDescent="0.25">
      <c r="Q866" s="51" t="str">
        <f t="shared" si="13"/>
        <v/>
      </c>
      <c r="R866" s="51" t="str">
        <f>IF(M866="","",IF(AND(M866&lt;&gt;'Tabelas auxiliares'!$B$236,M866&lt;&gt;'Tabelas auxiliares'!$B$237,M866&lt;&gt;'Tabelas auxiliares'!$C$236,M866&lt;&gt;'Tabelas auxiliares'!$C$237),"FOLHA DE PESSOAL",IF(Q866='Tabelas auxiliares'!$A$237,"CUSTEIO",IF(Q866='Tabelas auxiliares'!$A$236,"INVESTIMENTO","ERRO - VERIFICAR"))))</f>
        <v/>
      </c>
      <c r="S866" s="65"/>
    </row>
    <row r="867" spans="17:19" x14ac:dyDescent="0.25">
      <c r="Q867" s="51" t="str">
        <f t="shared" si="13"/>
        <v/>
      </c>
      <c r="R867" s="51" t="str">
        <f>IF(M867="","",IF(AND(M867&lt;&gt;'Tabelas auxiliares'!$B$236,M867&lt;&gt;'Tabelas auxiliares'!$B$237,M867&lt;&gt;'Tabelas auxiliares'!$C$236,M867&lt;&gt;'Tabelas auxiliares'!$C$237),"FOLHA DE PESSOAL",IF(Q867='Tabelas auxiliares'!$A$237,"CUSTEIO",IF(Q867='Tabelas auxiliares'!$A$236,"INVESTIMENTO","ERRO - VERIFICAR"))))</f>
        <v/>
      </c>
      <c r="S867" s="65"/>
    </row>
    <row r="868" spans="17:19" x14ac:dyDescent="0.25">
      <c r="Q868" s="51" t="str">
        <f t="shared" si="13"/>
        <v/>
      </c>
      <c r="R868" s="51" t="str">
        <f>IF(M868="","",IF(AND(M868&lt;&gt;'Tabelas auxiliares'!$B$236,M868&lt;&gt;'Tabelas auxiliares'!$B$237,M868&lt;&gt;'Tabelas auxiliares'!$C$236,M868&lt;&gt;'Tabelas auxiliares'!$C$237),"FOLHA DE PESSOAL",IF(Q868='Tabelas auxiliares'!$A$237,"CUSTEIO",IF(Q868='Tabelas auxiliares'!$A$236,"INVESTIMENTO","ERRO - VERIFICAR"))))</f>
        <v/>
      </c>
      <c r="S868" s="65"/>
    </row>
    <row r="869" spans="17:19" x14ac:dyDescent="0.25">
      <c r="Q869" s="51" t="str">
        <f t="shared" si="13"/>
        <v/>
      </c>
      <c r="R869" s="51" t="str">
        <f>IF(M869="","",IF(AND(M869&lt;&gt;'Tabelas auxiliares'!$B$236,M869&lt;&gt;'Tabelas auxiliares'!$B$237,M869&lt;&gt;'Tabelas auxiliares'!$C$236,M869&lt;&gt;'Tabelas auxiliares'!$C$237),"FOLHA DE PESSOAL",IF(Q869='Tabelas auxiliares'!$A$237,"CUSTEIO",IF(Q869='Tabelas auxiliares'!$A$236,"INVESTIMENTO","ERRO - VERIFICAR"))))</f>
        <v/>
      </c>
      <c r="S869" s="65"/>
    </row>
    <row r="870" spans="17:19" x14ac:dyDescent="0.25">
      <c r="Q870" s="51" t="str">
        <f t="shared" si="13"/>
        <v/>
      </c>
      <c r="R870" s="51" t="str">
        <f>IF(M870="","",IF(AND(M870&lt;&gt;'Tabelas auxiliares'!$B$236,M870&lt;&gt;'Tabelas auxiliares'!$B$237,M870&lt;&gt;'Tabelas auxiliares'!$C$236,M870&lt;&gt;'Tabelas auxiliares'!$C$237),"FOLHA DE PESSOAL",IF(Q870='Tabelas auxiliares'!$A$237,"CUSTEIO",IF(Q870='Tabelas auxiliares'!$A$236,"INVESTIMENTO","ERRO - VERIFICAR"))))</f>
        <v/>
      </c>
      <c r="S870" s="65"/>
    </row>
    <row r="871" spans="17:19" x14ac:dyDescent="0.25">
      <c r="Q871" s="51" t="str">
        <f t="shared" si="13"/>
        <v/>
      </c>
      <c r="R871" s="51" t="str">
        <f>IF(M871="","",IF(AND(M871&lt;&gt;'Tabelas auxiliares'!$B$236,M871&lt;&gt;'Tabelas auxiliares'!$B$237,M871&lt;&gt;'Tabelas auxiliares'!$C$236,M871&lt;&gt;'Tabelas auxiliares'!$C$237),"FOLHA DE PESSOAL",IF(Q871='Tabelas auxiliares'!$A$237,"CUSTEIO",IF(Q871='Tabelas auxiliares'!$A$236,"INVESTIMENTO","ERRO - VERIFICAR"))))</f>
        <v/>
      </c>
      <c r="S871" s="65"/>
    </row>
    <row r="872" spans="17:19" x14ac:dyDescent="0.25">
      <c r="Q872" s="51" t="str">
        <f t="shared" si="13"/>
        <v/>
      </c>
      <c r="R872" s="51" t="str">
        <f>IF(M872="","",IF(AND(M872&lt;&gt;'Tabelas auxiliares'!$B$236,M872&lt;&gt;'Tabelas auxiliares'!$B$237,M872&lt;&gt;'Tabelas auxiliares'!$C$236,M872&lt;&gt;'Tabelas auxiliares'!$C$237),"FOLHA DE PESSOAL",IF(Q872='Tabelas auxiliares'!$A$237,"CUSTEIO",IF(Q872='Tabelas auxiliares'!$A$236,"INVESTIMENTO","ERRO - VERIFICAR"))))</f>
        <v/>
      </c>
      <c r="S872" s="65"/>
    </row>
    <row r="873" spans="17:19" x14ac:dyDescent="0.25">
      <c r="Q873" s="51" t="str">
        <f t="shared" si="13"/>
        <v/>
      </c>
      <c r="R873" s="51" t="str">
        <f>IF(M873="","",IF(AND(M873&lt;&gt;'Tabelas auxiliares'!$B$236,M873&lt;&gt;'Tabelas auxiliares'!$B$237,M873&lt;&gt;'Tabelas auxiliares'!$C$236,M873&lt;&gt;'Tabelas auxiliares'!$C$237),"FOLHA DE PESSOAL",IF(Q873='Tabelas auxiliares'!$A$237,"CUSTEIO",IF(Q873='Tabelas auxiliares'!$A$236,"INVESTIMENTO","ERRO - VERIFICAR"))))</f>
        <v/>
      </c>
      <c r="S873" s="65"/>
    </row>
    <row r="874" spans="17:19" x14ac:dyDescent="0.25">
      <c r="Q874" s="51" t="str">
        <f t="shared" si="13"/>
        <v/>
      </c>
      <c r="R874" s="51" t="str">
        <f>IF(M874="","",IF(AND(M874&lt;&gt;'Tabelas auxiliares'!$B$236,M874&lt;&gt;'Tabelas auxiliares'!$B$237,M874&lt;&gt;'Tabelas auxiliares'!$C$236,M874&lt;&gt;'Tabelas auxiliares'!$C$237),"FOLHA DE PESSOAL",IF(Q874='Tabelas auxiliares'!$A$237,"CUSTEIO",IF(Q874='Tabelas auxiliares'!$A$236,"INVESTIMENTO","ERRO - VERIFICAR"))))</f>
        <v/>
      </c>
      <c r="S874" s="65"/>
    </row>
    <row r="875" spans="17:19" x14ac:dyDescent="0.25">
      <c r="Q875" s="51" t="str">
        <f t="shared" si="13"/>
        <v/>
      </c>
      <c r="R875" s="51" t="str">
        <f>IF(M875="","",IF(AND(M875&lt;&gt;'Tabelas auxiliares'!$B$236,M875&lt;&gt;'Tabelas auxiliares'!$B$237,M875&lt;&gt;'Tabelas auxiliares'!$C$236,M875&lt;&gt;'Tabelas auxiliares'!$C$237),"FOLHA DE PESSOAL",IF(Q875='Tabelas auxiliares'!$A$237,"CUSTEIO",IF(Q875='Tabelas auxiliares'!$A$236,"INVESTIMENTO","ERRO - VERIFICAR"))))</f>
        <v/>
      </c>
      <c r="S875" s="65"/>
    </row>
    <row r="876" spans="17:19" x14ac:dyDescent="0.25">
      <c r="Q876" s="51" t="str">
        <f t="shared" si="13"/>
        <v/>
      </c>
      <c r="R876" s="51" t="str">
        <f>IF(M876="","",IF(AND(M876&lt;&gt;'Tabelas auxiliares'!$B$236,M876&lt;&gt;'Tabelas auxiliares'!$B$237,M876&lt;&gt;'Tabelas auxiliares'!$C$236,M876&lt;&gt;'Tabelas auxiliares'!$C$237),"FOLHA DE PESSOAL",IF(Q876='Tabelas auxiliares'!$A$237,"CUSTEIO",IF(Q876='Tabelas auxiliares'!$A$236,"INVESTIMENTO","ERRO - VERIFICAR"))))</f>
        <v/>
      </c>
      <c r="S876" s="65"/>
    </row>
    <row r="877" spans="17:19" x14ac:dyDescent="0.25">
      <c r="Q877" s="51" t="str">
        <f t="shared" si="13"/>
        <v/>
      </c>
      <c r="R877" s="51" t="str">
        <f>IF(M877="","",IF(AND(M877&lt;&gt;'Tabelas auxiliares'!$B$236,M877&lt;&gt;'Tabelas auxiliares'!$B$237,M877&lt;&gt;'Tabelas auxiliares'!$C$236,M877&lt;&gt;'Tabelas auxiliares'!$C$237),"FOLHA DE PESSOAL",IF(Q877='Tabelas auxiliares'!$A$237,"CUSTEIO",IF(Q877='Tabelas auxiliares'!$A$236,"INVESTIMENTO","ERRO - VERIFICAR"))))</f>
        <v/>
      </c>
      <c r="S877" s="65"/>
    </row>
    <row r="878" spans="17:19" x14ac:dyDescent="0.25">
      <c r="Q878" s="51" t="str">
        <f t="shared" si="13"/>
        <v/>
      </c>
      <c r="R878" s="51" t="str">
        <f>IF(M878="","",IF(AND(M878&lt;&gt;'Tabelas auxiliares'!$B$236,M878&lt;&gt;'Tabelas auxiliares'!$B$237,M878&lt;&gt;'Tabelas auxiliares'!$C$236,M878&lt;&gt;'Tabelas auxiliares'!$C$237),"FOLHA DE PESSOAL",IF(Q878='Tabelas auxiliares'!$A$237,"CUSTEIO",IF(Q878='Tabelas auxiliares'!$A$236,"INVESTIMENTO","ERRO - VERIFICAR"))))</f>
        <v/>
      </c>
      <c r="S878" s="65"/>
    </row>
    <row r="879" spans="17:19" x14ac:dyDescent="0.25">
      <c r="Q879" s="51" t="str">
        <f t="shared" si="13"/>
        <v/>
      </c>
      <c r="R879" s="51" t="str">
        <f>IF(M879="","",IF(AND(M879&lt;&gt;'Tabelas auxiliares'!$B$236,M879&lt;&gt;'Tabelas auxiliares'!$B$237,M879&lt;&gt;'Tabelas auxiliares'!$C$236,M879&lt;&gt;'Tabelas auxiliares'!$C$237),"FOLHA DE PESSOAL",IF(Q879='Tabelas auxiliares'!$A$237,"CUSTEIO",IF(Q879='Tabelas auxiliares'!$A$236,"INVESTIMENTO","ERRO - VERIFICAR"))))</f>
        <v/>
      </c>
      <c r="S879" s="65"/>
    </row>
    <row r="880" spans="17:19" x14ac:dyDescent="0.25">
      <c r="Q880" s="51" t="str">
        <f t="shared" si="13"/>
        <v/>
      </c>
      <c r="R880" s="51" t="str">
        <f>IF(M880="","",IF(AND(M880&lt;&gt;'Tabelas auxiliares'!$B$236,M880&lt;&gt;'Tabelas auxiliares'!$B$237,M880&lt;&gt;'Tabelas auxiliares'!$C$236,M880&lt;&gt;'Tabelas auxiliares'!$C$237),"FOLHA DE PESSOAL",IF(Q880='Tabelas auxiliares'!$A$237,"CUSTEIO",IF(Q880='Tabelas auxiliares'!$A$236,"INVESTIMENTO","ERRO - VERIFICAR"))))</f>
        <v/>
      </c>
      <c r="S880" s="65"/>
    </row>
    <row r="881" spans="17:19" x14ac:dyDescent="0.25">
      <c r="Q881" s="51" t="str">
        <f t="shared" si="13"/>
        <v/>
      </c>
      <c r="R881" s="51" t="str">
        <f>IF(M881="","",IF(AND(M881&lt;&gt;'Tabelas auxiliares'!$B$236,M881&lt;&gt;'Tabelas auxiliares'!$B$237,M881&lt;&gt;'Tabelas auxiliares'!$C$236,M881&lt;&gt;'Tabelas auxiliares'!$C$237),"FOLHA DE PESSOAL",IF(Q881='Tabelas auxiliares'!$A$237,"CUSTEIO",IF(Q881='Tabelas auxiliares'!$A$236,"INVESTIMENTO","ERRO - VERIFICAR"))))</f>
        <v/>
      </c>
      <c r="S881" s="65"/>
    </row>
    <row r="882" spans="17:19" x14ac:dyDescent="0.25">
      <c r="Q882" s="51" t="str">
        <f t="shared" si="13"/>
        <v/>
      </c>
      <c r="R882" s="51" t="str">
        <f>IF(M882="","",IF(AND(M882&lt;&gt;'Tabelas auxiliares'!$B$236,M882&lt;&gt;'Tabelas auxiliares'!$B$237,M882&lt;&gt;'Tabelas auxiliares'!$C$236,M882&lt;&gt;'Tabelas auxiliares'!$C$237),"FOLHA DE PESSOAL",IF(Q882='Tabelas auxiliares'!$A$237,"CUSTEIO",IF(Q882='Tabelas auxiliares'!$A$236,"INVESTIMENTO","ERRO - VERIFICAR"))))</f>
        <v/>
      </c>
      <c r="S882" s="65"/>
    </row>
    <row r="883" spans="17:19" x14ac:dyDescent="0.25">
      <c r="Q883" s="51" t="str">
        <f t="shared" si="13"/>
        <v/>
      </c>
      <c r="R883" s="51" t="str">
        <f>IF(M883="","",IF(AND(M883&lt;&gt;'Tabelas auxiliares'!$B$236,M883&lt;&gt;'Tabelas auxiliares'!$B$237,M883&lt;&gt;'Tabelas auxiliares'!$C$236,M883&lt;&gt;'Tabelas auxiliares'!$C$237),"FOLHA DE PESSOAL",IF(Q883='Tabelas auxiliares'!$A$237,"CUSTEIO",IF(Q883='Tabelas auxiliares'!$A$236,"INVESTIMENTO","ERRO - VERIFICAR"))))</f>
        <v/>
      </c>
      <c r="S883" s="65"/>
    </row>
    <row r="884" spans="17:19" x14ac:dyDescent="0.25">
      <c r="Q884" s="51" t="str">
        <f t="shared" si="13"/>
        <v/>
      </c>
      <c r="R884" s="51" t="str">
        <f>IF(M884="","",IF(AND(M884&lt;&gt;'Tabelas auxiliares'!$B$236,M884&lt;&gt;'Tabelas auxiliares'!$B$237,M884&lt;&gt;'Tabelas auxiliares'!$C$236,M884&lt;&gt;'Tabelas auxiliares'!$C$237),"FOLHA DE PESSOAL",IF(Q884='Tabelas auxiliares'!$A$237,"CUSTEIO",IF(Q884='Tabelas auxiliares'!$A$236,"INVESTIMENTO","ERRO - VERIFICAR"))))</f>
        <v/>
      </c>
      <c r="S884" s="65"/>
    </row>
    <row r="885" spans="17:19" x14ac:dyDescent="0.25">
      <c r="Q885" s="51" t="str">
        <f t="shared" si="13"/>
        <v/>
      </c>
      <c r="R885" s="51" t="str">
        <f>IF(M885="","",IF(AND(M885&lt;&gt;'Tabelas auxiliares'!$B$236,M885&lt;&gt;'Tabelas auxiliares'!$B$237,M885&lt;&gt;'Tabelas auxiliares'!$C$236,M885&lt;&gt;'Tabelas auxiliares'!$C$237),"FOLHA DE PESSOAL",IF(Q885='Tabelas auxiliares'!$A$237,"CUSTEIO",IF(Q885='Tabelas auxiliares'!$A$236,"INVESTIMENTO","ERRO - VERIFICAR"))))</f>
        <v/>
      </c>
      <c r="S885" s="65"/>
    </row>
    <row r="886" spans="17:19" x14ac:dyDescent="0.25">
      <c r="Q886" s="51" t="str">
        <f t="shared" si="13"/>
        <v/>
      </c>
      <c r="R886" s="51" t="str">
        <f>IF(M886="","",IF(AND(M886&lt;&gt;'Tabelas auxiliares'!$B$236,M886&lt;&gt;'Tabelas auxiliares'!$B$237,M886&lt;&gt;'Tabelas auxiliares'!$C$236,M886&lt;&gt;'Tabelas auxiliares'!$C$237),"FOLHA DE PESSOAL",IF(Q886='Tabelas auxiliares'!$A$237,"CUSTEIO",IF(Q886='Tabelas auxiliares'!$A$236,"INVESTIMENTO","ERRO - VERIFICAR"))))</f>
        <v/>
      </c>
      <c r="S886" s="65"/>
    </row>
    <row r="887" spans="17:19" x14ac:dyDescent="0.25">
      <c r="Q887" s="51" t="str">
        <f t="shared" si="13"/>
        <v/>
      </c>
      <c r="R887" s="51" t="str">
        <f>IF(M887="","",IF(AND(M887&lt;&gt;'Tabelas auxiliares'!$B$236,M887&lt;&gt;'Tabelas auxiliares'!$B$237,M887&lt;&gt;'Tabelas auxiliares'!$C$236,M887&lt;&gt;'Tabelas auxiliares'!$C$237),"FOLHA DE PESSOAL",IF(Q887='Tabelas auxiliares'!$A$237,"CUSTEIO",IF(Q887='Tabelas auxiliares'!$A$236,"INVESTIMENTO","ERRO - VERIFICAR"))))</f>
        <v/>
      </c>
      <c r="S887" s="65"/>
    </row>
    <row r="888" spans="17:19" x14ac:dyDescent="0.25">
      <c r="Q888" s="51" t="str">
        <f t="shared" si="13"/>
        <v/>
      </c>
      <c r="R888" s="51" t="str">
        <f>IF(M888="","",IF(AND(M888&lt;&gt;'Tabelas auxiliares'!$B$236,M888&lt;&gt;'Tabelas auxiliares'!$B$237,M888&lt;&gt;'Tabelas auxiliares'!$C$236,M888&lt;&gt;'Tabelas auxiliares'!$C$237),"FOLHA DE PESSOAL",IF(Q888='Tabelas auxiliares'!$A$237,"CUSTEIO",IF(Q888='Tabelas auxiliares'!$A$236,"INVESTIMENTO","ERRO - VERIFICAR"))))</f>
        <v/>
      </c>
      <c r="S888" s="65"/>
    </row>
    <row r="889" spans="17:19" x14ac:dyDescent="0.25">
      <c r="Q889" s="51" t="str">
        <f t="shared" si="13"/>
        <v/>
      </c>
      <c r="R889" s="51" t="str">
        <f>IF(M889="","",IF(AND(M889&lt;&gt;'Tabelas auxiliares'!$B$236,M889&lt;&gt;'Tabelas auxiliares'!$B$237,M889&lt;&gt;'Tabelas auxiliares'!$C$236,M889&lt;&gt;'Tabelas auxiliares'!$C$237),"FOLHA DE PESSOAL",IF(Q889='Tabelas auxiliares'!$A$237,"CUSTEIO",IF(Q889='Tabelas auxiliares'!$A$236,"INVESTIMENTO","ERRO - VERIFICAR"))))</f>
        <v/>
      </c>
      <c r="S889" s="65"/>
    </row>
    <row r="890" spans="17:19" x14ac:dyDescent="0.25">
      <c r="Q890" s="51" t="str">
        <f t="shared" si="13"/>
        <v/>
      </c>
      <c r="R890" s="51" t="str">
        <f>IF(M890="","",IF(AND(M890&lt;&gt;'Tabelas auxiliares'!$B$236,M890&lt;&gt;'Tabelas auxiliares'!$B$237,M890&lt;&gt;'Tabelas auxiliares'!$C$236,M890&lt;&gt;'Tabelas auxiliares'!$C$237),"FOLHA DE PESSOAL",IF(Q890='Tabelas auxiliares'!$A$237,"CUSTEIO",IF(Q890='Tabelas auxiliares'!$A$236,"INVESTIMENTO","ERRO - VERIFICAR"))))</f>
        <v/>
      </c>
      <c r="S890" s="65"/>
    </row>
    <row r="891" spans="17:19" x14ac:dyDescent="0.25">
      <c r="Q891" s="51" t="str">
        <f t="shared" si="13"/>
        <v/>
      </c>
      <c r="R891" s="51" t="str">
        <f>IF(M891="","",IF(AND(M891&lt;&gt;'Tabelas auxiliares'!$B$236,M891&lt;&gt;'Tabelas auxiliares'!$B$237,M891&lt;&gt;'Tabelas auxiliares'!$C$236,M891&lt;&gt;'Tabelas auxiliares'!$C$237),"FOLHA DE PESSOAL",IF(Q891='Tabelas auxiliares'!$A$237,"CUSTEIO",IF(Q891='Tabelas auxiliares'!$A$236,"INVESTIMENTO","ERRO - VERIFICAR"))))</f>
        <v/>
      </c>
      <c r="S891" s="65"/>
    </row>
    <row r="892" spans="17:19" x14ac:dyDescent="0.25">
      <c r="Q892" s="51" t="str">
        <f t="shared" si="13"/>
        <v/>
      </c>
      <c r="R892" s="51" t="str">
        <f>IF(M892="","",IF(AND(M892&lt;&gt;'Tabelas auxiliares'!$B$236,M892&lt;&gt;'Tabelas auxiliares'!$B$237,M892&lt;&gt;'Tabelas auxiliares'!$C$236,M892&lt;&gt;'Tabelas auxiliares'!$C$237),"FOLHA DE PESSOAL",IF(Q892='Tabelas auxiliares'!$A$237,"CUSTEIO",IF(Q892='Tabelas auxiliares'!$A$236,"INVESTIMENTO","ERRO - VERIFICAR"))))</f>
        <v/>
      </c>
      <c r="S892" s="65"/>
    </row>
    <row r="893" spans="17:19" x14ac:dyDescent="0.25">
      <c r="Q893" s="51" t="str">
        <f t="shared" si="13"/>
        <v/>
      </c>
      <c r="R893" s="51" t="str">
        <f>IF(M893="","",IF(AND(M893&lt;&gt;'Tabelas auxiliares'!$B$236,M893&lt;&gt;'Tabelas auxiliares'!$B$237,M893&lt;&gt;'Tabelas auxiliares'!$C$236,M893&lt;&gt;'Tabelas auxiliares'!$C$237),"FOLHA DE PESSOAL",IF(Q893='Tabelas auxiliares'!$A$237,"CUSTEIO",IF(Q893='Tabelas auxiliares'!$A$236,"INVESTIMENTO","ERRO - VERIFICAR"))))</f>
        <v/>
      </c>
      <c r="S893" s="65"/>
    </row>
    <row r="894" spans="17:19" x14ac:dyDescent="0.25">
      <c r="Q894" s="51" t="str">
        <f t="shared" si="13"/>
        <v/>
      </c>
      <c r="R894" s="51" t="str">
        <f>IF(M894="","",IF(AND(M894&lt;&gt;'Tabelas auxiliares'!$B$236,M894&lt;&gt;'Tabelas auxiliares'!$B$237,M894&lt;&gt;'Tabelas auxiliares'!$C$236,M894&lt;&gt;'Tabelas auxiliares'!$C$237),"FOLHA DE PESSOAL",IF(Q894='Tabelas auxiliares'!$A$237,"CUSTEIO",IF(Q894='Tabelas auxiliares'!$A$236,"INVESTIMENTO","ERRO - VERIFICAR"))))</f>
        <v/>
      </c>
      <c r="S894" s="65"/>
    </row>
    <row r="895" spans="17:19" x14ac:dyDescent="0.25">
      <c r="Q895" s="51" t="str">
        <f t="shared" si="13"/>
        <v/>
      </c>
      <c r="R895" s="51" t="str">
        <f>IF(M895="","",IF(AND(M895&lt;&gt;'Tabelas auxiliares'!$B$236,M895&lt;&gt;'Tabelas auxiliares'!$B$237,M895&lt;&gt;'Tabelas auxiliares'!$C$236,M895&lt;&gt;'Tabelas auxiliares'!$C$237),"FOLHA DE PESSOAL",IF(Q895='Tabelas auxiliares'!$A$237,"CUSTEIO",IF(Q895='Tabelas auxiliares'!$A$236,"INVESTIMENTO","ERRO - VERIFICAR"))))</f>
        <v/>
      </c>
      <c r="S895" s="65"/>
    </row>
    <row r="896" spans="17:19" x14ac:dyDescent="0.25">
      <c r="Q896" s="51" t="str">
        <f t="shared" si="13"/>
        <v/>
      </c>
      <c r="R896" s="51" t="str">
        <f>IF(M896="","",IF(AND(M896&lt;&gt;'Tabelas auxiliares'!$B$236,M896&lt;&gt;'Tabelas auxiliares'!$B$237,M896&lt;&gt;'Tabelas auxiliares'!$C$236,M896&lt;&gt;'Tabelas auxiliares'!$C$237),"FOLHA DE PESSOAL",IF(Q896='Tabelas auxiliares'!$A$237,"CUSTEIO",IF(Q896='Tabelas auxiliares'!$A$236,"INVESTIMENTO","ERRO - VERIFICAR"))))</f>
        <v/>
      </c>
      <c r="S896" s="65"/>
    </row>
    <row r="897" spans="17:19" x14ac:dyDescent="0.25">
      <c r="Q897" s="51" t="str">
        <f t="shared" si="13"/>
        <v/>
      </c>
      <c r="R897" s="51" t="str">
        <f>IF(M897="","",IF(AND(M897&lt;&gt;'Tabelas auxiliares'!$B$236,M897&lt;&gt;'Tabelas auxiliares'!$B$237,M897&lt;&gt;'Tabelas auxiliares'!$C$236,M897&lt;&gt;'Tabelas auxiliares'!$C$237),"FOLHA DE PESSOAL",IF(Q897='Tabelas auxiliares'!$A$237,"CUSTEIO",IF(Q897='Tabelas auxiliares'!$A$236,"INVESTIMENTO","ERRO - VERIFICAR"))))</f>
        <v/>
      </c>
      <c r="S897" s="65"/>
    </row>
    <row r="898" spans="17:19" x14ac:dyDescent="0.25">
      <c r="Q898" s="51" t="str">
        <f t="shared" si="13"/>
        <v/>
      </c>
      <c r="R898" s="51" t="str">
        <f>IF(M898="","",IF(AND(M898&lt;&gt;'Tabelas auxiliares'!$B$236,M898&lt;&gt;'Tabelas auxiliares'!$B$237,M898&lt;&gt;'Tabelas auxiliares'!$C$236,M898&lt;&gt;'Tabelas auxiliares'!$C$237),"FOLHA DE PESSOAL",IF(Q898='Tabelas auxiliares'!$A$237,"CUSTEIO",IF(Q898='Tabelas auxiliares'!$A$236,"INVESTIMENTO","ERRO - VERIFICAR"))))</f>
        <v/>
      </c>
      <c r="S898" s="65"/>
    </row>
    <row r="899" spans="17:19" x14ac:dyDescent="0.25">
      <c r="Q899" s="51" t="str">
        <f t="shared" si="13"/>
        <v/>
      </c>
      <c r="R899" s="51" t="str">
        <f>IF(M899="","",IF(AND(M899&lt;&gt;'Tabelas auxiliares'!$B$236,M899&lt;&gt;'Tabelas auxiliares'!$B$237,M899&lt;&gt;'Tabelas auxiliares'!$C$236,M899&lt;&gt;'Tabelas auxiliares'!$C$237),"FOLHA DE PESSOAL",IF(Q899='Tabelas auxiliares'!$A$237,"CUSTEIO",IF(Q899='Tabelas auxiliares'!$A$236,"INVESTIMENTO","ERRO - VERIFICAR"))))</f>
        <v/>
      </c>
      <c r="S899" s="65"/>
    </row>
    <row r="900" spans="17:19" x14ac:dyDescent="0.25">
      <c r="Q900" s="51" t="str">
        <f t="shared" si="13"/>
        <v/>
      </c>
      <c r="R900" s="51" t="str">
        <f>IF(M900="","",IF(AND(M900&lt;&gt;'Tabelas auxiliares'!$B$236,M900&lt;&gt;'Tabelas auxiliares'!$B$237,M900&lt;&gt;'Tabelas auxiliares'!$C$236,M900&lt;&gt;'Tabelas auxiliares'!$C$237),"FOLHA DE PESSOAL",IF(Q900='Tabelas auxiliares'!$A$237,"CUSTEIO",IF(Q900='Tabelas auxiliares'!$A$236,"INVESTIMENTO","ERRO - VERIFICAR"))))</f>
        <v/>
      </c>
      <c r="S900" s="65"/>
    </row>
    <row r="901" spans="17:19" x14ac:dyDescent="0.25">
      <c r="Q901" s="51" t="str">
        <f t="shared" ref="Q901:Q964" si="14">LEFT(O901,1)</f>
        <v/>
      </c>
      <c r="R901" s="51" t="str">
        <f>IF(M901="","",IF(AND(M901&lt;&gt;'Tabelas auxiliares'!$B$236,M901&lt;&gt;'Tabelas auxiliares'!$B$237,M901&lt;&gt;'Tabelas auxiliares'!$C$236,M901&lt;&gt;'Tabelas auxiliares'!$C$237),"FOLHA DE PESSOAL",IF(Q901='Tabelas auxiliares'!$A$237,"CUSTEIO",IF(Q901='Tabelas auxiliares'!$A$236,"INVESTIMENTO","ERRO - VERIFICAR"))))</f>
        <v/>
      </c>
      <c r="S901" s="65"/>
    </row>
    <row r="902" spans="17:19" x14ac:dyDescent="0.25">
      <c r="Q902" s="51" t="str">
        <f t="shared" si="14"/>
        <v/>
      </c>
      <c r="R902" s="51" t="str">
        <f>IF(M902="","",IF(AND(M902&lt;&gt;'Tabelas auxiliares'!$B$236,M902&lt;&gt;'Tabelas auxiliares'!$B$237,M902&lt;&gt;'Tabelas auxiliares'!$C$236,M902&lt;&gt;'Tabelas auxiliares'!$C$237),"FOLHA DE PESSOAL",IF(Q902='Tabelas auxiliares'!$A$237,"CUSTEIO",IF(Q902='Tabelas auxiliares'!$A$236,"INVESTIMENTO","ERRO - VERIFICAR"))))</f>
        <v/>
      </c>
      <c r="S902" s="65"/>
    </row>
    <row r="903" spans="17:19" x14ac:dyDescent="0.25">
      <c r="Q903" s="51" t="str">
        <f t="shared" si="14"/>
        <v/>
      </c>
      <c r="R903" s="51" t="str">
        <f>IF(M903="","",IF(AND(M903&lt;&gt;'Tabelas auxiliares'!$B$236,M903&lt;&gt;'Tabelas auxiliares'!$B$237,M903&lt;&gt;'Tabelas auxiliares'!$C$236,M903&lt;&gt;'Tabelas auxiliares'!$C$237),"FOLHA DE PESSOAL",IF(Q903='Tabelas auxiliares'!$A$237,"CUSTEIO",IF(Q903='Tabelas auxiliares'!$A$236,"INVESTIMENTO","ERRO - VERIFICAR"))))</f>
        <v/>
      </c>
      <c r="S903" s="65"/>
    </row>
    <row r="904" spans="17:19" x14ac:dyDescent="0.25">
      <c r="Q904" s="51" t="str">
        <f t="shared" si="14"/>
        <v/>
      </c>
      <c r="R904" s="51" t="str">
        <f>IF(M904="","",IF(AND(M904&lt;&gt;'Tabelas auxiliares'!$B$236,M904&lt;&gt;'Tabelas auxiliares'!$B$237,M904&lt;&gt;'Tabelas auxiliares'!$C$236,M904&lt;&gt;'Tabelas auxiliares'!$C$237),"FOLHA DE PESSOAL",IF(Q904='Tabelas auxiliares'!$A$237,"CUSTEIO",IF(Q904='Tabelas auxiliares'!$A$236,"INVESTIMENTO","ERRO - VERIFICAR"))))</f>
        <v/>
      </c>
      <c r="S904" s="65"/>
    </row>
    <row r="905" spans="17:19" x14ac:dyDescent="0.25">
      <c r="Q905" s="51" t="str">
        <f t="shared" si="14"/>
        <v/>
      </c>
      <c r="R905" s="51" t="str">
        <f>IF(M905="","",IF(AND(M905&lt;&gt;'Tabelas auxiliares'!$B$236,M905&lt;&gt;'Tabelas auxiliares'!$B$237,M905&lt;&gt;'Tabelas auxiliares'!$C$236,M905&lt;&gt;'Tabelas auxiliares'!$C$237),"FOLHA DE PESSOAL",IF(Q905='Tabelas auxiliares'!$A$237,"CUSTEIO",IF(Q905='Tabelas auxiliares'!$A$236,"INVESTIMENTO","ERRO - VERIFICAR"))))</f>
        <v/>
      </c>
      <c r="S905" s="65"/>
    </row>
    <row r="906" spans="17:19" x14ac:dyDescent="0.25">
      <c r="Q906" s="51" t="str">
        <f t="shared" si="14"/>
        <v/>
      </c>
      <c r="R906" s="51" t="str">
        <f>IF(M906="","",IF(AND(M906&lt;&gt;'Tabelas auxiliares'!$B$236,M906&lt;&gt;'Tabelas auxiliares'!$B$237,M906&lt;&gt;'Tabelas auxiliares'!$C$236,M906&lt;&gt;'Tabelas auxiliares'!$C$237),"FOLHA DE PESSOAL",IF(Q906='Tabelas auxiliares'!$A$237,"CUSTEIO",IF(Q906='Tabelas auxiliares'!$A$236,"INVESTIMENTO","ERRO - VERIFICAR"))))</f>
        <v/>
      </c>
      <c r="S906" s="65"/>
    </row>
    <row r="907" spans="17:19" x14ac:dyDescent="0.25">
      <c r="Q907" s="51" t="str">
        <f t="shared" si="14"/>
        <v/>
      </c>
      <c r="R907" s="51" t="str">
        <f>IF(M907="","",IF(AND(M907&lt;&gt;'Tabelas auxiliares'!$B$236,M907&lt;&gt;'Tabelas auxiliares'!$B$237,M907&lt;&gt;'Tabelas auxiliares'!$C$236,M907&lt;&gt;'Tabelas auxiliares'!$C$237),"FOLHA DE PESSOAL",IF(Q907='Tabelas auxiliares'!$A$237,"CUSTEIO",IF(Q907='Tabelas auxiliares'!$A$236,"INVESTIMENTO","ERRO - VERIFICAR"))))</f>
        <v/>
      </c>
      <c r="S907" s="65"/>
    </row>
    <row r="908" spans="17:19" x14ac:dyDescent="0.25">
      <c r="Q908" s="51" t="str">
        <f t="shared" si="14"/>
        <v/>
      </c>
      <c r="R908" s="51" t="str">
        <f>IF(M908="","",IF(AND(M908&lt;&gt;'Tabelas auxiliares'!$B$236,M908&lt;&gt;'Tabelas auxiliares'!$B$237,M908&lt;&gt;'Tabelas auxiliares'!$C$236,M908&lt;&gt;'Tabelas auxiliares'!$C$237),"FOLHA DE PESSOAL",IF(Q908='Tabelas auxiliares'!$A$237,"CUSTEIO",IF(Q908='Tabelas auxiliares'!$A$236,"INVESTIMENTO","ERRO - VERIFICAR"))))</f>
        <v/>
      </c>
      <c r="S908" s="65"/>
    </row>
    <row r="909" spans="17:19" x14ac:dyDescent="0.25">
      <c r="Q909" s="51" t="str">
        <f t="shared" si="14"/>
        <v/>
      </c>
      <c r="R909" s="51" t="str">
        <f>IF(M909="","",IF(AND(M909&lt;&gt;'Tabelas auxiliares'!$B$236,M909&lt;&gt;'Tabelas auxiliares'!$B$237,M909&lt;&gt;'Tabelas auxiliares'!$C$236,M909&lt;&gt;'Tabelas auxiliares'!$C$237),"FOLHA DE PESSOAL",IF(Q909='Tabelas auxiliares'!$A$237,"CUSTEIO",IF(Q909='Tabelas auxiliares'!$A$236,"INVESTIMENTO","ERRO - VERIFICAR"))))</f>
        <v/>
      </c>
      <c r="S909" s="65"/>
    </row>
    <row r="910" spans="17:19" x14ac:dyDescent="0.25">
      <c r="Q910" s="51" t="str">
        <f t="shared" si="14"/>
        <v/>
      </c>
      <c r="R910" s="51" t="str">
        <f>IF(M910="","",IF(AND(M910&lt;&gt;'Tabelas auxiliares'!$B$236,M910&lt;&gt;'Tabelas auxiliares'!$B$237,M910&lt;&gt;'Tabelas auxiliares'!$C$236,M910&lt;&gt;'Tabelas auxiliares'!$C$237),"FOLHA DE PESSOAL",IF(Q910='Tabelas auxiliares'!$A$237,"CUSTEIO",IF(Q910='Tabelas auxiliares'!$A$236,"INVESTIMENTO","ERRO - VERIFICAR"))))</f>
        <v/>
      </c>
      <c r="S910" s="65"/>
    </row>
    <row r="911" spans="17:19" x14ac:dyDescent="0.25">
      <c r="Q911" s="51" t="str">
        <f t="shared" si="14"/>
        <v/>
      </c>
      <c r="R911" s="51" t="str">
        <f>IF(M911="","",IF(AND(M911&lt;&gt;'Tabelas auxiliares'!$B$236,M911&lt;&gt;'Tabelas auxiliares'!$B$237,M911&lt;&gt;'Tabelas auxiliares'!$C$236,M911&lt;&gt;'Tabelas auxiliares'!$C$237),"FOLHA DE PESSOAL",IF(Q911='Tabelas auxiliares'!$A$237,"CUSTEIO",IF(Q911='Tabelas auxiliares'!$A$236,"INVESTIMENTO","ERRO - VERIFICAR"))))</f>
        <v/>
      </c>
      <c r="S911" s="65"/>
    </row>
    <row r="912" spans="17:19" x14ac:dyDescent="0.25">
      <c r="Q912" s="51" t="str">
        <f t="shared" si="14"/>
        <v/>
      </c>
      <c r="R912" s="51" t="str">
        <f>IF(M912="","",IF(AND(M912&lt;&gt;'Tabelas auxiliares'!$B$236,M912&lt;&gt;'Tabelas auxiliares'!$B$237,M912&lt;&gt;'Tabelas auxiliares'!$C$236,M912&lt;&gt;'Tabelas auxiliares'!$C$237),"FOLHA DE PESSOAL",IF(Q912='Tabelas auxiliares'!$A$237,"CUSTEIO",IF(Q912='Tabelas auxiliares'!$A$236,"INVESTIMENTO","ERRO - VERIFICAR"))))</f>
        <v/>
      </c>
      <c r="S912" s="65"/>
    </row>
    <row r="913" spans="17:19" x14ac:dyDescent="0.25">
      <c r="Q913" s="51" t="str">
        <f t="shared" si="14"/>
        <v/>
      </c>
      <c r="R913" s="51" t="str">
        <f>IF(M913="","",IF(AND(M913&lt;&gt;'Tabelas auxiliares'!$B$236,M913&lt;&gt;'Tabelas auxiliares'!$B$237,M913&lt;&gt;'Tabelas auxiliares'!$C$236,M913&lt;&gt;'Tabelas auxiliares'!$C$237),"FOLHA DE PESSOAL",IF(Q913='Tabelas auxiliares'!$A$237,"CUSTEIO",IF(Q913='Tabelas auxiliares'!$A$236,"INVESTIMENTO","ERRO - VERIFICAR"))))</f>
        <v/>
      </c>
      <c r="S913" s="65"/>
    </row>
    <row r="914" spans="17:19" x14ac:dyDescent="0.25">
      <c r="Q914" s="51" t="str">
        <f t="shared" si="14"/>
        <v/>
      </c>
      <c r="R914" s="51" t="str">
        <f>IF(M914="","",IF(AND(M914&lt;&gt;'Tabelas auxiliares'!$B$236,M914&lt;&gt;'Tabelas auxiliares'!$B$237,M914&lt;&gt;'Tabelas auxiliares'!$C$236,M914&lt;&gt;'Tabelas auxiliares'!$C$237),"FOLHA DE PESSOAL",IF(Q914='Tabelas auxiliares'!$A$237,"CUSTEIO",IF(Q914='Tabelas auxiliares'!$A$236,"INVESTIMENTO","ERRO - VERIFICAR"))))</f>
        <v/>
      </c>
      <c r="S914" s="65"/>
    </row>
    <row r="915" spans="17:19" x14ac:dyDescent="0.25">
      <c r="Q915" s="51" t="str">
        <f t="shared" si="14"/>
        <v/>
      </c>
      <c r="R915" s="51" t="str">
        <f>IF(M915="","",IF(AND(M915&lt;&gt;'Tabelas auxiliares'!$B$236,M915&lt;&gt;'Tabelas auxiliares'!$B$237,M915&lt;&gt;'Tabelas auxiliares'!$C$236,M915&lt;&gt;'Tabelas auxiliares'!$C$237),"FOLHA DE PESSOAL",IF(Q915='Tabelas auxiliares'!$A$237,"CUSTEIO",IF(Q915='Tabelas auxiliares'!$A$236,"INVESTIMENTO","ERRO - VERIFICAR"))))</f>
        <v/>
      </c>
      <c r="S915" s="65"/>
    </row>
    <row r="916" spans="17:19" x14ac:dyDescent="0.25">
      <c r="Q916" s="51" t="str">
        <f t="shared" si="14"/>
        <v/>
      </c>
      <c r="R916" s="51" t="str">
        <f>IF(M916="","",IF(AND(M916&lt;&gt;'Tabelas auxiliares'!$B$236,M916&lt;&gt;'Tabelas auxiliares'!$B$237,M916&lt;&gt;'Tabelas auxiliares'!$C$236,M916&lt;&gt;'Tabelas auxiliares'!$C$237),"FOLHA DE PESSOAL",IF(Q916='Tabelas auxiliares'!$A$237,"CUSTEIO",IF(Q916='Tabelas auxiliares'!$A$236,"INVESTIMENTO","ERRO - VERIFICAR"))))</f>
        <v/>
      </c>
      <c r="S916" s="65"/>
    </row>
    <row r="917" spans="17:19" x14ac:dyDescent="0.25">
      <c r="Q917" s="51" t="str">
        <f t="shared" si="14"/>
        <v/>
      </c>
      <c r="R917" s="51" t="str">
        <f>IF(M917="","",IF(AND(M917&lt;&gt;'Tabelas auxiliares'!$B$236,M917&lt;&gt;'Tabelas auxiliares'!$B$237,M917&lt;&gt;'Tabelas auxiliares'!$C$236,M917&lt;&gt;'Tabelas auxiliares'!$C$237),"FOLHA DE PESSOAL",IF(Q917='Tabelas auxiliares'!$A$237,"CUSTEIO",IF(Q917='Tabelas auxiliares'!$A$236,"INVESTIMENTO","ERRO - VERIFICAR"))))</f>
        <v/>
      </c>
      <c r="S917" s="65"/>
    </row>
    <row r="918" spans="17:19" x14ac:dyDescent="0.25">
      <c r="Q918" s="51" t="str">
        <f t="shared" si="14"/>
        <v/>
      </c>
      <c r="R918" s="51" t="str">
        <f>IF(M918="","",IF(AND(M918&lt;&gt;'Tabelas auxiliares'!$B$236,M918&lt;&gt;'Tabelas auxiliares'!$B$237,M918&lt;&gt;'Tabelas auxiliares'!$C$236,M918&lt;&gt;'Tabelas auxiliares'!$C$237),"FOLHA DE PESSOAL",IF(Q918='Tabelas auxiliares'!$A$237,"CUSTEIO",IF(Q918='Tabelas auxiliares'!$A$236,"INVESTIMENTO","ERRO - VERIFICAR"))))</f>
        <v/>
      </c>
      <c r="S918" s="65"/>
    </row>
    <row r="919" spans="17:19" x14ac:dyDescent="0.25">
      <c r="Q919" s="51" t="str">
        <f t="shared" si="14"/>
        <v/>
      </c>
      <c r="R919" s="51" t="str">
        <f>IF(M919="","",IF(AND(M919&lt;&gt;'Tabelas auxiliares'!$B$236,M919&lt;&gt;'Tabelas auxiliares'!$B$237,M919&lt;&gt;'Tabelas auxiliares'!$C$236,M919&lt;&gt;'Tabelas auxiliares'!$C$237),"FOLHA DE PESSOAL",IF(Q919='Tabelas auxiliares'!$A$237,"CUSTEIO",IF(Q919='Tabelas auxiliares'!$A$236,"INVESTIMENTO","ERRO - VERIFICAR"))))</f>
        <v/>
      </c>
      <c r="S919" s="65"/>
    </row>
    <row r="920" spans="17:19" x14ac:dyDescent="0.25">
      <c r="Q920" s="51" t="str">
        <f t="shared" si="14"/>
        <v/>
      </c>
      <c r="R920" s="51" t="str">
        <f>IF(M920="","",IF(AND(M920&lt;&gt;'Tabelas auxiliares'!$B$236,M920&lt;&gt;'Tabelas auxiliares'!$B$237,M920&lt;&gt;'Tabelas auxiliares'!$C$236,M920&lt;&gt;'Tabelas auxiliares'!$C$237),"FOLHA DE PESSOAL",IF(Q920='Tabelas auxiliares'!$A$237,"CUSTEIO",IF(Q920='Tabelas auxiliares'!$A$236,"INVESTIMENTO","ERRO - VERIFICAR"))))</f>
        <v/>
      </c>
      <c r="S920" s="65"/>
    </row>
    <row r="921" spans="17:19" x14ac:dyDescent="0.25">
      <c r="Q921" s="51" t="str">
        <f t="shared" si="14"/>
        <v/>
      </c>
      <c r="R921" s="51" t="str">
        <f>IF(M921="","",IF(AND(M921&lt;&gt;'Tabelas auxiliares'!$B$236,M921&lt;&gt;'Tabelas auxiliares'!$B$237,M921&lt;&gt;'Tabelas auxiliares'!$C$236,M921&lt;&gt;'Tabelas auxiliares'!$C$237),"FOLHA DE PESSOAL",IF(Q921='Tabelas auxiliares'!$A$237,"CUSTEIO",IF(Q921='Tabelas auxiliares'!$A$236,"INVESTIMENTO","ERRO - VERIFICAR"))))</f>
        <v/>
      </c>
      <c r="S921" s="65"/>
    </row>
    <row r="922" spans="17:19" x14ac:dyDescent="0.25">
      <c r="Q922" s="51" t="str">
        <f t="shared" si="14"/>
        <v/>
      </c>
      <c r="R922" s="51" t="str">
        <f>IF(M922="","",IF(AND(M922&lt;&gt;'Tabelas auxiliares'!$B$236,M922&lt;&gt;'Tabelas auxiliares'!$B$237,M922&lt;&gt;'Tabelas auxiliares'!$C$236,M922&lt;&gt;'Tabelas auxiliares'!$C$237),"FOLHA DE PESSOAL",IF(Q922='Tabelas auxiliares'!$A$237,"CUSTEIO",IF(Q922='Tabelas auxiliares'!$A$236,"INVESTIMENTO","ERRO - VERIFICAR"))))</f>
        <v/>
      </c>
      <c r="S922" s="65"/>
    </row>
    <row r="923" spans="17:19" x14ac:dyDescent="0.25">
      <c r="Q923" s="51" t="str">
        <f t="shared" si="14"/>
        <v/>
      </c>
      <c r="R923" s="51" t="str">
        <f>IF(M923="","",IF(AND(M923&lt;&gt;'Tabelas auxiliares'!$B$236,M923&lt;&gt;'Tabelas auxiliares'!$B$237,M923&lt;&gt;'Tabelas auxiliares'!$C$236,M923&lt;&gt;'Tabelas auxiliares'!$C$237),"FOLHA DE PESSOAL",IF(Q923='Tabelas auxiliares'!$A$237,"CUSTEIO",IF(Q923='Tabelas auxiliares'!$A$236,"INVESTIMENTO","ERRO - VERIFICAR"))))</f>
        <v/>
      </c>
      <c r="S923" s="65"/>
    </row>
    <row r="924" spans="17:19" x14ac:dyDescent="0.25">
      <c r="Q924" s="51" t="str">
        <f t="shared" si="14"/>
        <v/>
      </c>
      <c r="R924" s="51" t="str">
        <f>IF(M924="","",IF(AND(M924&lt;&gt;'Tabelas auxiliares'!$B$236,M924&lt;&gt;'Tabelas auxiliares'!$B$237,M924&lt;&gt;'Tabelas auxiliares'!$C$236,M924&lt;&gt;'Tabelas auxiliares'!$C$237),"FOLHA DE PESSOAL",IF(Q924='Tabelas auxiliares'!$A$237,"CUSTEIO",IF(Q924='Tabelas auxiliares'!$A$236,"INVESTIMENTO","ERRO - VERIFICAR"))))</f>
        <v/>
      </c>
      <c r="S924" s="65"/>
    </row>
    <row r="925" spans="17:19" x14ac:dyDescent="0.25">
      <c r="Q925" s="51" t="str">
        <f t="shared" si="14"/>
        <v/>
      </c>
      <c r="R925" s="51" t="str">
        <f>IF(M925="","",IF(AND(M925&lt;&gt;'Tabelas auxiliares'!$B$236,M925&lt;&gt;'Tabelas auxiliares'!$B$237,M925&lt;&gt;'Tabelas auxiliares'!$C$236,M925&lt;&gt;'Tabelas auxiliares'!$C$237),"FOLHA DE PESSOAL",IF(Q925='Tabelas auxiliares'!$A$237,"CUSTEIO",IF(Q925='Tabelas auxiliares'!$A$236,"INVESTIMENTO","ERRO - VERIFICAR"))))</f>
        <v/>
      </c>
      <c r="S925" s="65"/>
    </row>
    <row r="926" spans="17:19" x14ac:dyDescent="0.25">
      <c r="Q926" s="51" t="str">
        <f t="shared" si="14"/>
        <v/>
      </c>
      <c r="R926" s="51" t="str">
        <f>IF(M926="","",IF(AND(M926&lt;&gt;'Tabelas auxiliares'!$B$236,M926&lt;&gt;'Tabelas auxiliares'!$B$237,M926&lt;&gt;'Tabelas auxiliares'!$C$236,M926&lt;&gt;'Tabelas auxiliares'!$C$237),"FOLHA DE PESSOAL",IF(Q926='Tabelas auxiliares'!$A$237,"CUSTEIO",IF(Q926='Tabelas auxiliares'!$A$236,"INVESTIMENTO","ERRO - VERIFICAR"))))</f>
        <v/>
      </c>
      <c r="S926" s="65"/>
    </row>
    <row r="927" spans="17:19" x14ac:dyDescent="0.25">
      <c r="Q927" s="51" t="str">
        <f t="shared" si="14"/>
        <v/>
      </c>
      <c r="R927" s="51" t="str">
        <f>IF(M927="","",IF(AND(M927&lt;&gt;'Tabelas auxiliares'!$B$236,M927&lt;&gt;'Tabelas auxiliares'!$B$237,M927&lt;&gt;'Tabelas auxiliares'!$C$236,M927&lt;&gt;'Tabelas auxiliares'!$C$237),"FOLHA DE PESSOAL",IF(Q927='Tabelas auxiliares'!$A$237,"CUSTEIO",IF(Q927='Tabelas auxiliares'!$A$236,"INVESTIMENTO","ERRO - VERIFICAR"))))</f>
        <v/>
      </c>
      <c r="S927" s="65"/>
    </row>
    <row r="928" spans="17:19" x14ac:dyDescent="0.25">
      <c r="Q928" s="51" t="str">
        <f t="shared" si="14"/>
        <v/>
      </c>
      <c r="R928" s="51" t="str">
        <f>IF(M928="","",IF(AND(M928&lt;&gt;'Tabelas auxiliares'!$B$236,M928&lt;&gt;'Tabelas auxiliares'!$B$237,M928&lt;&gt;'Tabelas auxiliares'!$C$236,M928&lt;&gt;'Tabelas auxiliares'!$C$237),"FOLHA DE PESSOAL",IF(Q928='Tabelas auxiliares'!$A$237,"CUSTEIO",IF(Q928='Tabelas auxiliares'!$A$236,"INVESTIMENTO","ERRO - VERIFICAR"))))</f>
        <v/>
      </c>
      <c r="S928" s="65"/>
    </row>
    <row r="929" spans="17:19" x14ac:dyDescent="0.25">
      <c r="Q929" s="51" t="str">
        <f t="shared" si="14"/>
        <v/>
      </c>
      <c r="R929" s="51" t="str">
        <f>IF(M929="","",IF(AND(M929&lt;&gt;'Tabelas auxiliares'!$B$236,M929&lt;&gt;'Tabelas auxiliares'!$B$237,M929&lt;&gt;'Tabelas auxiliares'!$C$236,M929&lt;&gt;'Tabelas auxiliares'!$C$237),"FOLHA DE PESSOAL",IF(Q929='Tabelas auxiliares'!$A$237,"CUSTEIO",IF(Q929='Tabelas auxiliares'!$A$236,"INVESTIMENTO","ERRO - VERIFICAR"))))</f>
        <v/>
      </c>
      <c r="S929" s="65"/>
    </row>
    <row r="930" spans="17:19" x14ac:dyDescent="0.25">
      <c r="Q930" s="51" t="str">
        <f t="shared" si="14"/>
        <v/>
      </c>
      <c r="R930" s="51" t="str">
        <f>IF(M930="","",IF(AND(M930&lt;&gt;'Tabelas auxiliares'!$B$236,M930&lt;&gt;'Tabelas auxiliares'!$B$237,M930&lt;&gt;'Tabelas auxiliares'!$C$236,M930&lt;&gt;'Tabelas auxiliares'!$C$237),"FOLHA DE PESSOAL",IF(Q930='Tabelas auxiliares'!$A$237,"CUSTEIO",IF(Q930='Tabelas auxiliares'!$A$236,"INVESTIMENTO","ERRO - VERIFICAR"))))</f>
        <v/>
      </c>
      <c r="S930" s="65"/>
    </row>
    <row r="931" spans="17:19" x14ac:dyDescent="0.25">
      <c r="Q931" s="51" t="str">
        <f t="shared" si="14"/>
        <v/>
      </c>
      <c r="R931" s="51" t="str">
        <f>IF(M931="","",IF(AND(M931&lt;&gt;'Tabelas auxiliares'!$B$236,M931&lt;&gt;'Tabelas auxiliares'!$B$237,M931&lt;&gt;'Tabelas auxiliares'!$C$236,M931&lt;&gt;'Tabelas auxiliares'!$C$237),"FOLHA DE PESSOAL",IF(Q931='Tabelas auxiliares'!$A$237,"CUSTEIO",IF(Q931='Tabelas auxiliares'!$A$236,"INVESTIMENTO","ERRO - VERIFICAR"))))</f>
        <v/>
      </c>
      <c r="S931" s="65"/>
    </row>
    <row r="932" spans="17:19" x14ac:dyDescent="0.25">
      <c r="Q932" s="51" t="str">
        <f t="shared" si="14"/>
        <v/>
      </c>
      <c r="R932" s="51" t="str">
        <f>IF(M932="","",IF(AND(M932&lt;&gt;'Tabelas auxiliares'!$B$236,M932&lt;&gt;'Tabelas auxiliares'!$B$237,M932&lt;&gt;'Tabelas auxiliares'!$C$236,M932&lt;&gt;'Tabelas auxiliares'!$C$237),"FOLHA DE PESSOAL",IF(Q932='Tabelas auxiliares'!$A$237,"CUSTEIO",IF(Q932='Tabelas auxiliares'!$A$236,"INVESTIMENTO","ERRO - VERIFICAR"))))</f>
        <v/>
      </c>
      <c r="S932" s="65"/>
    </row>
    <row r="933" spans="17:19" x14ac:dyDescent="0.25">
      <c r="Q933" s="51" t="str">
        <f t="shared" si="14"/>
        <v/>
      </c>
      <c r="R933" s="51" t="str">
        <f>IF(M933="","",IF(AND(M933&lt;&gt;'Tabelas auxiliares'!$B$236,M933&lt;&gt;'Tabelas auxiliares'!$B$237,M933&lt;&gt;'Tabelas auxiliares'!$C$236,M933&lt;&gt;'Tabelas auxiliares'!$C$237),"FOLHA DE PESSOAL",IF(Q933='Tabelas auxiliares'!$A$237,"CUSTEIO",IF(Q933='Tabelas auxiliares'!$A$236,"INVESTIMENTO","ERRO - VERIFICAR"))))</f>
        <v/>
      </c>
      <c r="S933" s="65"/>
    </row>
    <row r="934" spans="17:19" x14ac:dyDescent="0.25">
      <c r="Q934" s="51" t="str">
        <f t="shared" si="14"/>
        <v/>
      </c>
      <c r="R934" s="51" t="str">
        <f>IF(M934="","",IF(AND(M934&lt;&gt;'Tabelas auxiliares'!$B$236,M934&lt;&gt;'Tabelas auxiliares'!$B$237,M934&lt;&gt;'Tabelas auxiliares'!$C$236,M934&lt;&gt;'Tabelas auxiliares'!$C$237),"FOLHA DE PESSOAL",IF(Q934='Tabelas auxiliares'!$A$237,"CUSTEIO",IF(Q934='Tabelas auxiliares'!$A$236,"INVESTIMENTO","ERRO - VERIFICAR"))))</f>
        <v/>
      </c>
      <c r="S934" s="65"/>
    </row>
    <row r="935" spans="17:19" x14ac:dyDescent="0.25">
      <c r="Q935" s="51" t="str">
        <f t="shared" si="14"/>
        <v/>
      </c>
      <c r="R935" s="51" t="str">
        <f>IF(M935="","",IF(AND(M935&lt;&gt;'Tabelas auxiliares'!$B$236,M935&lt;&gt;'Tabelas auxiliares'!$B$237,M935&lt;&gt;'Tabelas auxiliares'!$C$236,M935&lt;&gt;'Tabelas auxiliares'!$C$237),"FOLHA DE PESSOAL",IF(Q935='Tabelas auxiliares'!$A$237,"CUSTEIO",IF(Q935='Tabelas auxiliares'!$A$236,"INVESTIMENTO","ERRO - VERIFICAR"))))</f>
        <v/>
      </c>
      <c r="S935" s="65"/>
    </row>
    <row r="936" spans="17:19" x14ac:dyDescent="0.25">
      <c r="Q936" s="51" t="str">
        <f t="shared" si="14"/>
        <v/>
      </c>
      <c r="R936" s="51" t="str">
        <f>IF(M936="","",IF(AND(M936&lt;&gt;'Tabelas auxiliares'!$B$236,M936&lt;&gt;'Tabelas auxiliares'!$B$237,M936&lt;&gt;'Tabelas auxiliares'!$C$236,M936&lt;&gt;'Tabelas auxiliares'!$C$237),"FOLHA DE PESSOAL",IF(Q936='Tabelas auxiliares'!$A$237,"CUSTEIO",IF(Q936='Tabelas auxiliares'!$A$236,"INVESTIMENTO","ERRO - VERIFICAR"))))</f>
        <v/>
      </c>
      <c r="S936" s="65"/>
    </row>
    <row r="937" spans="17:19" x14ac:dyDescent="0.25">
      <c r="Q937" s="51" t="str">
        <f t="shared" si="14"/>
        <v/>
      </c>
      <c r="R937" s="51" t="str">
        <f>IF(M937="","",IF(AND(M937&lt;&gt;'Tabelas auxiliares'!$B$236,M937&lt;&gt;'Tabelas auxiliares'!$B$237,M937&lt;&gt;'Tabelas auxiliares'!$C$236,M937&lt;&gt;'Tabelas auxiliares'!$C$237),"FOLHA DE PESSOAL",IF(Q937='Tabelas auxiliares'!$A$237,"CUSTEIO",IF(Q937='Tabelas auxiliares'!$A$236,"INVESTIMENTO","ERRO - VERIFICAR"))))</f>
        <v/>
      </c>
      <c r="S937" s="65"/>
    </row>
    <row r="938" spans="17:19" x14ac:dyDescent="0.25">
      <c r="Q938" s="51" t="str">
        <f t="shared" si="14"/>
        <v/>
      </c>
      <c r="R938" s="51" t="str">
        <f>IF(M938="","",IF(AND(M938&lt;&gt;'Tabelas auxiliares'!$B$236,M938&lt;&gt;'Tabelas auxiliares'!$B$237,M938&lt;&gt;'Tabelas auxiliares'!$C$236,M938&lt;&gt;'Tabelas auxiliares'!$C$237),"FOLHA DE PESSOAL",IF(Q938='Tabelas auxiliares'!$A$237,"CUSTEIO",IF(Q938='Tabelas auxiliares'!$A$236,"INVESTIMENTO","ERRO - VERIFICAR"))))</f>
        <v/>
      </c>
      <c r="S938" s="65"/>
    </row>
    <row r="939" spans="17:19" x14ac:dyDescent="0.25">
      <c r="Q939" s="51" t="str">
        <f t="shared" si="14"/>
        <v/>
      </c>
      <c r="R939" s="51" t="str">
        <f>IF(M939="","",IF(AND(M939&lt;&gt;'Tabelas auxiliares'!$B$236,M939&lt;&gt;'Tabelas auxiliares'!$B$237,M939&lt;&gt;'Tabelas auxiliares'!$C$236,M939&lt;&gt;'Tabelas auxiliares'!$C$237),"FOLHA DE PESSOAL",IF(Q939='Tabelas auxiliares'!$A$237,"CUSTEIO",IF(Q939='Tabelas auxiliares'!$A$236,"INVESTIMENTO","ERRO - VERIFICAR"))))</f>
        <v/>
      </c>
      <c r="S939" s="65"/>
    </row>
    <row r="940" spans="17:19" x14ac:dyDescent="0.25">
      <c r="Q940" s="51" t="str">
        <f t="shared" si="14"/>
        <v/>
      </c>
      <c r="R940" s="51" t="str">
        <f>IF(M940="","",IF(AND(M940&lt;&gt;'Tabelas auxiliares'!$B$236,M940&lt;&gt;'Tabelas auxiliares'!$B$237,M940&lt;&gt;'Tabelas auxiliares'!$C$236,M940&lt;&gt;'Tabelas auxiliares'!$C$237),"FOLHA DE PESSOAL",IF(Q940='Tabelas auxiliares'!$A$237,"CUSTEIO",IF(Q940='Tabelas auxiliares'!$A$236,"INVESTIMENTO","ERRO - VERIFICAR"))))</f>
        <v/>
      </c>
      <c r="S940" s="65"/>
    </row>
    <row r="941" spans="17:19" x14ac:dyDescent="0.25">
      <c r="Q941" s="51" t="str">
        <f t="shared" si="14"/>
        <v/>
      </c>
      <c r="R941" s="51" t="str">
        <f>IF(M941="","",IF(AND(M941&lt;&gt;'Tabelas auxiliares'!$B$236,M941&lt;&gt;'Tabelas auxiliares'!$B$237,M941&lt;&gt;'Tabelas auxiliares'!$C$236,M941&lt;&gt;'Tabelas auxiliares'!$C$237),"FOLHA DE PESSOAL",IF(Q941='Tabelas auxiliares'!$A$237,"CUSTEIO",IF(Q941='Tabelas auxiliares'!$A$236,"INVESTIMENTO","ERRO - VERIFICAR"))))</f>
        <v/>
      </c>
      <c r="S941" s="65"/>
    </row>
    <row r="942" spans="17:19" x14ac:dyDescent="0.25">
      <c r="Q942" s="51" t="str">
        <f t="shared" si="14"/>
        <v/>
      </c>
      <c r="R942" s="51" t="str">
        <f>IF(M942="","",IF(AND(M942&lt;&gt;'Tabelas auxiliares'!$B$236,M942&lt;&gt;'Tabelas auxiliares'!$B$237,M942&lt;&gt;'Tabelas auxiliares'!$C$236,M942&lt;&gt;'Tabelas auxiliares'!$C$237),"FOLHA DE PESSOAL",IF(Q942='Tabelas auxiliares'!$A$237,"CUSTEIO",IF(Q942='Tabelas auxiliares'!$A$236,"INVESTIMENTO","ERRO - VERIFICAR"))))</f>
        <v/>
      </c>
      <c r="S942" s="65"/>
    </row>
    <row r="943" spans="17:19" x14ac:dyDescent="0.25">
      <c r="Q943" s="51" t="str">
        <f t="shared" si="14"/>
        <v/>
      </c>
      <c r="R943" s="51" t="str">
        <f>IF(M943="","",IF(AND(M943&lt;&gt;'Tabelas auxiliares'!$B$236,M943&lt;&gt;'Tabelas auxiliares'!$B$237,M943&lt;&gt;'Tabelas auxiliares'!$C$236,M943&lt;&gt;'Tabelas auxiliares'!$C$237),"FOLHA DE PESSOAL",IF(Q943='Tabelas auxiliares'!$A$237,"CUSTEIO",IF(Q943='Tabelas auxiliares'!$A$236,"INVESTIMENTO","ERRO - VERIFICAR"))))</f>
        <v/>
      </c>
      <c r="S943" s="65"/>
    </row>
    <row r="944" spans="17:19" x14ac:dyDescent="0.25">
      <c r="Q944" s="51" t="str">
        <f t="shared" si="14"/>
        <v/>
      </c>
      <c r="R944" s="51" t="str">
        <f>IF(M944="","",IF(AND(M944&lt;&gt;'Tabelas auxiliares'!$B$236,M944&lt;&gt;'Tabelas auxiliares'!$B$237,M944&lt;&gt;'Tabelas auxiliares'!$C$236,M944&lt;&gt;'Tabelas auxiliares'!$C$237),"FOLHA DE PESSOAL",IF(Q944='Tabelas auxiliares'!$A$237,"CUSTEIO",IF(Q944='Tabelas auxiliares'!$A$236,"INVESTIMENTO","ERRO - VERIFICAR"))))</f>
        <v/>
      </c>
      <c r="S944" s="65"/>
    </row>
    <row r="945" spans="17:19" x14ac:dyDescent="0.25">
      <c r="Q945" s="51" t="str">
        <f t="shared" si="14"/>
        <v/>
      </c>
      <c r="R945" s="51" t="str">
        <f>IF(M945="","",IF(AND(M945&lt;&gt;'Tabelas auxiliares'!$B$236,M945&lt;&gt;'Tabelas auxiliares'!$B$237,M945&lt;&gt;'Tabelas auxiliares'!$C$236,M945&lt;&gt;'Tabelas auxiliares'!$C$237),"FOLHA DE PESSOAL",IF(Q945='Tabelas auxiliares'!$A$237,"CUSTEIO",IF(Q945='Tabelas auxiliares'!$A$236,"INVESTIMENTO","ERRO - VERIFICAR"))))</f>
        <v/>
      </c>
      <c r="S945" s="65"/>
    </row>
    <row r="946" spans="17:19" x14ac:dyDescent="0.25">
      <c r="Q946" s="51" t="str">
        <f t="shared" si="14"/>
        <v/>
      </c>
      <c r="R946" s="51" t="str">
        <f>IF(M946="","",IF(AND(M946&lt;&gt;'Tabelas auxiliares'!$B$236,M946&lt;&gt;'Tabelas auxiliares'!$B$237,M946&lt;&gt;'Tabelas auxiliares'!$C$236,M946&lt;&gt;'Tabelas auxiliares'!$C$237),"FOLHA DE PESSOAL",IF(Q946='Tabelas auxiliares'!$A$237,"CUSTEIO",IF(Q946='Tabelas auxiliares'!$A$236,"INVESTIMENTO","ERRO - VERIFICAR"))))</f>
        <v/>
      </c>
      <c r="S946" s="65"/>
    </row>
    <row r="947" spans="17:19" x14ac:dyDescent="0.25">
      <c r="Q947" s="51" t="str">
        <f t="shared" si="14"/>
        <v/>
      </c>
      <c r="R947" s="51" t="str">
        <f>IF(M947="","",IF(AND(M947&lt;&gt;'Tabelas auxiliares'!$B$236,M947&lt;&gt;'Tabelas auxiliares'!$B$237,M947&lt;&gt;'Tabelas auxiliares'!$C$236,M947&lt;&gt;'Tabelas auxiliares'!$C$237),"FOLHA DE PESSOAL",IF(Q947='Tabelas auxiliares'!$A$237,"CUSTEIO",IF(Q947='Tabelas auxiliares'!$A$236,"INVESTIMENTO","ERRO - VERIFICAR"))))</f>
        <v/>
      </c>
      <c r="S947" s="65"/>
    </row>
    <row r="948" spans="17:19" x14ac:dyDescent="0.25">
      <c r="Q948" s="51" t="str">
        <f t="shared" si="14"/>
        <v/>
      </c>
      <c r="R948" s="51" t="str">
        <f>IF(M948="","",IF(AND(M948&lt;&gt;'Tabelas auxiliares'!$B$236,M948&lt;&gt;'Tabelas auxiliares'!$B$237,M948&lt;&gt;'Tabelas auxiliares'!$C$236,M948&lt;&gt;'Tabelas auxiliares'!$C$237),"FOLHA DE PESSOAL",IF(Q948='Tabelas auxiliares'!$A$237,"CUSTEIO",IF(Q948='Tabelas auxiliares'!$A$236,"INVESTIMENTO","ERRO - VERIFICAR"))))</f>
        <v/>
      </c>
      <c r="S948" s="65"/>
    </row>
    <row r="949" spans="17:19" x14ac:dyDescent="0.25">
      <c r="Q949" s="51" t="str">
        <f t="shared" si="14"/>
        <v/>
      </c>
      <c r="R949" s="51" t="str">
        <f>IF(M949="","",IF(AND(M949&lt;&gt;'Tabelas auxiliares'!$B$236,M949&lt;&gt;'Tabelas auxiliares'!$B$237,M949&lt;&gt;'Tabelas auxiliares'!$C$236,M949&lt;&gt;'Tabelas auxiliares'!$C$237),"FOLHA DE PESSOAL",IF(Q949='Tabelas auxiliares'!$A$237,"CUSTEIO",IF(Q949='Tabelas auxiliares'!$A$236,"INVESTIMENTO","ERRO - VERIFICAR"))))</f>
        <v/>
      </c>
      <c r="S949" s="65"/>
    </row>
    <row r="950" spans="17:19" x14ac:dyDescent="0.25">
      <c r="Q950" s="51" t="str">
        <f t="shared" si="14"/>
        <v/>
      </c>
      <c r="R950" s="51" t="str">
        <f>IF(M950="","",IF(AND(M950&lt;&gt;'Tabelas auxiliares'!$B$236,M950&lt;&gt;'Tabelas auxiliares'!$B$237,M950&lt;&gt;'Tabelas auxiliares'!$C$236,M950&lt;&gt;'Tabelas auxiliares'!$C$237),"FOLHA DE PESSOAL",IF(Q950='Tabelas auxiliares'!$A$237,"CUSTEIO",IF(Q950='Tabelas auxiliares'!$A$236,"INVESTIMENTO","ERRO - VERIFICAR"))))</f>
        <v/>
      </c>
      <c r="S950" s="65"/>
    </row>
    <row r="951" spans="17:19" x14ac:dyDescent="0.25">
      <c r="Q951" s="51" t="str">
        <f t="shared" si="14"/>
        <v/>
      </c>
      <c r="R951" s="51" t="str">
        <f>IF(M951="","",IF(AND(M951&lt;&gt;'Tabelas auxiliares'!$B$236,M951&lt;&gt;'Tabelas auxiliares'!$B$237,M951&lt;&gt;'Tabelas auxiliares'!$C$236,M951&lt;&gt;'Tabelas auxiliares'!$C$237),"FOLHA DE PESSOAL",IF(Q951='Tabelas auxiliares'!$A$237,"CUSTEIO",IF(Q951='Tabelas auxiliares'!$A$236,"INVESTIMENTO","ERRO - VERIFICAR"))))</f>
        <v/>
      </c>
      <c r="S951" s="65"/>
    </row>
    <row r="952" spans="17:19" x14ac:dyDescent="0.25">
      <c r="Q952" s="51" t="str">
        <f t="shared" si="14"/>
        <v/>
      </c>
      <c r="R952" s="51" t="str">
        <f>IF(M952="","",IF(AND(M952&lt;&gt;'Tabelas auxiliares'!$B$236,M952&lt;&gt;'Tabelas auxiliares'!$B$237,M952&lt;&gt;'Tabelas auxiliares'!$C$236,M952&lt;&gt;'Tabelas auxiliares'!$C$237),"FOLHA DE PESSOAL",IF(Q952='Tabelas auxiliares'!$A$237,"CUSTEIO",IF(Q952='Tabelas auxiliares'!$A$236,"INVESTIMENTO","ERRO - VERIFICAR"))))</f>
        <v/>
      </c>
      <c r="S952" s="65"/>
    </row>
    <row r="953" spans="17:19" x14ac:dyDescent="0.25">
      <c r="Q953" s="51" t="str">
        <f t="shared" si="14"/>
        <v/>
      </c>
      <c r="R953" s="51" t="str">
        <f>IF(M953="","",IF(AND(M953&lt;&gt;'Tabelas auxiliares'!$B$236,M953&lt;&gt;'Tabelas auxiliares'!$B$237,M953&lt;&gt;'Tabelas auxiliares'!$C$236,M953&lt;&gt;'Tabelas auxiliares'!$C$237),"FOLHA DE PESSOAL",IF(Q953='Tabelas auxiliares'!$A$237,"CUSTEIO",IF(Q953='Tabelas auxiliares'!$A$236,"INVESTIMENTO","ERRO - VERIFICAR"))))</f>
        <v/>
      </c>
      <c r="S953" s="65"/>
    </row>
    <row r="954" spans="17:19" x14ac:dyDescent="0.25">
      <c r="Q954" s="51" t="str">
        <f t="shared" si="14"/>
        <v/>
      </c>
      <c r="R954" s="51" t="str">
        <f>IF(M954="","",IF(AND(M954&lt;&gt;'Tabelas auxiliares'!$B$236,M954&lt;&gt;'Tabelas auxiliares'!$B$237,M954&lt;&gt;'Tabelas auxiliares'!$C$236,M954&lt;&gt;'Tabelas auxiliares'!$C$237),"FOLHA DE PESSOAL",IF(Q954='Tabelas auxiliares'!$A$237,"CUSTEIO",IF(Q954='Tabelas auxiliares'!$A$236,"INVESTIMENTO","ERRO - VERIFICAR"))))</f>
        <v/>
      </c>
      <c r="S954" s="65"/>
    </row>
    <row r="955" spans="17:19" x14ac:dyDescent="0.25">
      <c r="Q955" s="51" t="str">
        <f t="shared" si="14"/>
        <v/>
      </c>
      <c r="R955" s="51" t="str">
        <f>IF(M955="","",IF(AND(M955&lt;&gt;'Tabelas auxiliares'!$B$236,M955&lt;&gt;'Tabelas auxiliares'!$B$237,M955&lt;&gt;'Tabelas auxiliares'!$C$236,M955&lt;&gt;'Tabelas auxiliares'!$C$237),"FOLHA DE PESSOAL",IF(Q955='Tabelas auxiliares'!$A$237,"CUSTEIO",IF(Q955='Tabelas auxiliares'!$A$236,"INVESTIMENTO","ERRO - VERIFICAR"))))</f>
        <v/>
      </c>
      <c r="S955" s="65"/>
    </row>
    <row r="956" spans="17:19" x14ac:dyDescent="0.25">
      <c r="Q956" s="51" t="str">
        <f t="shared" si="14"/>
        <v/>
      </c>
      <c r="R956" s="51" t="str">
        <f>IF(M956="","",IF(AND(M956&lt;&gt;'Tabelas auxiliares'!$B$236,M956&lt;&gt;'Tabelas auxiliares'!$B$237,M956&lt;&gt;'Tabelas auxiliares'!$C$236,M956&lt;&gt;'Tabelas auxiliares'!$C$237),"FOLHA DE PESSOAL",IF(Q956='Tabelas auxiliares'!$A$237,"CUSTEIO",IF(Q956='Tabelas auxiliares'!$A$236,"INVESTIMENTO","ERRO - VERIFICAR"))))</f>
        <v/>
      </c>
      <c r="S956" s="65"/>
    </row>
    <row r="957" spans="17:19" x14ac:dyDescent="0.25">
      <c r="Q957" s="51" t="str">
        <f t="shared" si="14"/>
        <v/>
      </c>
      <c r="R957" s="51" t="str">
        <f>IF(M957="","",IF(AND(M957&lt;&gt;'Tabelas auxiliares'!$B$236,M957&lt;&gt;'Tabelas auxiliares'!$B$237,M957&lt;&gt;'Tabelas auxiliares'!$C$236,M957&lt;&gt;'Tabelas auxiliares'!$C$237),"FOLHA DE PESSOAL",IF(Q957='Tabelas auxiliares'!$A$237,"CUSTEIO",IF(Q957='Tabelas auxiliares'!$A$236,"INVESTIMENTO","ERRO - VERIFICAR"))))</f>
        <v/>
      </c>
      <c r="S957" s="65"/>
    </row>
    <row r="958" spans="17:19" x14ac:dyDescent="0.25">
      <c r="Q958" s="51" t="str">
        <f t="shared" si="14"/>
        <v/>
      </c>
      <c r="R958" s="51" t="str">
        <f>IF(M958="","",IF(AND(M958&lt;&gt;'Tabelas auxiliares'!$B$236,M958&lt;&gt;'Tabelas auxiliares'!$B$237,M958&lt;&gt;'Tabelas auxiliares'!$C$236,M958&lt;&gt;'Tabelas auxiliares'!$C$237),"FOLHA DE PESSOAL",IF(Q958='Tabelas auxiliares'!$A$237,"CUSTEIO",IF(Q958='Tabelas auxiliares'!$A$236,"INVESTIMENTO","ERRO - VERIFICAR"))))</f>
        <v/>
      </c>
      <c r="S958" s="65"/>
    </row>
    <row r="959" spans="17:19" x14ac:dyDescent="0.25">
      <c r="Q959" s="51" t="str">
        <f t="shared" si="14"/>
        <v/>
      </c>
      <c r="R959" s="51" t="str">
        <f>IF(M959="","",IF(AND(M959&lt;&gt;'Tabelas auxiliares'!$B$236,M959&lt;&gt;'Tabelas auxiliares'!$B$237,M959&lt;&gt;'Tabelas auxiliares'!$C$236,M959&lt;&gt;'Tabelas auxiliares'!$C$237),"FOLHA DE PESSOAL",IF(Q959='Tabelas auxiliares'!$A$237,"CUSTEIO",IF(Q959='Tabelas auxiliares'!$A$236,"INVESTIMENTO","ERRO - VERIFICAR"))))</f>
        <v/>
      </c>
      <c r="S959" s="65"/>
    </row>
    <row r="960" spans="17:19" x14ac:dyDescent="0.25">
      <c r="Q960" s="51" t="str">
        <f t="shared" si="14"/>
        <v/>
      </c>
      <c r="R960" s="51" t="str">
        <f>IF(M960="","",IF(AND(M960&lt;&gt;'Tabelas auxiliares'!$B$236,M960&lt;&gt;'Tabelas auxiliares'!$B$237,M960&lt;&gt;'Tabelas auxiliares'!$C$236,M960&lt;&gt;'Tabelas auxiliares'!$C$237),"FOLHA DE PESSOAL",IF(Q960='Tabelas auxiliares'!$A$237,"CUSTEIO",IF(Q960='Tabelas auxiliares'!$A$236,"INVESTIMENTO","ERRO - VERIFICAR"))))</f>
        <v/>
      </c>
      <c r="S960" s="65"/>
    </row>
    <row r="961" spans="17:19" x14ac:dyDescent="0.25">
      <c r="Q961" s="51" t="str">
        <f t="shared" si="14"/>
        <v/>
      </c>
      <c r="R961" s="51" t="str">
        <f>IF(M961="","",IF(AND(M961&lt;&gt;'Tabelas auxiliares'!$B$236,M961&lt;&gt;'Tabelas auxiliares'!$B$237,M961&lt;&gt;'Tabelas auxiliares'!$C$236,M961&lt;&gt;'Tabelas auxiliares'!$C$237),"FOLHA DE PESSOAL",IF(Q961='Tabelas auxiliares'!$A$237,"CUSTEIO",IF(Q961='Tabelas auxiliares'!$A$236,"INVESTIMENTO","ERRO - VERIFICAR"))))</f>
        <v/>
      </c>
      <c r="S961" s="65"/>
    </row>
    <row r="962" spans="17:19" x14ac:dyDescent="0.25">
      <c r="Q962" s="51" t="str">
        <f t="shared" si="14"/>
        <v/>
      </c>
      <c r="R962" s="51" t="str">
        <f>IF(M962="","",IF(AND(M962&lt;&gt;'Tabelas auxiliares'!$B$236,M962&lt;&gt;'Tabelas auxiliares'!$B$237,M962&lt;&gt;'Tabelas auxiliares'!$C$236,M962&lt;&gt;'Tabelas auxiliares'!$C$237),"FOLHA DE PESSOAL",IF(Q962='Tabelas auxiliares'!$A$237,"CUSTEIO",IF(Q962='Tabelas auxiliares'!$A$236,"INVESTIMENTO","ERRO - VERIFICAR"))))</f>
        <v/>
      </c>
      <c r="S962" s="65"/>
    </row>
    <row r="963" spans="17:19" x14ac:dyDescent="0.25">
      <c r="Q963" s="51" t="str">
        <f t="shared" si="14"/>
        <v/>
      </c>
      <c r="R963" s="51" t="str">
        <f>IF(M963="","",IF(AND(M963&lt;&gt;'Tabelas auxiliares'!$B$236,M963&lt;&gt;'Tabelas auxiliares'!$B$237,M963&lt;&gt;'Tabelas auxiliares'!$C$236,M963&lt;&gt;'Tabelas auxiliares'!$C$237),"FOLHA DE PESSOAL",IF(Q963='Tabelas auxiliares'!$A$237,"CUSTEIO",IF(Q963='Tabelas auxiliares'!$A$236,"INVESTIMENTO","ERRO - VERIFICAR"))))</f>
        <v/>
      </c>
      <c r="S963" s="65"/>
    </row>
    <row r="964" spans="17:19" x14ac:dyDescent="0.25">
      <c r="Q964" s="51" t="str">
        <f t="shared" si="14"/>
        <v/>
      </c>
      <c r="R964" s="51" t="str">
        <f>IF(M964="","",IF(AND(M964&lt;&gt;'Tabelas auxiliares'!$B$236,M964&lt;&gt;'Tabelas auxiliares'!$B$237,M964&lt;&gt;'Tabelas auxiliares'!$C$236,M964&lt;&gt;'Tabelas auxiliares'!$C$237),"FOLHA DE PESSOAL",IF(Q964='Tabelas auxiliares'!$A$237,"CUSTEIO",IF(Q964='Tabelas auxiliares'!$A$236,"INVESTIMENTO","ERRO - VERIFICAR"))))</f>
        <v/>
      </c>
      <c r="S964" s="65"/>
    </row>
    <row r="965" spans="17:19" x14ac:dyDescent="0.25">
      <c r="Q965" s="51" t="str">
        <f t="shared" ref="Q965:Q1000" si="15">LEFT(O965,1)</f>
        <v/>
      </c>
      <c r="R965" s="51" t="str">
        <f>IF(M965="","",IF(AND(M965&lt;&gt;'Tabelas auxiliares'!$B$236,M965&lt;&gt;'Tabelas auxiliares'!$B$237,M965&lt;&gt;'Tabelas auxiliares'!$C$236,M965&lt;&gt;'Tabelas auxiliares'!$C$237),"FOLHA DE PESSOAL",IF(Q965='Tabelas auxiliares'!$A$237,"CUSTEIO",IF(Q965='Tabelas auxiliares'!$A$236,"INVESTIMENTO","ERRO - VERIFICAR"))))</f>
        <v/>
      </c>
      <c r="S965" s="65"/>
    </row>
    <row r="966" spans="17:19" x14ac:dyDescent="0.25">
      <c r="Q966" s="51" t="str">
        <f t="shared" si="15"/>
        <v/>
      </c>
      <c r="R966" s="51" t="str">
        <f>IF(M966="","",IF(AND(M966&lt;&gt;'Tabelas auxiliares'!$B$236,M966&lt;&gt;'Tabelas auxiliares'!$B$237,M966&lt;&gt;'Tabelas auxiliares'!$C$236,M966&lt;&gt;'Tabelas auxiliares'!$C$237),"FOLHA DE PESSOAL",IF(Q966='Tabelas auxiliares'!$A$237,"CUSTEIO",IF(Q966='Tabelas auxiliares'!$A$236,"INVESTIMENTO","ERRO - VERIFICAR"))))</f>
        <v/>
      </c>
      <c r="S966" s="65"/>
    </row>
    <row r="967" spans="17:19" x14ac:dyDescent="0.25">
      <c r="Q967" s="51" t="str">
        <f t="shared" si="15"/>
        <v/>
      </c>
      <c r="R967" s="51" t="str">
        <f>IF(M967="","",IF(AND(M967&lt;&gt;'Tabelas auxiliares'!$B$236,M967&lt;&gt;'Tabelas auxiliares'!$B$237,M967&lt;&gt;'Tabelas auxiliares'!$C$236,M967&lt;&gt;'Tabelas auxiliares'!$C$237),"FOLHA DE PESSOAL",IF(Q967='Tabelas auxiliares'!$A$237,"CUSTEIO",IF(Q967='Tabelas auxiliares'!$A$236,"INVESTIMENTO","ERRO - VERIFICAR"))))</f>
        <v/>
      </c>
      <c r="S967" s="65"/>
    </row>
    <row r="968" spans="17:19" x14ac:dyDescent="0.25">
      <c r="Q968" s="51" t="str">
        <f t="shared" si="15"/>
        <v/>
      </c>
      <c r="R968" s="51" t="str">
        <f>IF(M968="","",IF(AND(M968&lt;&gt;'Tabelas auxiliares'!$B$236,M968&lt;&gt;'Tabelas auxiliares'!$B$237,M968&lt;&gt;'Tabelas auxiliares'!$C$236,M968&lt;&gt;'Tabelas auxiliares'!$C$237),"FOLHA DE PESSOAL",IF(Q968='Tabelas auxiliares'!$A$237,"CUSTEIO",IF(Q968='Tabelas auxiliares'!$A$236,"INVESTIMENTO","ERRO - VERIFICAR"))))</f>
        <v/>
      </c>
      <c r="S968" s="65"/>
    </row>
    <row r="969" spans="17:19" x14ac:dyDescent="0.25">
      <c r="Q969" s="51" t="str">
        <f t="shared" si="15"/>
        <v/>
      </c>
      <c r="R969" s="51" t="str">
        <f>IF(M969="","",IF(AND(M969&lt;&gt;'Tabelas auxiliares'!$B$236,M969&lt;&gt;'Tabelas auxiliares'!$B$237,M969&lt;&gt;'Tabelas auxiliares'!$C$236,M969&lt;&gt;'Tabelas auxiliares'!$C$237),"FOLHA DE PESSOAL",IF(Q969='Tabelas auxiliares'!$A$237,"CUSTEIO",IF(Q969='Tabelas auxiliares'!$A$236,"INVESTIMENTO","ERRO - VERIFICAR"))))</f>
        <v/>
      </c>
      <c r="S969" s="65"/>
    </row>
    <row r="970" spans="17:19" x14ac:dyDescent="0.25">
      <c r="Q970" s="51" t="str">
        <f t="shared" si="15"/>
        <v/>
      </c>
      <c r="R970" s="51" t="str">
        <f>IF(M970="","",IF(AND(M970&lt;&gt;'Tabelas auxiliares'!$B$236,M970&lt;&gt;'Tabelas auxiliares'!$B$237,M970&lt;&gt;'Tabelas auxiliares'!$C$236,M970&lt;&gt;'Tabelas auxiliares'!$C$237),"FOLHA DE PESSOAL",IF(Q970='Tabelas auxiliares'!$A$237,"CUSTEIO",IF(Q970='Tabelas auxiliares'!$A$236,"INVESTIMENTO","ERRO - VERIFICAR"))))</f>
        <v/>
      </c>
      <c r="S970" s="65"/>
    </row>
    <row r="971" spans="17:19" x14ac:dyDescent="0.25">
      <c r="Q971" s="51" t="str">
        <f t="shared" si="15"/>
        <v/>
      </c>
      <c r="R971" s="51" t="str">
        <f>IF(M971="","",IF(AND(M971&lt;&gt;'Tabelas auxiliares'!$B$236,M971&lt;&gt;'Tabelas auxiliares'!$B$237,M971&lt;&gt;'Tabelas auxiliares'!$C$236,M971&lt;&gt;'Tabelas auxiliares'!$C$237),"FOLHA DE PESSOAL",IF(Q971='Tabelas auxiliares'!$A$237,"CUSTEIO",IF(Q971='Tabelas auxiliares'!$A$236,"INVESTIMENTO","ERRO - VERIFICAR"))))</f>
        <v/>
      </c>
      <c r="S971" s="65"/>
    </row>
    <row r="972" spans="17:19" x14ac:dyDescent="0.25">
      <c r="Q972" s="51" t="str">
        <f t="shared" si="15"/>
        <v/>
      </c>
      <c r="R972" s="51" t="str">
        <f>IF(M972="","",IF(AND(M972&lt;&gt;'Tabelas auxiliares'!$B$236,M972&lt;&gt;'Tabelas auxiliares'!$B$237,M972&lt;&gt;'Tabelas auxiliares'!$C$236,M972&lt;&gt;'Tabelas auxiliares'!$C$237),"FOLHA DE PESSOAL",IF(Q972='Tabelas auxiliares'!$A$237,"CUSTEIO",IF(Q972='Tabelas auxiliares'!$A$236,"INVESTIMENTO","ERRO - VERIFICAR"))))</f>
        <v/>
      </c>
      <c r="S972" s="65"/>
    </row>
    <row r="973" spans="17:19" x14ac:dyDescent="0.25">
      <c r="Q973" s="51" t="str">
        <f t="shared" si="15"/>
        <v/>
      </c>
      <c r="R973" s="51" t="str">
        <f>IF(M973="","",IF(AND(M973&lt;&gt;'Tabelas auxiliares'!$B$236,M973&lt;&gt;'Tabelas auxiliares'!$B$237,M973&lt;&gt;'Tabelas auxiliares'!$C$236,M973&lt;&gt;'Tabelas auxiliares'!$C$237),"FOLHA DE PESSOAL",IF(Q973='Tabelas auxiliares'!$A$237,"CUSTEIO",IF(Q973='Tabelas auxiliares'!$A$236,"INVESTIMENTO","ERRO - VERIFICAR"))))</f>
        <v/>
      </c>
      <c r="S973" s="65"/>
    </row>
    <row r="974" spans="17:19" x14ac:dyDescent="0.25">
      <c r="Q974" s="51" t="str">
        <f t="shared" si="15"/>
        <v/>
      </c>
      <c r="R974" s="51" t="str">
        <f>IF(M974="","",IF(AND(M974&lt;&gt;'Tabelas auxiliares'!$B$236,M974&lt;&gt;'Tabelas auxiliares'!$B$237,M974&lt;&gt;'Tabelas auxiliares'!$C$236,M974&lt;&gt;'Tabelas auxiliares'!$C$237),"FOLHA DE PESSOAL",IF(Q974='Tabelas auxiliares'!$A$237,"CUSTEIO",IF(Q974='Tabelas auxiliares'!$A$236,"INVESTIMENTO","ERRO - VERIFICAR"))))</f>
        <v/>
      </c>
      <c r="S974" s="65"/>
    </row>
    <row r="975" spans="17:19" x14ac:dyDescent="0.25">
      <c r="Q975" s="51" t="str">
        <f t="shared" si="15"/>
        <v/>
      </c>
      <c r="R975" s="51" t="str">
        <f>IF(M975="","",IF(AND(M975&lt;&gt;'Tabelas auxiliares'!$B$236,M975&lt;&gt;'Tabelas auxiliares'!$B$237,M975&lt;&gt;'Tabelas auxiliares'!$C$236,M975&lt;&gt;'Tabelas auxiliares'!$C$237),"FOLHA DE PESSOAL",IF(Q975='Tabelas auxiliares'!$A$237,"CUSTEIO",IF(Q975='Tabelas auxiliares'!$A$236,"INVESTIMENTO","ERRO - VERIFICAR"))))</f>
        <v/>
      </c>
      <c r="S975" s="65"/>
    </row>
    <row r="976" spans="17:19" x14ac:dyDescent="0.25">
      <c r="Q976" s="51" t="str">
        <f t="shared" si="15"/>
        <v/>
      </c>
      <c r="R976" s="51" t="str">
        <f>IF(M976="","",IF(AND(M976&lt;&gt;'Tabelas auxiliares'!$B$236,M976&lt;&gt;'Tabelas auxiliares'!$B$237,M976&lt;&gt;'Tabelas auxiliares'!$C$236,M976&lt;&gt;'Tabelas auxiliares'!$C$237),"FOLHA DE PESSOAL",IF(Q976='Tabelas auxiliares'!$A$237,"CUSTEIO",IF(Q976='Tabelas auxiliares'!$A$236,"INVESTIMENTO","ERRO - VERIFICAR"))))</f>
        <v/>
      </c>
      <c r="S976" s="65"/>
    </row>
    <row r="977" spans="17:19" x14ac:dyDescent="0.25">
      <c r="Q977" s="51" t="str">
        <f t="shared" si="15"/>
        <v/>
      </c>
      <c r="R977" s="51" t="str">
        <f>IF(M977="","",IF(AND(M977&lt;&gt;'Tabelas auxiliares'!$B$236,M977&lt;&gt;'Tabelas auxiliares'!$B$237,M977&lt;&gt;'Tabelas auxiliares'!$C$236,M977&lt;&gt;'Tabelas auxiliares'!$C$237),"FOLHA DE PESSOAL",IF(Q977='Tabelas auxiliares'!$A$237,"CUSTEIO",IF(Q977='Tabelas auxiliares'!$A$236,"INVESTIMENTO","ERRO - VERIFICAR"))))</f>
        <v/>
      </c>
      <c r="S977" s="65"/>
    </row>
    <row r="978" spans="17:19" x14ac:dyDescent="0.25">
      <c r="Q978" s="51" t="str">
        <f t="shared" si="15"/>
        <v/>
      </c>
      <c r="R978" s="51" t="str">
        <f>IF(M978="","",IF(AND(M978&lt;&gt;'Tabelas auxiliares'!$B$236,M978&lt;&gt;'Tabelas auxiliares'!$B$237,M978&lt;&gt;'Tabelas auxiliares'!$C$236,M978&lt;&gt;'Tabelas auxiliares'!$C$237),"FOLHA DE PESSOAL",IF(Q978='Tabelas auxiliares'!$A$237,"CUSTEIO",IF(Q978='Tabelas auxiliares'!$A$236,"INVESTIMENTO","ERRO - VERIFICAR"))))</f>
        <v/>
      </c>
      <c r="S978" s="65"/>
    </row>
    <row r="979" spans="17:19" x14ac:dyDescent="0.25">
      <c r="Q979" s="51" t="str">
        <f t="shared" si="15"/>
        <v/>
      </c>
      <c r="R979" s="51" t="str">
        <f>IF(M979="","",IF(AND(M979&lt;&gt;'Tabelas auxiliares'!$B$236,M979&lt;&gt;'Tabelas auxiliares'!$B$237,M979&lt;&gt;'Tabelas auxiliares'!$C$236,M979&lt;&gt;'Tabelas auxiliares'!$C$237),"FOLHA DE PESSOAL",IF(Q979='Tabelas auxiliares'!$A$237,"CUSTEIO",IF(Q979='Tabelas auxiliares'!$A$236,"INVESTIMENTO","ERRO - VERIFICAR"))))</f>
        <v/>
      </c>
      <c r="S979" s="65"/>
    </row>
    <row r="980" spans="17:19" x14ac:dyDescent="0.25">
      <c r="Q980" s="51" t="str">
        <f t="shared" si="15"/>
        <v/>
      </c>
      <c r="R980" s="51" t="str">
        <f>IF(M980="","",IF(AND(M980&lt;&gt;'Tabelas auxiliares'!$B$236,M980&lt;&gt;'Tabelas auxiliares'!$B$237,M980&lt;&gt;'Tabelas auxiliares'!$C$236,M980&lt;&gt;'Tabelas auxiliares'!$C$237),"FOLHA DE PESSOAL",IF(Q980='Tabelas auxiliares'!$A$237,"CUSTEIO",IF(Q980='Tabelas auxiliares'!$A$236,"INVESTIMENTO","ERRO - VERIFICAR"))))</f>
        <v/>
      </c>
      <c r="S980" s="65"/>
    </row>
    <row r="981" spans="17:19" x14ac:dyDescent="0.25">
      <c r="Q981" s="51" t="str">
        <f t="shared" si="15"/>
        <v/>
      </c>
      <c r="R981" s="51" t="str">
        <f>IF(M981="","",IF(AND(M981&lt;&gt;'Tabelas auxiliares'!$B$236,M981&lt;&gt;'Tabelas auxiliares'!$B$237,M981&lt;&gt;'Tabelas auxiliares'!$C$236,M981&lt;&gt;'Tabelas auxiliares'!$C$237),"FOLHA DE PESSOAL",IF(Q981='Tabelas auxiliares'!$A$237,"CUSTEIO",IF(Q981='Tabelas auxiliares'!$A$236,"INVESTIMENTO","ERRO - VERIFICAR"))))</f>
        <v/>
      </c>
      <c r="S981" s="65"/>
    </row>
    <row r="982" spans="17:19" x14ac:dyDescent="0.25">
      <c r="Q982" s="51" t="str">
        <f t="shared" si="15"/>
        <v/>
      </c>
      <c r="R982" s="51" t="str">
        <f>IF(M982="","",IF(AND(M982&lt;&gt;'Tabelas auxiliares'!$B$236,M982&lt;&gt;'Tabelas auxiliares'!$B$237,M982&lt;&gt;'Tabelas auxiliares'!$C$236,M982&lt;&gt;'Tabelas auxiliares'!$C$237),"FOLHA DE PESSOAL",IF(Q982='Tabelas auxiliares'!$A$237,"CUSTEIO",IF(Q982='Tabelas auxiliares'!$A$236,"INVESTIMENTO","ERRO - VERIFICAR"))))</f>
        <v/>
      </c>
      <c r="S982" s="65"/>
    </row>
    <row r="983" spans="17:19" x14ac:dyDescent="0.25">
      <c r="Q983" s="51" t="str">
        <f t="shared" si="15"/>
        <v/>
      </c>
      <c r="R983" s="51" t="str">
        <f>IF(M983="","",IF(AND(M983&lt;&gt;'Tabelas auxiliares'!$B$236,M983&lt;&gt;'Tabelas auxiliares'!$B$237,M983&lt;&gt;'Tabelas auxiliares'!$C$236,M983&lt;&gt;'Tabelas auxiliares'!$C$237),"FOLHA DE PESSOAL",IF(Q983='Tabelas auxiliares'!$A$237,"CUSTEIO",IF(Q983='Tabelas auxiliares'!$A$236,"INVESTIMENTO","ERRO - VERIFICAR"))))</f>
        <v/>
      </c>
      <c r="S983" s="65"/>
    </row>
    <row r="984" spans="17:19" x14ac:dyDescent="0.25">
      <c r="Q984" s="51" t="str">
        <f t="shared" si="15"/>
        <v/>
      </c>
      <c r="R984" s="51" t="str">
        <f>IF(M984="","",IF(AND(M984&lt;&gt;'Tabelas auxiliares'!$B$236,M984&lt;&gt;'Tabelas auxiliares'!$B$237,M984&lt;&gt;'Tabelas auxiliares'!$C$236,M984&lt;&gt;'Tabelas auxiliares'!$C$237),"FOLHA DE PESSOAL",IF(Q984='Tabelas auxiliares'!$A$237,"CUSTEIO",IF(Q984='Tabelas auxiliares'!$A$236,"INVESTIMENTO","ERRO - VERIFICAR"))))</f>
        <v/>
      </c>
      <c r="S984" s="65"/>
    </row>
    <row r="985" spans="17:19" x14ac:dyDescent="0.25">
      <c r="Q985" s="51" t="str">
        <f t="shared" si="15"/>
        <v/>
      </c>
      <c r="R985" s="51" t="str">
        <f>IF(M985="","",IF(AND(M985&lt;&gt;'Tabelas auxiliares'!$B$236,M985&lt;&gt;'Tabelas auxiliares'!$B$237,M985&lt;&gt;'Tabelas auxiliares'!$C$236,M985&lt;&gt;'Tabelas auxiliares'!$C$237),"FOLHA DE PESSOAL",IF(Q985='Tabelas auxiliares'!$A$237,"CUSTEIO",IF(Q985='Tabelas auxiliares'!$A$236,"INVESTIMENTO","ERRO - VERIFICAR"))))</f>
        <v/>
      </c>
      <c r="S985" s="65"/>
    </row>
    <row r="986" spans="17:19" x14ac:dyDescent="0.25">
      <c r="Q986" s="51" t="str">
        <f t="shared" si="15"/>
        <v/>
      </c>
      <c r="R986" s="51" t="str">
        <f>IF(M986="","",IF(AND(M986&lt;&gt;'Tabelas auxiliares'!$B$236,M986&lt;&gt;'Tabelas auxiliares'!$B$237,M986&lt;&gt;'Tabelas auxiliares'!$C$236,M986&lt;&gt;'Tabelas auxiliares'!$C$237),"FOLHA DE PESSOAL",IF(Q986='Tabelas auxiliares'!$A$237,"CUSTEIO",IF(Q986='Tabelas auxiliares'!$A$236,"INVESTIMENTO","ERRO - VERIFICAR"))))</f>
        <v/>
      </c>
      <c r="S986" s="65"/>
    </row>
    <row r="987" spans="17:19" x14ac:dyDescent="0.25">
      <c r="Q987" s="51" t="str">
        <f t="shared" si="15"/>
        <v/>
      </c>
      <c r="R987" s="51" t="str">
        <f>IF(M987="","",IF(AND(M987&lt;&gt;'Tabelas auxiliares'!$B$236,M987&lt;&gt;'Tabelas auxiliares'!$B$237,M987&lt;&gt;'Tabelas auxiliares'!$C$236,M987&lt;&gt;'Tabelas auxiliares'!$C$237),"FOLHA DE PESSOAL",IF(Q987='Tabelas auxiliares'!$A$237,"CUSTEIO",IF(Q987='Tabelas auxiliares'!$A$236,"INVESTIMENTO","ERRO - VERIFICAR"))))</f>
        <v/>
      </c>
      <c r="S987" s="65"/>
    </row>
    <row r="988" spans="17:19" x14ac:dyDescent="0.25">
      <c r="Q988" s="51" t="str">
        <f t="shared" si="15"/>
        <v/>
      </c>
      <c r="R988" s="51" t="str">
        <f>IF(M988="","",IF(AND(M988&lt;&gt;'Tabelas auxiliares'!$B$236,M988&lt;&gt;'Tabelas auxiliares'!$B$237,M988&lt;&gt;'Tabelas auxiliares'!$C$236,M988&lt;&gt;'Tabelas auxiliares'!$C$237),"FOLHA DE PESSOAL",IF(Q988='Tabelas auxiliares'!$A$237,"CUSTEIO",IF(Q988='Tabelas auxiliares'!$A$236,"INVESTIMENTO","ERRO - VERIFICAR"))))</f>
        <v/>
      </c>
      <c r="S988" s="65"/>
    </row>
    <row r="989" spans="17:19" x14ac:dyDescent="0.25">
      <c r="Q989" s="51" t="str">
        <f t="shared" si="15"/>
        <v/>
      </c>
      <c r="R989" s="51" t="str">
        <f>IF(M989="","",IF(AND(M989&lt;&gt;'Tabelas auxiliares'!$B$236,M989&lt;&gt;'Tabelas auxiliares'!$B$237,M989&lt;&gt;'Tabelas auxiliares'!$C$236,M989&lt;&gt;'Tabelas auxiliares'!$C$237),"FOLHA DE PESSOAL",IF(Q989='Tabelas auxiliares'!$A$237,"CUSTEIO",IF(Q989='Tabelas auxiliares'!$A$236,"INVESTIMENTO","ERRO - VERIFICAR"))))</f>
        <v/>
      </c>
      <c r="S989" s="65"/>
    </row>
    <row r="990" spans="17:19" x14ac:dyDescent="0.25">
      <c r="Q990" s="51" t="str">
        <f t="shared" si="15"/>
        <v/>
      </c>
      <c r="R990" s="51" t="str">
        <f>IF(M990="","",IF(AND(M990&lt;&gt;'Tabelas auxiliares'!$B$236,M990&lt;&gt;'Tabelas auxiliares'!$B$237,M990&lt;&gt;'Tabelas auxiliares'!$C$236,M990&lt;&gt;'Tabelas auxiliares'!$C$237),"FOLHA DE PESSOAL",IF(Q990='Tabelas auxiliares'!$A$237,"CUSTEIO",IF(Q990='Tabelas auxiliares'!$A$236,"INVESTIMENTO","ERRO - VERIFICAR"))))</f>
        <v/>
      </c>
      <c r="S990" s="65"/>
    </row>
    <row r="991" spans="17:19" x14ac:dyDescent="0.25">
      <c r="Q991" s="51" t="str">
        <f t="shared" si="15"/>
        <v/>
      </c>
      <c r="R991" s="51" t="str">
        <f>IF(M991="","",IF(AND(M991&lt;&gt;'Tabelas auxiliares'!$B$236,M991&lt;&gt;'Tabelas auxiliares'!$B$237,M991&lt;&gt;'Tabelas auxiliares'!$C$236,M991&lt;&gt;'Tabelas auxiliares'!$C$237),"FOLHA DE PESSOAL",IF(Q991='Tabelas auxiliares'!$A$237,"CUSTEIO",IF(Q991='Tabelas auxiliares'!$A$236,"INVESTIMENTO","ERRO - VERIFICAR"))))</f>
        <v/>
      </c>
      <c r="S991" s="65"/>
    </row>
    <row r="992" spans="17:19" x14ac:dyDescent="0.25">
      <c r="Q992" s="51" t="str">
        <f t="shared" si="15"/>
        <v/>
      </c>
      <c r="R992" s="51" t="str">
        <f>IF(M992="","",IF(AND(M992&lt;&gt;'Tabelas auxiliares'!$B$236,M992&lt;&gt;'Tabelas auxiliares'!$B$237,M992&lt;&gt;'Tabelas auxiliares'!$C$236,M992&lt;&gt;'Tabelas auxiliares'!$C$237),"FOLHA DE PESSOAL",IF(Q992='Tabelas auxiliares'!$A$237,"CUSTEIO",IF(Q992='Tabelas auxiliares'!$A$236,"INVESTIMENTO","ERRO - VERIFICAR"))))</f>
        <v/>
      </c>
      <c r="S992" s="65"/>
    </row>
    <row r="993" spans="1:22" x14ac:dyDescent="0.25">
      <c r="Q993" s="51" t="str">
        <f t="shared" si="15"/>
        <v/>
      </c>
      <c r="R993" s="51" t="str">
        <f>IF(M993="","",IF(AND(M993&lt;&gt;'Tabelas auxiliares'!$B$236,M993&lt;&gt;'Tabelas auxiliares'!$B$237,M993&lt;&gt;'Tabelas auxiliares'!$C$236,M993&lt;&gt;'Tabelas auxiliares'!$C$237),"FOLHA DE PESSOAL",IF(Q993='Tabelas auxiliares'!$A$237,"CUSTEIO",IF(Q993='Tabelas auxiliares'!$A$236,"INVESTIMENTO","ERRO - VERIFICAR"))))</f>
        <v/>
      </c>
      <c r="S993" s="65"/>
    </row>
    <row r="994" spans="1:22" x14ac:dyDescent="0.25">
      <c r="Q994" s="51" t="str">
        <f t="shared" si="15"/>
        <v/>
      </c>
      <c r="R994" s="51" t="str">
        <f>IF(M994="","",IF(AND(M994&lt;&gt;'Tabelas auxiliares'!$B$236,M994&lt;&gt;'Tabelas auxiliares'!$B$237,M994&lt;&gt;'Tabelas auxiliares'!$C$236,M994&lt;&gt;'Tabelas auxiliares'!$C$237),"FOLHA DE PESSOAL",IF(Q994='Tabelas auxiliares'!$A$237,"CUSTEIO",IF(Q994='Tabelas auxiliares'!$A$236,"INVESTIMENTO","ERRO - VERIFICAR"))))</f>
        <v/>
      </c>
      <c r="S994" s="65"/>
    </row>
    <row r="995" spans="1:22" x14ac:dyDescent="0.25">
      <c r="Q995" s="51" t="str">
        <f t="shared" si="15"/>
        <v/>
      </c>
      <c r="R995" s="51" t="str">
        <f>IF(M995="","",IF(AND(M995&lt;&gt;'Tabelas auxiliares'!$B$236,M995&lt;&gt;'Tabelas auxiliares'!$B$237,M995&lt;&gt;'Tabelas auxiliares'!$C$236,M995&lt;&gt;'Tabelas auxiliares'!$C$237),"FOLHA DE PESSOAL",IF(Q995='Tabelas auxiliares'!$A$237,"CUSTEIO",IF(Q995='Tabelas auxiliares'!$A$236,"INVESTIMENTO","ERRO - VERIFICAR"))))</f>
        <v/>
      </c>
      <c r="S995" s="65"/>
    </row>
    <row r="996" spans="1:22" x14ac:dyDescent="0.25">
      <c r="Q996" s="51" t="str">
        <f t="shared" si="15"/>
        <v/>
      </c>
      <c r="R996" s="51" t="str">
        <f>IF(M996="","",IF(AND(M996&lt;&gt;'Tabelas auxiliares'!$B$236,M996&lt;&gt;'Tabelas auxiliares'!$B$237,M996&lt;&gt;'Tabelas auxiliares'!$C$236,M996&lt;&gt;'Tabelas auxiliares'!$C$237),"FOLHA DE PESSOAL",IF(Q996='Tabelas auxiliares'!$A$237,"CUSTEIO",IF(Q996='Tabelas auxiliares'!$A$236,"INVESTIMENTO","ERRO - VERIFICAR"))))</f>
        <v/>
      </c>
      <c r="S996" s="65"/>
    </row>
    <row r="997" spans="1:22" x14ac:dyDescent="0.25">
      <c r="Q997" s="51" t="str">
        <f t="shared" si="15"/>
        <v/>
      </c>
      <c r="R997" s="51" t="str">
        <f>IF(M997="","",IF(AND(M997&lt;&gt;'Tabelas auxiliares'!$B$236,M997&lt;&gt;'Tabelas auxiliares'!$B$237,M997&lt;&gt;'Tabelas auxiliares'!$C$236,M997&lt;&gt;'Tabelas auxiliares'!$C$237),"FOLHA DE PESSOAL",IF(Q997='Tabelas auxiliares'!$A$237,"CUSTEIO",IF(Q997='Tabelas auxiliares'!$A$236,"INVESTIMENTO","ERRO - VERIFICAR"))))</f>
        <v/>
      </c>
      <c r="S997" s="65"/>
    </row>
    <row r="998" spans="1:22" x14ac:dyDescent="0.25">
      <c r="Q998" s="51" t="str">
        <f t="shared" si="15"/>
        <v/>
      </c>
      <c r="R998" s="51" t="str">
        <f>IF(M998="","",IF(AND(M998&lt;&gt;'Tabelas auxiliares'!$B$236,M998&lt;&gt;'Tabelas auxiliares'!$B$237,M998&lt;&gt;'Tabelas auxiliares'!$C$236,M998&lt;&gt;'Tabelas auxiliares'!$C$237),"FOLHA DE PESSOAL",IF(Q998='Tabelas auxiliares'!$A$237,"CUSTEIO",IF(Q998='Tabelas auxiliares'!$A$236,"INVESTIMENTO","ERRO - VERIFICAR"))))</f>
        <v/>
      </c>
      <c r="S998" s="65"/>
    </row>
    <row r="999" spans="1:22" x14ac:dyDescent="0.25">
      <c r="Q999" s="51" t="str">
        <f t="shared" si="15"/>
        <v/>
      </c>
      <c r="R999" s="51" t="str">
        <f>IF(M999="","",IF(AND(M999&lt;&gt;'Tabelas auxiliares'!$B$236,M999&lt;&gt;'Tabelas auxiliares'!$B$237,M999&lt;&gt;'Tabelas auxiliares'!$C$236,M999&lt;&gt;'Tabelas auxiliares'!$C$237),"FOLHA DE PESSOAL",IF(Q999='Tabelas auxiliares'!$A$237,"CUSTEIO",IF(Q999='Tabelas auxiliares'!$A$236,"INVESTIMENTO","ERRO - VERIFICAR"))))</f>
        <v/>
      </c>
      <c r="S999" s="65"/>
    </row>
    <row r="1000" spans="1:22" x14ac:dyDescent="0.25">
      <c r="Q1000" s="51" t="str">
        <f t="shared" si="15"/>
        <v/>
      </c>
      <c r="R1000" s="51" t="str">
        <f>IF(M1000="","",IF(AND(M1000&lt;&gt;'Tabelas auxiliares'!$B$236,M1000&lt;&gt;'Tabelas auxiliares'!$B$237,M1000&lt;&gt;'Tabelas auxiliares'!$C$236,M1000&lt;&gt;'Tabelas auxiliares'!$C$237),"FOLHA DE PESSOAL",IF(Q1000='Tabelas auxiliares'!$A$237,"CUSTEIO",IF(Q1000='Tabelas auxiliares'!$A$236,"INVESTIMENTO","ERRO - VERIFICAR"))))</f>
        <v/>
      </c>
      <c r="S1000" s="65"/>
    </row>
    <row r="1001" spans="1:22" x14ac:dyDescent="0.25">
      <c r="A1001" s="57"/>
      <c r="B1001" s="57"/>
      <c r="C1001" s="57"/>
      <c r="D1001" s="57"/>
      <c r="E1001" s="57"/>
      <c r="F1001" s="57"/>
      <c r="G1001" s="57"/>
      <c r="H1001" s="57"/>
      <c r="I1001" s="57"/>
      <c r="J1001" s="57"/>
      <c r="K1001" s="57"/>
      <c r="L1001" s="57" t="s">
        <v>98</v>
      </c>
      <c r="M1001" s="57"/>
      <c r="N1001" s="57"/>
      <c r="O1001" s="57"/>
      <c r="P1001" s="57"/>
      <c r="Q1001" s="57"/>
      <c r="R1001" s="57"/>
      <c r="S1001" s="56">
        <f>SUBTOTAL(9,S4:S1000)</f>
        <v>37630399.04999999</v>
      </c>
      <c r="T1001" s="56">
        <f t="shared" ref="T1001:V1001" si="16">SUBTOTAL(9,T4:T1000)</f>
        <v>1712579.05</v>
      </c>
      <c r="U1001" s="56">
        <f t="shared" si="16"/>
        <v>458153.86</v>
      </c>
      <c r="V1001" s="56">
        <f t="shared" si="16"/>
        <v>35388079.899999999</v>
      </c>
    </row>
  </sheetData>
  <sheetProtection algorithmName="SHA-512" hashValue="RnemgY75t8EzCW0ExrdlRrZhwanHoUdyII6PjCe6AV1GMKcQPFEgav+AF8VrUxbzEiAfllbp31AfNA0uzq+lvg==" saltValue="YHJe2kg7UjvKa/kCPjwT5w==" spinCount="100000" sheet="1" autoFilter="0"/>
  <autoFilter ref="A3:V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FE11-1325-4D56-9380-5DFFD36E8088}">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E237"/>
  <sheetViews>
    <sheetView topLeftCell="A221" workbookViewId="0">
      <selection activeCell="C237" sqref="C237"/>
    </sheetView>
  </sheetViews>
  <sheetFormatPr defaultRowHeight="15" x14ac:dyDescent="0.25"/>
  <cols>
    <col min="1" max="1" width="7.5703125" customWidth="1"/>
    <col min="2" max="2" width="55.85546875" customWidth="1"/>
    <col min="3" max="3" width="73.28515625" customWidth="1"/>
    <col min="4" max="4" width="18" customWidth="1"/>
    <col min="5" max="5" width="15.28515625" customWidth="1"/>
  </cols>
  <sheetData>
    <row r="3" spans="1:3" x14ac:dyDescent="0.25">
      <c r="A3" s="3" t="s">
        <v>15</v>
      </c>
      <c r="B3" s="3" t="s">
        <v>16</v>
      </c>
      <c r="C3" t="str">
        <f>CONCATENATE(A3," -&gt; ",B3)</f>
        <v>A0 -&gt; PROPES - PRÓ-REITORIA DE PESQUISA / CEM</v>
      </c>
    </row>
    <row r="4" spans="1:3" x14ac:dyDescent="0.25">
      <c r="A4" s="12" t="s">
        <v>21</v>
      </c>
      <c r="B4" s="12" t="s">
        <v>22</v>
      </c>
      <c r="C4" t="str">
        <f t="shared" ref="C4:C61" si="0">CONCATENATE(A4," -&gt; ",B4)</f>
        <v>A1 -&gt; NÚCLEOS ESTRATÉGICOS</v>
      </c>
    </row>
    <row r="5" spans="1:3" x14ac:dyDescent="0.25">
      <c r="A5" s="12" t="s">
        <v>207</v>
      </c>
      <c r="B5" s="12" t="s">
        <v>223</v>
      </c>
      <c r="C5" t="str">
        <f t="shared" si="0"/>
        <v>A8 -&gt; PROPES - TRI</v>
      </c>
    </row>
    <row r="6" spans="1:3" x14ac:dyDescent="0.25">
      <c r="A6" s="12" t="s">
        <v>17</v>
      </c>
      <c r="B6" s="12" t="s">
        <v>18</v>
      </c>
      <c r="C6" t="str">
        <f t="shared" si="0"/>
        <v>B0 -&gt; GABINETE REITORIA</v>
      </c>
    </row>
    <row r="7" spans="1:3" x14ac:dyDescent="0.25">
      <c r="A7" s="12" t="s">
        <v>19</v>
      </c>
      <c r="B7" s="12" t="s">
        <v>20</v>
      </c>
      <c r="C7" t="str">
        <f t="shared" si="0"/>
        <v>B1 -&gt; AUDIN - AUDITORIA INTERNA</v>
      </c>
    </row>
    <row r="8" spans="1:3" x14ac:dyDescent="0.25">
      <c r="A8" s="12" t="s">
        <v>23</v>
      </c>
      <c r="B8" s="12" t="s">
        <v>24</v>
      </c>
      <c r="C8" t="str">
        <f t="shared" si="0"/>
        <v>B3 -&gt; PF - PROCURADORIA FEDERAL</v>
      </c>
    </row>
    <row r="9" spans="1:3" x14ac:dyDescent="0.25">
      <c r="A9" s="12" t="s">
        <v>94</v>
      </c>
      <c r="B9" s="12" t="s">
        <v>95</v>
      </c>
      <c r="C9" t="str">
        <f t="shared" si="0"/>
        <v>B4 -&gt; Projetos TRANSVERSAIS</v>
      </c>
    </row>
    <row r="10" spans="1:3" x14ac:dyDescent="0.25">
      <c r="A10" s="12" t="s">
        <v>485</v>
      </c>
      <c r="B10" s="12" t="s">
        <v>500</v>
      </c>
      <c r="C10" t="str">
        <f t="shared" si="0"/>
        <v>B8 -&gt; GABINETE REITORIA - TRI</v>
      </c>
    </row>
    <row r="11" spans="1:3" x14ac:dyDescent="0.25">
      <c r="A11" s="12" t="s">
        <v>25</v>
      </c>
      <c r="B11" s="12" t="s">
        <v>26</v>
      </c>
      <c r="C11" t="str">
        <f t="shared" si="0"/>
        <v>C0 -&gt; SG - SECRETARIA GERAL</v>
      </c>
    </row>
    <row r="12" spans="1:3" x14ac:dyDescent="0.25">
      <c r="A12" s="12" t="s">
        <v>27</v>
      </c>
      <c r="B12" s="12" t="s">
        <v>28</v>
      </c>
      <c r="C12" t="str">
        <f t="shared" si="0"/>
        <v>D0 -&gt; ACI - ASSESSORIA DE COMUNICAÇÃO E IMPRENSA</v>
      </c>
    </row>
    <row r="13" spans="1:3" x14ac:dyDescent="0.25">
      <c r="A13" s="12" t="s">
        <v>31</v>
      </c>
      <c r="B13" s="12" t="s">
        <v>32</v>
      </c>
      <c r="C13" t="str">
        <f t="shared" si="0"/>
        <v>D2 -&gt; ACI - SERVIÇOS GRÁFICOS * D.U.C</v>
      </c>
    </row>
    <row r="14" spans="1:3" x14ac:dyDescent="0.25">
      <c r="A14" s="12" t="s">
        <v>33</v>
      </c>
      <c r="B14" s="12" t="s">
        <v>34</v>
      </c>
      <c r="C14" t="str">
        <f t="shared" si="0"/>
        <v>D3 -&gt; ACI - SERVIÇOS DE TRADUÇÃO * D.U.C</v>
      </c>
    </row>
    <row r="15" spans="1:3" x14ac:dyDescent="0.25">
      <c r="A15" s="12" t="s">
        <v>35</v>
      </c>
      <c r="B15" s="12" t="s">
        <v>36</v>
      </c>
      <c r="C15" t="str">
        <f t="shared" si="0"/>
        <v>E0 -&gt; PU - PREFEITURA UNIVERSITÁRIA</v>
      </c>
    </row>
    <row r="16" spans="1:3" x14ac:dyDescent="0.25">
      <c r="A16" s="12" t="s">
        <v>37</v>
      </c>
      <c r="B16" s="12" t="s">
        <v>38</v>
      </c>
      <c r="C16" t="str">
        <f t="shared" si="0"/>
        <v>E1 -&gt; PU - MATERIAL DE EXPEDIENTE * D.U.C</v>
      </c>
    </row>
    <row r="17" spans="1:3" x14ac:dyDescent="0.25">
      <c r="A17" s="12" t="s">
        <v>150</v>
      </c>
      <c r="B17" s="12" t="s">
        <v>154</v>
      </c>
      <c r="C17" t="str">
        <f t="shared" si="0"/>
        <v>E2 -&gt; PU - MOBILIÁRIOS * D.U.C</v>
      </c>
    </row>
    <row r="18" spans="1:3" x14ac:dyDescent="0.25">
      <c r="A18" s="12" t="s">
        <v>153</v>
      </c>
      <c r="B18" s="12" t="s">
        <v>155</v>
      </c>
      <c r="C18" t="str">
        <f t="shared" si="0"/>
        <v>E3 -&gt; PU - INFRAESTRUTURA PREDIAL * D.U.C</v>
      </c>
    </row>
    <row r="19" spans="1:3" x14ac:dyDescent="0.25">
      <c r="A19" s="12" t="s">
        <v>39</v>
      </c>
      <c r="B19" s="12" t="s">
        <v>40</v>
      </c>
      <c r="C19" t="str">
        <f t="shared" si="0"/>
        <v>E4 -&gt; PU - LOCAÇÃO DE VEÍCULOS * D.U.C</v>
      </c>
    </row>
    <row r="20" spans="1:3" x14ac:dyDescent="0.25">
      <c r="A20" s="12" t="s">
        <v>29</v>
      </c>
      <c r="B20" s="12" t="s">
        <v>30</v>
      </c>
      <c r="C20" t="str">
        <f t="shared" si="0"/>
        <v>E5 -&gt; PU - BUFFET * D.U.C</v>
      </c>
    </row>
    <row r="21" spans="1:3" x14ac:dyDescent="0.25">
      <c r="A21" s="12" t="s">
        <v>41</v>
      </c>
      <c r="B21" s="12" t="s">
        <v>42</v>
      </c>
      <c r="C21" t="str">
        <f t="shared" si="0"/>
        <v>F0 -&gt; CECS - CENTRO DE ENG., MODELAGEM E CIÊNCIAS SOCIAIS APLICADAS</v>
      </c>
    </row>
    <row r="22" spans="1:3" x14ac:dyDescent="0.25">
      <c r="A22" s="12" t="s">
        <v>43</v>
      </c>
      <c r="B22" s="12" t="s">
        <v>44</v>
      </c>
      <c r="C22" t="str">
        <f t="shared" si="0"/>
        <v>F7 -&gt; CECS - COMPRAS COMPARTILHADAS</v>
      </c>
    </row>
    <row r="23" spans="1:3" x14ac:dyDescent="0.25">
      <c r="A23" s="12" t="s">
        <v>213</v>
      </c>
      <c r="B23" s="12" t="s">
        <v>210</v>
      </c>
      <c r="C23" t="str">
        <f t="shared" si="0"/>
        <v>F8 -&gt; CECS - TRI</v>
      </c>
    </row>
    <row r="24" spans="1:3" x14ac:dyDescent="0.25">
      <c r="A24" s="12" t="s">
        <v>206</v>
      </c>
      <c r="B24" s="12" t="s">
        <v>224</v>
      </c>
      <c r="C24" t="str">
        <f t="shared" si="0"/>
        <v>F9 -&gt; CECS - CONVÊNIOS/PARCERIAS</v>
      </c>
    </row>
    <row r="25" spans="1:3" x14ac:dyDescent="0.25">
      <c r="A25" s="12" t="s">
        <v>45</v>
      </c>
      <c r="B25" s="12" t="s">
        <v>46</v>
      </c>
      <c r="C25" t="str">
        <f t="shared" si="0"/>
        <v>G0 -&gt; CMCC - CENTRO DE MATEMÁTICA, COMPUTAÇÃO E COGNIÇÃO</v>
      </c>
    </row>
    <row r="26" spans="1:3" x14ac:dyDescent="0.25">
      <c r="A26" s="12" t="s">
        <v>47</v>
      </c>
      <c r="B26" s="12" t="s">
        <v>48</v>
      </c>
      <c r="C26" t="str">
        <f t="shared" si="0"/>
        <v>G7 -&gt; CMCC - COMPRAS COMPARTILHADAS</v>
      </c>
    </row>
    <row r="27" spans="1:3" x14ac:dyDescent="0.25">
      <c r="A27" s="12" t="s">
        <v>214</v>
      </c>
      <c r="B27" s="12" t="s">
        <v>211</v>
      </c>
      <c r="C27" t="str">
        <f t="shared" si="0"/>
        <v>G8 -&gt; CMCC - TRI</v>
      </c>
    </row>
    <row r="28" spans="1:3" x14ac:dyDescent="0.25">
      <c r="A28" s="12" t="s">
        <v>383</v>
      </c>
      <c r="B28" s="12" t="s">
        <v>384</v>
      </c>
      <c r="C28" t="str">
        <f t="shared" si="0"/>
        <v>G9 -&gt; CMCC - CONVÊNIOS/PARCERIAS</v>
      </c>
    </row>
    <row r="29" spans="1:3" x14ac:dyDescent="0.25">
      <c r="A29" s="12" t="s">
        <v>49</v>
      </c>
      <c r="B29" s="12" t="s">
        <v>50</v>
      </c>
      <c r="C29" t="str">
        <f t="shared" si="0"/>
        <v>H0 -&gt; CCNH - CENTRO DE CIÊNCIAS NATURAIS E HUMANAS</v>
      </c>
    </row>
    <row r="30" spans="1:3" x14ac:dyDescent="0.25">
      <c r="A30" s="12" t="s">
        <v>51</v>
      </c>
      <c r="B30" s="12" t="s">
        <v>52</v>
      </c>
      <c r="C30" t="str">
        <f t="shared" si="0"/>
        <v>H7 -&gt; CCNH - COMPRAS COMPARTILHADAS</v>
      </c>
    </row>
    <row r="31" spans="1:3" x14ac:dyDescent="0.25">
      <c r="A31" s="12" t="s">
        <v>215</v>
      </c>
      <c r="B31" s="12" t="s">
        <v>212</v>
      </c>
      <c r="C31" t="str">
        <f t="shared" si="0"/>
        <v>H8 -&gt; CCNH - TRI</v>
      </c>
    </row>
    <row r="32" spans="1:3" x14ac:dyDescent="0.25">
      <c r="A32" s="12" t="s">
        <v>385</v>
      </c>
      <c r="B32" s="12" t="s">
        <v>386</v>
      </c>
      <c r="C32" t="str">
        <f t="shared" si="0"/>
        <v>H9 -&gt; CCNH - CONVÊNIOS/PARCERIAS</v>
      </c>
    </row>
    <row r="33" spans="1:3" x14ac:dyDescent="0.25">
      <c r="A33" s="12" t="s">
        <v>53</v>
      </c>
      <c r="B33" s="12" t="s">
        <v>54</v>
      </c>
      <c r="C33" t="str">
        <f t="shared" si="0"/>
        <v>I0 -&gt; PROGRAD - PRÓ-REITORIA DE GRADUAÇÃO</v>
      </c>
    </row>
    <row r="34" spans="1:3" x14ac:dyDescent="0.25">
      <c r="A34" s="12" t="s">
        <v>216</v>
      </c>
      <c r="B34" s="12" t="s">
        <v>217</v>
      </c>
      <c r="C34" t="str">
        <f t="shared" si="0"/>
        <v>I8 -&gt; PROGRAD - TRI</v>
      </c>
    </row>
    <row r="35" spans="1:3" x14ac:dyDescent="0.25">
      <c r="A35" s="12" t="s">
        <v>55</v>
      </c>
      <c r="B35" s="12" t="s">
        <v>56</v>
      </c>
      <c r="C35" t="str">
        <f t="shared" si="0"/>
        <v>J0 -&gt; PROEC - PRÓ-REITORIA DE EXTENSÃO E CULTURA</v>
      </c>
    </row>
    <row r="36" spans="1:3" x14ac:dyDescent="0.25">
      <c r="A36" s="12" t="s">
        <v>57</v>
      </c>
      <c r="B36" s="12" t="s">
        <v>58</v>
      </c>
      <c r="C36" t="str">
        <f t="shared" si="0"/>
        <v>J1 -&gt; EDITORA DA UFABC</v>
      </c>
    </row>
    <row r="37" spans="1:3" x14ac:dyDescent="0.25">
      <c r="A37" s="12" t="s">
        <v>59</v>
      </c>
      <c r="B37" s="12" t="s">
        <v>60</v>
      </c>
      <c r="C37" t="str">
        <f t="shared" si="0"/>
        <v>J2 -&gt; PROEC - REALIZAÇÃO DE EVENTOS * D.U.C</v>
      </c>
    </row>
    <row r="38" spans="1:3" x14ac:dyDescent="0.25">
      <c r="A38" s="12" t="s">
        <v>209</v>
      </c>
      <c r="B38" s="12" t="s">
        <v>218</v>
      </c>
      <c r="C38" t="str">
        <f t="shared" si="0"/>
        <v>J8 -&gt; PROEC - TRI</v>
      </c>
    </row>
    <row r="39" spans="1:3" x14ac:dyDescent="0.25">
      <c r="A39" s="12" t="s">
        <v>61</v>
      </c>
      <c r="B39" s="12" t="s">
        <v>62</v>
      </c>
      <c r="C39" t="str">
        <f t="shared" si="0"/>
        <v>K0 -&gt; PROAD - PRÓ-REITORIA DE ADMINISTRAÇÃO</v>
      </c>
    </row>
    <row r="40" spans="1:3" x14ac:dyDescent="0.25">
      <c r="A40" s="12" t="s">
        <v>63</v>
      </c>
      <c r="B40" s="12" t="s">
        <v>64</v>
      </c>
      <c r="C40" t="str">
        <f t="shared" si="0"/>
        <v>K1 -&gt; PROAD - PASSAGENS * D.U.C</v>
      </c>
    </row>
    <row r="41" spans="1:3" x14ac:dyDescent="0.25">
      <c r="A41" s="12" t="s">
        <v>65</v>
      </c>
      <c r="B41" s="12" t="s">
        <v>66</v>
      </c>
      <c r="C41" t="str">
        <f t="shared" si="0"/>
        <v>L0 -&gt; PROPLADI - PRÓ-REITORIA DE PLAN. E DESENV. INSTITUCIONAL</v>
      </c>
    </row>
    <row r="42" spans="1:3" x14ac:dyDescent="0.25">
      <c r="A42" s="18" t="s">
        <v>69</v>
      </c>
      <c r="B42" s="12" t="s">
        <v>70</v>
      </c>
      <c r="C42" t="str">
        <f t="shared" si="0"/>
        <v>M0 -&gt; PROAP - PNAES</v>
      </c>
    </row>
    <row r="43" spans="1:3" x14ac:dyDescent="0.25">
      <c r="A43" s="18" t="s">
        <v>67</v>
      </c>
      <c r="B43" s="12" t="s">
        <v>68</v>
      </c>
      <c r="C43" t="str">
        <f t="shared" si="0"/>
        <v>M1 -&gt; PROAP - PRÓ-REITORIA DE POLÍTICAS AFIRMATIVAS</v>
      </c>
    </row>
    <row r="44" spans="1:3" x14ac:dyDescent="0.25">
      <c r="A44" s="18" t="s">
        <v>219</v>
      </c>
      <c r="B44" s="12" t="s">
        <v>220</v>
      </c>
      <c r="C44" t="str">
        <f t="shared" si="0"/>
        <v>M8 -&gt; PROAP - TRI</v>
      </c>
    </row>
    <row r="45" spans="1:3" x14ac:dyDescent="0.25">
      <c r="A45" s="12" t="s">
        <v>71</v>
      </c>
      <c r="B45" s="12" t="s">
        <v>72</v>
      </c>
      <c r="C45" t="str">
        <f t="shared" si="0"/>
        <v>N0 -&gt; ARI - ASSESSORIA DE RELAÇÕES INTERNACIONAIS</v>
      </c>
    </row>
    <row r="46" spans="1:3" x14ac:dyDescent="0.25">
      <c r="A46" s="12" t="s">
        <v>73</v>
      </c>
      <c r="B46" s="12" t="s">
        <v>74</v>
      </c>
      <c r="C46" t="str">
        <f t="shared" si="0"/>
        <v>P0 -&gt; PROPG - PRÓ-REITORIA DE PÓS-GRADUAÇÃO</v>
      </c>
    </row>
    <row r="47" spans="1:3" x14ac:dyDescent="0.25">
      <c r="A47" s="12" t="s">
        <v>221</v>
      </c>
      <c r="B47" s="12" t="s">
        <v>222</v>
      </c>
      <c r="C47" t="str">
        <f t="shared" si="0"/>
        <v>P8 -&gt; PROPG - TRI</v>
      </c>
    </row>
    <row r="48" spans="1:3" x14ac:dyDescent="0.25">
      <c r="A48" s="12" t="s">
        <v>75</v>
      </c>
      <c r="B48" s="12" t="s">
        <v>76</v>
      </c>
      <c r="C48" t="str">
        <f t="shared" si="0"/>
        <v>Q0 -&gt; BIBLIOTECA</v>
      </c>
    </row>
    <row r="49" spans="1:3" x14ac:dyDescent="0.25">
      <c r="A49" s="12" t="s">
        <v>77</v>
      </c>
      <c r="B49" s="12" t="s">
        <v>78</v>
      </c>
      <c r="C49" t="str">
        <f t="shared" si="0"/>
        <v>R0 -&gt; NTI - NÚCLEO DE TECNOLOGIA DA INFORMAÇÃO</v>
      </c>
    </row>
    <row r="50" spans="1:3" x14ac:dyDescent="0.25">
      <c r="A50" s="12" t="s">
        <v>151</v>
      </c>
      <c r="B50" s="12" t="s">
        <v>152</v>
      </c>
      <c r="C50" t="str">
        <f t="shared" si="0"/>
        <v>R1 -&gt; NTI - EQUIPAMENTO DE INFORMÁTICA * D.U.C</v>
      </c>
    </row>
    <row r="51" spans="1:3" x14ac:dyDescent="0.25">
      <c r="A51" s="12" t="s">
        <v>79</v>
      </c>
      <c r="B51" s="12" t="s">
        <v>80</v>
      </c>
      <c r="C51" t="str">
        <f t="shared" si="0"/>
        <v>R2 -&gt; NTI - SUPRIMENTO DE INFORMÁTICA * D.U.C</v>
      </c>
    </row>
    <row r="52" spans="1:3" x14ac:dyDescent="0.25">
      <c r="A52" s="12" t="s">
        <v>81</v>
      </c>
      <c r="B52" s="12" t="s">
        <v>249</v>
      </c>
      <c r="C52" t="str">
        <f t="shared" si="0"/>
        <v>S0 -&gt; SPO - SUPERINTENDÊNCIA DE OBRAS</v>
      </c>
    </row>
    <row r="53" spans="1:3" x14ac:dyDescent="0.25">
      <c r="A53" s="12" t="s">
        <v>208</v>
      </c>
      <c r="B53" s="12" t="s">
        <v>226</v>
      </c>
      <c r="C53" t="str">
        <f t="shared" si="0"/>
        <v>S1 -&gt; SPO - OBRAS SANTO ANDRÉ</v>
      </c>
    </row>
    <row r="54" spans="1:3" x14ac:dyDescent="0.25">
      <c r="A54" s="12" t="s">
        <v>225</v>
      </c>
      <c r="B54" s="12" t="s">
        <v>227</v>
      </c>
      <c r="C54" t="str">
        <f t="shared" si="0"/>
        <v>S2 -&gt; SPO - OBRAS SÃO BERNARDO DO CAMPO</v>
      </c>
    </row>
    <row r="55" spans="1:3" x14ac:dyDescent="0.25">
      <c r="A55" s="12" t="s">
        <v>83</v>
      </c>
      <c r="B55" s="12" t="s">
        <v>248</v>
      </c>
      <c r="C55" t="str">
        <f t="shared" si="0"/>
        <v>T0 -&gt; NETEL - NÚCLEO EDUCACIONAL DE TECNOLOGIAS E LÍNGUAS</v>
      </c>
    </row>
    <row r="56" spans="1:3" x14ac:dyDescent="0.25">
      <c r="A56" s="12" t="s">
        <v>84</v>
      </c>
      <c r="B56" s="12" t="s">
        <v>85</v>
      </c>
      <c r="C56" t="str">
        <f t="shared" si="0"/>
        <v>U0 -&gt; AGÊNCIA DE INOVAÇÃO</v>
      </c>
    </row>
    <row r="57" spans="1:3" x14ac:dyDescent="0.25">
      <c r="A57" s="12" t="s">
        <v>88</v>
      </c>
      <c r="B57" s="12" t="s">
        <v>89</v>
      </c>
      <c r="C57" t="str">
        <f t="shared" si="0"/>
        <v>V0 -&gt; SUGEPE - SUPERINTENDÊNCIA DE GESTÃO DE PESSOAS</v>
      </c>
    </row>
    <row r="58" spans="1:3" x14ac:dyDescent="0.25">
      <c r="A58" s="12" t="s">
        <v>90</v>
      </c>
      <c r="B58" s="12" t="s">
        <v>91</v>
      </c>
      <c r="C58" t="str">
        <f t="shared" si="0"/>
        <v>V1 -&gt; SUGEPE-FOLHA - PASEP + AUX. MORADIA</v>
      </c>
    </row>
    <row r="59" spans="1:3" x14ac:dyDescent="0.25">
      <c r="A59" s="12" t="s">
        <v>92</v>
      </c>
      <c r="B59" s="12" t="s">
        <v>93</v>
      </c>
      <c r="C59" t="str">
        <f t="shared" si="0"/>
        <v>V2 -&gt; SUGEPE - CONTRATAÇÃO DE ESTAGIÁRIOS * D.U.C</v>
      </c>
    </row>
    <row r="60" spans="1:3" x14ac:dyDescent="0.25">
      <c r="A60" s="12" t="s">
        <v>86</v>
      </c>
      <c r="B60" s="12" t="s">
        <v>87</v>
      </c>
      <c r="C60" t="str">
        <f t="shared" si="0"/>
        <v>V4 -&gt; SUGEPE - CAPACITAÇÃO</v>
      </c>
    </row>
    <row r="61" spans="1:3" x14ac:dyDescent="0.25">
      <c r="A61" s="12" t="s">
        <v>96</v>
      </c>
      <c r="B61" s="12" t="s">
        <v>97</v>
      </c>
      <c r="C61" t="str">
        <f t="shared" si="0"/>
        <v>Z0 -&gt; RESERVA DE CONTINGÊNCIA</v>
      </c>
    </row>
    <row r="64" spans="1:3" ht="35.25" customHeight="1" thickBot="1" x14ac:dyDescent="0.35">
      <c r="A64" s="148" t="s">
        <v>376</v>
      </c>
      <c r="B64" s="148"/>
      <c r="C64" s="148"/>
    </row>
    <row r="65" spans="1:3" ht="75" x14ac:dyDescent="0.25">
      <c r="A65" s="82" t="s">
        <v>262</v>
      </c>
      <c r="B65" s="83" t="s">
        <v>263</v>
      </c>
      <c r="C65" s="84" t="s">
        <v>355</v>
      </c>
    </row>
    <row r="66" spans="1:3" x14ac:dyDescent="0.25">
      <c r="A66" s="73" t="s">
        <v>264</v>
      </c>
      <c r="B66" s="74" t="s">
        <v>364</v>
      </c>
      <c r="C66" s="75" t="s">
        <v>265</v>
      </c>
    </row>
    <row r="67" spans="1:3" ht="45" x14ac:dyDescent="0.25">
      <c r="A67" s="73" t="s">
        <v>266</v>
      </c>
      <c r="B67" s="74" t="s">
        <v>267</v>
      </c>
      <c r="C67" s="75" t="s">
        <v>268</v>
      </c>
    </row>
    <row r="68" spans="1:3" ht="30" x14ac:dyDescent="0.25">
      <c r="A68" s="73" t="s">
        <v>269</v>
      </c>
      <c r="B68" s="74" t="s">
        <v>270</v>
      </c>
      <c r="C68" s="75" t="s">
        <v>365</v>
      </c>
    </row>
    <row r="69" spans="1:3" x14ac:dyDescent="0.25">
      <c r="A69" s="73" t="s">
        <v>271</v>
      </c>
      <c r="B69" s="74" t="s">
        <v>272</v>
      </c>
      <c r="C69" s="75" t="s">
        <v>273</v>
      </c>
    </row>
    <row r="70" spans="1:3" ht="30" x14ac:dyDescent="0.25">
      <c r="A70" s="73" t="s">
        <v>274</v>
      </c>
      <c r="B70" s="74" t="s">
        <v>275</v>
      </c>
      <c r="C70" s="75" t="s">
        <v>368</v>
      </c>
    </row>
    <row r="71" spans="1:3" x14ac:dyDescent="0.25">
      <c r="A71" s="73" t="s">
        <v>276</v>
      </c>
      <c r="B71" s="74" t="s">
        <v>277</v>
      </c>
      <c r="C71" s="75" t="s">
        <v>369</v>
      </c>
    </row>
    <row r="72" spans="1:3" ht="45" x14ac:dyDescent="0.25">
      <c r="A72" s="73" t="s">
        <v>278</v>
      </c>
      <c r="B72" s="74" t="s">
        <v>279</v>
      </c>
      <c r="C72" s="75" t="s">
        <v>280</v>
      </c>
    </row>
    <row r="73" spans="1:3" s="50" customFormat="1" ht="45" x14ac:dyDescent="0.25">
      <c r="A73" s="76" t="s">
        <v>281</v>
      </c>
      <c r="B73" s="77" t="s">
        <v>282</v>
      </c>
      <c r="C73" s="78" t="s">
        <v>363</v>
      </c>
    </row>
    <row r="74" spans="1:3" s="50" customFormat="1" ht="30" x14ac:dyDescent="0.25">
      <c r="A74" s="76" t="s">
        <v>283</v>
      </c>
      <c r="B74" s="77" t="s">
        <v>367</v>
      </c>
      <c r="C74" s="78" t="s">
        <v>366</v>
      </c>
    </row>
    <row r="75" spans="1:3" ht="30" x14ac:dyDescent="0.25">
      <c r="A75" s="73" t="s">
        <v>284</v>
      </c>
      <c r="B75" s="74" t="s">
        <v>285</v>
      </c>
      <c r="C75" s="75" t="s">
        <v>286</v>
      </c>
    </row>
    <row r="76" spans="1:3" x14ac:dyDescent="0.25">
      <c r="A76" s="73" t="s">
        <v>287</v>
      </c>
      <c r="B76" s="74" t="s">
        <v>288</v>
      </c>
      <c r="C76" s="75" t="s">
        <v>289</v>
      </c>
    </row>
    <row r="77" spans="1:3" x14ac:dyDescent="0.25">
      <c r="A77" s="73" t="s">
        <v>290</v>
      </c>
      <c r="B77" s="74" t="s">
        <v>291</v>
      </c>
      <c r="C77" s="75" t="s">
        <v>292</v>
      </c>
    </row>
    <row r="78" spans="1:3" x14ac:dyDescent="0.25">
      <c r="A78" s="73" t="s">
        <v>356</v>
      </c>
      <c r="B78" s="74" t="s">
        <v>360</v>
      </c>
      <c r="C78" s="75" t="s">
        <v>357</v>
      </c>
    </row>
    <row r="79" spans="1:3" ht="45" x14ac:dyDescent="0.25">
      <c r="A79" s="73" t="s">
        <v>293</v>
      </c>
      <c r="B79" s="74" t="s">
        <v>294</v>
      </c>
      <c r="C79" s="75" t="s">
        <v>295</v>
      </c>
    </row>
    <row r="80" spans="1:3" ht="30" x14ac:dyDescent="0.25">
      <c r="A80" s="73" t="s">
        <v>296</v>
      </c>
      <c r="B80" s="74" t="s">
        <v>297</v>
      </c>
      <c r="C80" s="75" t="s">
        <v>298</v>
      </c>
    </row>
    <row r="81" spans="1:3" ht="45" x14ac:dyDescent="0.25">
      <c r="A81" s="73" t="s">
        <v>299</v>
      </c>
      <c r="B81" s="74" t="s">
        <v>300</v>
      </c>
      <c r="C81" s="75" t="s">
        <v>301</v>
      </c>
    </row>
    <row r="82" spans="1:3" ht="30" x14ac:dyDescent="0.25">
      <c r="A82" s="73" t="s">
        <v>302</v>
      </c>
      <c r="B82" s="74" t="s">
        <v>362</v>
      </c>
      <c r="C82" s="75" t="s">
        <v>303</v>
      </c>
    </row>
    <row r="83" spans="1:3" x14ac:dyDescent="0.25">
      <c r="A83" s="73" t="s">
        <v>304</v>
      </c>
      <c r="B83" s="74" t="s">
        <v>305</v>
      </c>
      <c r="C83" s="75" t="s">
        <v>306</v>
      </c>
    </row>
    <row r="84" spans="1:3" ht="45" x14ac:dyDescent="0.25">
      <c r="A84" s="73" t="s">
        <v>358</v>
      </c>
      <c r="B84" s="74" t="s">
        <v>361</v>
      </c>
      <c r="C84" s="75" t="s">
        <v>359</v>
      </c>
    </row>
    <row r="85" spans="1:3" ht="45" x14ac:dyDescent="0.25">
      <c r="A85" s="73" t="s">
        <v>307</v>
      </c>
      <c r="B85" s="74" t="s">
        <v>308</v>
      </c>
      <c r="C85" s="75" t="s">
        <v>373</v>
      </c>
    </row>
    <row r="86" spans="1:3" ht="27.75" customHeight="1" x14ac:dyDescent="0.25">
      <c r="A86" s="73" t="s">
        <v>370</v>
      </c>
      <c r="B86" s="74" t="s">
        <v>371</v>
      </c>
      <c r="C86" s="75" t="s">
        <v>372</v>
      </c>
    </row>
    <row r="87" spans="1:3" ht="30" x14ac:dyDescent="0.25">
      <c r="A87" s="73" t="s">
        <v>309</v>
      </c>
      <c r="B87" s="74" t="s">
        <v>310</v>
      </c>
      <c r="C87" s="75" t="s">
        <v>311</v>
      </c>
    </row>
    <row r="88" spans="1:3" ht="45" x14ac:dyDescent="0.25">
      <c r="A88" s="73" t="s">
        <v>312</v>
      </c>
      <c r="B88" s="74" t="s">
        <v>313</v>
      </c>
      <c r="C88" s="75" t="s">
        <v>314</v>
      </c>
    </row>
    <row r="89" spans="1:3" ht="60" x14ac:dyDescent="0.25">
      <c r="A89" s="73" t="s">
        <v>315</v>
      </c>
      <c r="B89" s="74" t="s">
        <v>316</v>
      </c>
      <c r="C89" s="75" t="s">
        <v>317</v>
      </c>
    </row>
    <row r="90" spans="1:3" ht="60" x14ac:dyDescent="0.25">
      <c r="A90" s="73" t="s">
        <v>318</v>
      </c>
      <c r="B90" s="74" t="s">
        <v>319</v>
      </c>
      <c r="C90" s="75" t="s">
        <v>320</v>
      </c>
    </row>
    <row r="91" spans="1:3" ht="30" x14ac:dyDescent="0.25">
      <c r="A91" s="73" t="s">
        <v>321</v>
      </c>
      <c r="B91" s="74" t="s">
        <v>322</v>
      </c>
      <c r="C91" s="75" t="s">
        <v>323</v>
      </c>
    </row>
    <row r="92" spans="1:3" ht="30" x14ac:dyDescent="0.25">
      <c r="A92" s="73" t="s">
        <v>324</v>
      </c>
      <c r="B92" s="74" t="s">
        <v>325</v>
      </c>
      <c r="C92" s="75" t="s">
        <v>326</v>
      </c>
    </row>
    <row r="93" spans="1:3" ht="60" x14ac:dyDescent="0.25">
      <c r="A93" s="73" t="s">
        <v>327</v>
      </c>
      <c r="B93" s="74" t="s">
        <v>328</v>
      </c>
      <c r="C93" s="75" t="s">
        <v>329</v>
      </c>
    </row>
    <row r="94" spans="1:3" ht="60" x14ac:dyDescent="0.25">
      <c r="A94" s="73" t="s">
        <v>330</v>
      </c>
      <c r="B94" s="74" t="s">
        <v>331</v>
      </c>
      <c r="C94" s="75" t="s">
        <v>332</v>
      </c>
    </row>
    <row r="95" spans="1:3" ht="45" x14ac:dyDescent="0.25">
      <c r="A95" s="73" t="s">
        <v>333</v>
      </c>
      <c r="B95" s="74" t="s">
        <v>334</v>
      </c>
      <c r="C95" s="75" t="s">
        <v>374</v>
      </c>
    </row>
    <row r="96" spans="1:3" x14ac:dyDescent="0.25">
      <c r="A96" s="73" t="s">
        <v>335</v>
      </c>
      <c r="B96" s="74" t="s">
        <v>336</v>
      </c>
      <c r="C96" s="75" t="s">
        <v>375</v>
      </c>
    </row>
    <row r="97" spans="1:5" x14ac:dyDescent="0.25">
      <c r="A97" s="73" t="s">
        <v>337</v>
      </c>
      <c r="B97" s="74" t="s">
        <v>338</v>
      </c>
      <c r="C97" s="75" t="s">
        <v>339</v>
      </c>
    </row>
    <row r="98" spans="1:5" x14ac:dyDescent="0.25">
      <c r="A98" s="73" t="s">
        <v>340</v>
      </c>
      <c r="B98" s="74" t="s">
        <v>341</v>
      </c>
      <c r="C98" s="75" t="s">
        <v>342</v>
      </c>
    </row>
    <row r="99" spans="1:5" x14ac:dyDescent="0.25">
      <c r="A99" s="73" t="s">
        <v>343</v>
      </c>
      <c r="B99" s="74" t="s">
        <v>344</v>
      </c>
      <c r="C99" s="75" t="s">
        <v>345</v>
      </c>
    </row>
    <row r="100" spans="1:5" ht="45" x14ac:dyDescent="0.25">
      <c r="A100" s="73" t="s">
        <v>346</v>
      </c>
      <c r="B100" s="74" t="s">
        <v>347</v>
      </c>
      <c r="C100" s="75" t="s">
        <v>348</v>
      </c>
    </row>
    <row r="101" spans="1:5" ht="45" x14ac:dyDescent="0.25">
      <c r="A101" s="73" t="s">
        <v>349</v>
      </c>
      <c r="B101" s="74" t="s">
        <v>350</v>
      </c>
      <c r="C101" s="75" t="s">
        <v>351</v>
      </c>
    </row>
    <row r="102" spans="1:5" ht="30" x14ac:dyDescent="0.25">
      <c r="A102" s="79" t="s">
        <v>352</v>
      </c>
      <c r="B102" s="80" t="s">
        <v>353</v>
      </c>
      <c r="C102" s="81" t="s">
        <v>354</v>
      </c>
    </row>
    <row r="110" spans="1:5" ht="75" x14ac:dyDescent="0.25">
      <c r="C110" s="2" t="s">
        <v>523</v>
      </c>
      <c r="D110" s="1" t="s">
        <v>109</v>
      </c>
      <c r="E110" s="1" t="s">
        <v>110</v>
      </c>
    </row>
    <row r="111" spans="1:5" x14ac:dyDescent="0.25">
      <c r="A111" s="39" t="s">
        <v>15</v>
      </c>
      <c r="B111" s="39" t="s">
        <v>16</v>
      </c>
      <c r="C111" s="67">
        <v>1400000</v>
      </c>
      <c r="D111" s="41">
        <v>1062496.576698334</v>
      </c>
      <c r="E111" s="42">
        <v>337503.42330166599</v>
      </c>
    </row>
    <row r="112" spans="1:5" x14ac:dyDescent="0.25">
      <c r="A112" s="39" t="s">
        <v>17</v>
      </c>
      <c r="B112" s="39" t="s">
        <v>18</v>
      </c>
      <c r="C112" s="67">
        <v>100000</v>
      </c>
      <c r="D112" s="10">
        <v>75892.61262130957</v>
      </c>
      <c r="E112" s="11">
        <v>24107.387378690426</v>
      </c>
    </row>
    <row r="113" spans="1:5" x14ac:dyDescent="0.25">
      <c r="A113" s="39" t="s">
        <v>19</v>
      </c>
      <c r="B113" s="39" t="s">
        <v>20</v>
      </c>
      <c r="C113" s="67">
        <v>3500</v>
      </c>
      <c r="D113" s="10">
        <v>2656.2414417458349</v>
      </c>
      <c r="E113" s="11">
        <v>843.75855825416488</v>
      </c>
    </row>
    <row r="114" spans="1:5" x14ac:dyDescent="0.25">
      <c r="A114" s="39" t="s">
        <v>21</v>
      </c>
      <c r="B114" s="39" t="s">
        <v>22</v>
      </c>
      <c r="C114" s="67">
        <v>110000</v>
      </c>
      <c r="D114" s="10">
        <v>83481.873883440538</v>
      </c>
      <c r="E114" s="11">
        <v>26518.12611655947</v>
      </c>
    </row>
    <row r="115" spans="1:5" x14ac:dyDescent="0.25">
      <c r="A115" s="39" t="s">
        <v>23</v>
      </c>
      <c r="B115" s="39" t="s">
        <v>24</v>
      </c>
      <c r="C115" s="67">
        <v>2340</v>
      </c>
      <c r="D115" s="10">
        <v>1775.8871353386439</v>
      </c>
      <c r="E115" s="11">
        <v>564.11286466135596</v>
      </c>
    </row>
    <row r="116" spans="1:5" x14ac:dyDescent="0.25">
      <c r="A116" s="39" t="s">
        <v>25</v>
      </c>
      <c r="B116" s="39" t="s">
        <v>26</v>
      </c>
      <c r="C116" s="67">
        <v>8000</v>
      </c>
      <c r="D116" s="10">
        <v>6071.4090097047656</v>
      </c>
      <c r="E116" s="11">
        <v>1928.590990295234</v>
      </c>
    </row>
    <row r="117" spans="1:5" x14ac:dyDescent="0.25">
      <c r="A117" s="39" t="s">
        <v>27</v>
      </c>
      <c r="B117" s="39" t="s">
        <v>28</v>
      </c>
      <c r="C117" s="67">
        <v>55000</v>
      </c>
      <c r="D117" s="10">
        <v>41740.936941720269</v>
      </c>
      <c r="E117" s="11">
        <v>13259.063058279735</v>
      </c>
    </row>
    <row r="118" spans="1:5" x14ac:dyDescent="0.25">
      <c r="A118" s="39" t="s">
        <v>29</v>
      </c>
      <c r="B118" s="39" t="s">
        <v>30</v>
      </c>
      <c r="C118" s="67">
        <v>50000</v>
      </c>
      <c r="D118" s="10">
        <v>37946.306310654785</v>
      </c>
      <c r="E118" s="11">
        <v>12053.693689345213</v>
      </c>
    </row>
    <row r="119" spans="1:5" x14ac:dyDescent="0.25">
      <c r="A119" s="39" t="s">
        <v>31</v>
      </c>
      <c r="B119" s="39" t="s">
        <v>32</v>
      </c>
      <c r="C119" s="67">
        <v>40000</v>
      </c>
      <c r="D119" s="10">
        <v>30357.045048523829</v>
      </c>
      <c r="E119" s="11">
        <v>9642.9549514761711</v>
      </c>
    </row>
    <row r="120" spans="1:5" x14ac:dyDescent="0.25">
      <c r="A120" s="39" t="s">
        <v>33</v>
      </c>
      <c r="B120" s="39" t="s">
        <v>34</v>
      </c>
      <c r="C120" s="67">
        <v>100000</v>
      </c>
      <c r="D120" s="10">
        <v>75892.61262130957</v>
      </c>
      <c r="E120" s="11">
        <v>24107.387378690426</v>
      </c>
    </row>
    <row r="121" spans="1:5" x14ac:dyDescent="0.25">
      <c r="A121" s="39" t="s">
        <v>35</v>
      </c>
      <c r="B121" s="39" t="s">
        <v>36</v>
      </c>
      <c r="C121" s="67">
        <v>22000000</v>
      </c>
      <c r="D121" s="10">
        <v>16696374.776688106</v>
      </c>
      <c r="E121" s="11">
        <v>5303625.2233118936</v>
      </c>
    </row>
    <row r="122" spans="1:5" x14ac:dyDescent="0.25">
      <c r="A122" s="39" t="s">
        <v>37</v>
      </c>
      <c r="B122" s="39" t="s">
        <v>38</v>
      </c>
      <c r="C122" s="67">
        <v>250000</v>
      </c>
      <c r="D122" s="10">
        <v>189731.53155327393</v>
      </c>
      <c r="E122" s="11">
        <v>60268.468446726067</v>
      </c>
    </row>
    <row r="123" spans="1:5" x14ac:dyDescent="0.25">
      <c r="A123" s="39" t="s">
        <v>39</v>
      </c>
      <c r="B123" s="39" t="s">
        <v>40</v>
      </c>
      <c r="C123" s="67">
        <v>300000</v>
      </c>
      <c r="D123" s="10">
        <v>227677.83786392873</v>
      </c>
      <c r="E123" s="11">
        <v>72322.162136071274</v>
      </c>
    </row>
    <row r="124" spans="1:5" ht="30" x14ac:dyDescent="0.25">
      <c r="A124" s="39" t="s">
        <v>41</v>
      </c>
      <c r="B124" s="39" t="s">
        <v>42</v>
      </c>
      <c r="C124" s="67">
        <v>150000</v>
      </c>
      <c r="D124" s="10">
        <v>113838.91893196436</v>
      </c>
      <c r="E124" s="11">
        <v>36161.081068035637</v>
      </c>
    </row>
    <row r="125" spans="1:5" x14ac:dyDescent="0.25">
      <c r="A125" s="39" t="s">
        <v>43</v>
      </c>
      <c r="B125" s="39" t="s">
        <v>44</v>
      </c>
      <c r="C125" s="67">
        <v>84500</v>
      </c>
      <c r="D125" s="10">
        <v>64129.257665006589</v>
      </c>
      <c r="E125" s="11">
        <v>20370.742334993411</v>
      </c>
    </row>
    <row r="126" spans="1:5" ht="30" x14ac:dyDescent="0.25">
      <c r="A126" s="39" t="s">
        <v>45</v>
      </c>
      <c r="B126" s="39" t="s">
        <v>46</v>
      </c>
      <c r="C126" s="67">
        <v>150000</v>
      </c>
      <c r="D126" s="10">
        <v>113838.91893196436</v>
      </c>
      <c r="E126" s="11">
        <v>36161.081068035637</v>
      </c>
    </row>
    <row r="127" spans="1:5" x14ac:dyDescent="0.25">
      <c r="A127" s="39" t="s">
        <v>47</v>
      </c>
      <c r="B127" s="39" t="s">
        <v>48</v>
      </c>
      <c r="C127" s="67">
        <v>100000</v>
      </c>
      <c r="D127" s="10">
        <v>75892.61262130957</v>
      </c>
      <c r="E127" s="11">
        <v>24107.387378690426</v>
      </c>
    </row>
    <row r="128" spans="1:5" x14ac:dyDescent="0.25">
      <c r="A128" s="39" t="s">
        <v>49</v>
      </c>
      <c r="B128" s="39" t="s">
        <v>50</v>
      </c>
      <c r="C128" s="67">
        <v>150000</v>
      </c>
      <c r="D128" s="10">
        <v>113838.91893196436</v>
      </c>
      <c r="E128" s="11">
        <v>36161.081068035637</v>
      </c>
    </row>
    <row r="129" spans="1:5" x14ac:dyDescent="0.25">
      <c r="A129" s="39" t="s">
        <v>51</v>
      </c>
      <c r="B129" s="39" t="s">
        <v>52</v>
      </c>
      <c r="C129" s="67">
        <v>350000</v>
      </c>
      <c r="D129" s="10">
        <v>265624.14417458349</v>
      </c>
      <c r="E129" s="11">
        <v>84375.855825416496</v>
      </c>
    </row>
    <row r="130" spans="1:5" x14ac:dyDescent="0.25">
      <c r="A130" s="39" t="s">
        <v>53</v>
      </c>
      <c r="B130" s="39" t="s">
        <v>54</v>
      </c>
      <c r="C130" s="67">
        <v>1150000</v>
      </c>
      <c r="D130" s="10">
        <v>872765.04514506005</v>
      </c>
      <c r="E130" s="11">
        <v>277234.95485493989</v>
      </c>
    </row>
    <row r="131" spans="1:5" x14ac:dyDescent="0.25">
      <c r="A131" s="39" t="s">
        <v>55</v>
      </c>
      <c r="B131" s="39" t="s">
        <v>56</v>
      </c>
      <c r="C131" s="67">
        <v>1350000</v>
      </c>
      <c r="D131" s="10">
        <v>1024550.2703876792</v>
      </c>
      <c r="E131" s="11">
        <v>325449.72961232072</v>
      </c>
    </row>
    <row r="132" spans="1:5" x14ac:dyDescent="0.25">
      <c r="A132" s="39" t="s">
        <v>57</v>
      </c>
      <c r="B132" s="39" t="s">
        <v>58</v>
      </c>
      <c r="C132" s="67">
        <v>140000</v>
      </c>
      <c r="D132" s="10">
        <v>106249.65766983341</v>
      </c>
      <c r="E132" s="11">
        <v>33750.342330166597</v>
      </c>
    </row>
    <row r="133" spans="1:5" x14ac:dyDescent="0.25">
      <c r="A133" s="39" t="s">
        <v>59</v>
      </c>
      <c r="B133" s="39" t="s">
        <v>60</v>
      </c>
      <c r="C133" s="67">
        <v>400000</v>
      </c>
      <c r="D133" s="10">
        <v>303570.45048523828</v>
      </c>
      <c r="E133" s="11">
        <v>96429.549514761704</v>
      </c>
    </row>
    <row r="134" spans="1:5" x14ac:dyDescent="0.25">
      <c r="A134" s="39" t="s">
        <v>61</v>
      </c>
      <c r="B134" s="39" t="s">
        <v>62</v>
      </c>
      <c r="C134" s="67">
        <v>250000</v>
      </c>
      <c r="D134" s="10">
        <v>189731.53155327393</v>
      </c>
      <c r="E134" s="11">
        <v>60268.468446726067</v>
      </c>
    </row>
    <row r="135" spans="1:5" x14ac:dyDescent="0.25">
      <c r="A135" s="39" t="s">
        <v>63</v>
      </c>
      <c r="B135" s="39" t="s">
        <v>64</v>
      </c>
      <c r="C135" s="67">
        <v>450000</v>
      </c>
      <c r="D135" s="10">
        <v>341516.75679589307</v>
      </c>
      <c r="E135" s="11">
        <v>108483.24320410691</v>
      </c>
    </row>
    <row r="136" spans="1:5" ht="30" x14ac:dyDescent="0.25">
      <c r="A136" s="39" t="s">
        <v>65</v>
      </c>
      <c r="B136" s="39" t="s">
        <v>66</v>
      </c>
      <c r="C136" s="67">
        <v>10000</v>
      </c>
      <c r="D136" s="10">
        <v>7589.2612621309572</v>
      </c>
      <c r="E136" s="11">
        <v>2410.7387378690428</v>
      </c>
    </row>
    <row r="137" spans="1:5" x14ac:dyDescent="0.25">
      <c r="A137" s="40" t="s">
        <v>67</v>
      </c>
      <c r="B137" s="39" t="s">
        <v>68</v>
      </c>
      <c r="C137" s="67">
        <v>5800000</v>
      </c>
      <c r="D137" s="10">
        <v>4401771.5320359552</v>
      </c>
      <c r="E137" s="11">
        <v>1398228.4679640448</v>
      </c>
    </row>
    <row r="138" spans="1:5" x14ac:dyDescent="0.25">
      <c r="A138" s="40" t="s">
        <v>69</v>
      </c>
      <c r="B138" s="39" t="s">
        <v>70</v>
      </c>
      <c r="C138" s="67">
        <v>10000000</v>
      </c>
      <c r="D138" s="10">
        <v>7589261.2621309571</v>
      </c>
      <c r="E138" s="11">
        <v>2410738.7378690424</v>
      </c>
    </row>
    <row r="139" spans="1:5" x14ac:dyDescent="0.25">
      <c r="A139" s="39" t="s">
        <v>71</v>
      </c>
      <c r="B139" s="39" t="s">
        <v>72</v>
      </c>
      <c r="C139" s="67">
        <v>500000</v>
      </c>
      <c r="D139" s="10">
        <v>379463.06310654787</v>
      </c>
      <c r="E139" s="11">
        <v>120536.93689345213</v>
      </c>
    </row>
    <row r="140" spans="1:5" x14ac:dyDescent="0.25">
      <c r="A140" s="39" t="s">
        <v>73</v>
      </c>
      <c r="B140" s="39" t="s">
        <v>74</v>
      </c>
      <c r="C140" s="67">
        <v>3800000</v>
      </c>
      <c r="D140" s="10">
        <v>2883919.279609764</v>
      </c>
      <c r="E140" s="11">
        <v>916080.72039023624</v>
      </c>
    </row>
    <row r="141" spans="1:5" x14ac:dyDescent="0.25">
      <c r="A141" s="39" t="s">
        <v>75</v>
      </c>
      <c r="B141" s="39" t="s">
        <v>76</v>
      </c>
      <c r="C141" s="67">
        <v>1195000</v>
      </c>
      <c r="D141" s="10">
        <v>906916.72082464944</v>
      </c>
      <c r="E141" s="11">
        <v>288083.27917535062</v>
      </c>
    </row>
    <row r="142" spans="1:5" x14ac:dyDescent="0.25">
      <c r="A142" s="39" t="s">
        <v>77</v>
      </c>
      <c r="B142" s="39" t="s">
        <v>78</v>
      </c>
      <c r="C142" s="67">
        <v>1200000</v>
      </c>
      <c r="D142" s="10">
        <v>910711.3514557149</v>
      </c>
      <c r="E142" s="11">
        <v>289288.6485442851</v>
      </c>
    </row>
    <row r="143" spans="1:5" x14ac:dyDescent="0.25">
      <c r="A143" s="39" t="s">
        <v>79</v>
      </c>
      <c r="B143" s="39" t="s">
        <v>80</v>
      </c>
      <c r="C143" s="67">
        <v>105000</v>
      </c>
      <c r="D143" s="10">
        <v>79687.243252375047</v>
      </c>
      <c r="E143" s="11">
        <v>25312.756747624946</v>
      </c>
    </row>
    <row r="144" spans="1:5" x14ac:dyDescent="0.25">
      <c r="A144" s="39" t="s">
        <v>81</v>
      </c>
      <c r="B144" s="39" t="s">
        <v>82</v>
      </c>
      <c r="C144" s="67">
        <v>1200000</v>
      </c>
      <c r="D144" s="10">
        <v>910711.3514557149</v>
      </c>
      <c r="E144" s="11">
        <v>289288.6485442851</v>
      </c>
    </row>
    <row r="145" spans="1:5" x14ac:dyDescent="0.25">
      <c r="A145" s="39" t="s">
        <v>83</v>
      </c>
      <c r="B145" s="39" t="s">
        <v>248</v>
      </c>
      <c r="C145" s="67">
        <v>125000</v>
      </c>
      <c r="D145" s="10">
        <v>94865.765776636967</v>
      </c>
      <c r="E145" s="11">
        <v>30134.234223363033</v>
      </c>
    </row>
    <row r="146" spans="1:5" x14ac:dyDescent="0.25">
      <c r="A146" s="39" t="s">
        <v>84</v>
      </c>
      <c r="B146" s="39" t="s">
        <v>85</v>
      </c>
      <c r="C146" s="67">
        <v>125000</v>
      </c>
      <c r="D146" s="10">
        <v>94865.765776636967</v>
      </c>
      <c r="E146" s="11">
        <v>30134.234223363033</v>
      </c>
    </row>
    <row r="147" spans="1:5" x14ac:dyDescent="0.25">
      <c r="A147" s="39" t="s">
        <v>86</v>
      </c>
      <c r="B147" s="39" t="s">
        <v>87</v>
      </c>
      <c r="C147" s="67">
        <v>300000</v>
      </c>
      <c r="D147" s="10">
        <v>227677.83786392873</v>
      </c>
      <c r="E147" s="11">
        <v>72322.162136071274</v>
      </c>
    </row>
    <row r="148" spans="1:5" x14ac:dyDescent="0.25">
      <c r="A148" s="39" t="s">
        <v>88</v>
      </c>
      <c r="B148" s="39" t="s">
        <v>89</v>
      </c>
      <c r="C148" s="67">
        <v>450000</v>
      </c>
      <c r="D148" s="10">
        <v>341516.75679589307</v>
      </c>
      <c r="E148" s="11">
        <v>108483.24320410691</v>
      </c>
    </row>
    <row r="149" spans="1:5" x14ac:dyDescent="0.25">
      <c r="A149" s="39" t="s">
        <v>90</v>
      </c>
      <c r="B149" s="39" t="s">
        <v>91</v>
      </c>
      <c r="C149" s="67">
        <v>2208348</v>
      </c>
      <c r="D149" s="10">
        <v>1675972.9929704375</v>
      </c>
      <c r="E149" s="11">
        <v>532375.00702956249</v>
      </c>
    </row>
    <row r="150" spans="1:5" x14ac:dyDescent="0.25">
      <c r="A150" s="39" t="s">
        <v>92</v>
      </c>
      <c r="B150" s="39" t="s">
        <v>93</v>
      </c>
      <c r="C150" s="67">
        <v>600000</v>
      </c>
      <c r="D150" s="10">
        <v>455355.67572785745</v>
      </c>
      <c r="E150" s="11">
        <v>144644.32427214255</v>
      </c>
    </row>
    <row r="151" spans="1:5" x14ac:dyDescent="0.25">
      <c r="A151" s="39" t="s">
        <v>94</v>
      </c>
      <c r="B151" s="39" t="s">
        <v>95</v>
      </c>
      <c r="C151" s="67">
        <v>340000</v>
      </c>
      <c r="D151" s="10">
        <v>258034.88291245257</v>
      </c>
      <c r="E151" s="11">
        <v>81965.117087547449</v>
      </c>
    </row>
    <row r="152" spans="1:5" x14ac:dyDescent="0.25">
      <c r="A152" s="39" t="s">
        <v>96</v>
      </c>
      <c r="B152" s="39" t="s">
        <v>97</v>
      </c>
      <c r="C152" s="67">
        <v>3808077.0000000298</v>
      </c>
      <c r="D152" s="10">
        <v>2890049.1259312094</v>
      </c>
      <c r="E152" s="11">
        <v>918027.87406882015</v>
      </c>
    </row>
    <row r="159" spans="1:5" x14ac:dyDescent="0.25">
      <c r="A159" s="128" t="s">
        <v>7</v>
      </c>
      <c r="B159" s="128"/>
    </row>
    <row r="160" spans="1:5" x14ac:dyDescent="0.25">
      <c r="A160" s="39" t="s">
        <v>15</v>
      </c>
      <c r="B160" s="39" t="s">
        <v>16</v>
      </c>
      <c r="C160" s="67">
        <v>560000</v>
      </c>
    </row>
    <row r="161" spans="1:3" x14ac:dyDescent="0.25">
      <c r="A161" s="39" t="s">
        <v>21</v>
      </c>
      <c r="B161" s="39" t="s">
        <v>22</v>
      </c>
      <c r="C161" s="67"/>
    </row>
    <row r="162" spans="1:3" x14ac:dyDescent="0.25">
      <c r="A162" s="39" t="s">
        <v>207</v>
      </c>
      <c r="B162" s="39" t="s">
        <v>223</v>
      </c>
      <c r="C162" s="67"/>
    </row>
    <row r="163" spans="1:3" x14ac:dyDescent="0.25">
      <c r="A163" s="39" t="s">
        <v>17</v>
      </c>
      <c r="B163" s="39" t="s">
        <v>18</v>
      </c>
      <c r="C163" s="67"/>
    </row>
    <row r="164" spans="1:3" x14ac:dyDescent="0.25">
      <c r="A164" s="39" t="s">
        <v>19</v>
      </c>
      <c r="B164" s="39" t="s">
        <v>20</v>
      </c>
      <c r="C164" s="67"/>
    </row>
    <row r="165" spans="1:3" x14ac:dyDescent="0.25">
      <c r="A165" s="39" t="s">
        <v>23</v>
      </c>
      <c r="B165" s="39" t="s">
        <v>24</v>
      </c>
      <c r="C165" s="67"/>
    </row>
    <row r="166" spans="1:3" x14ac:dyDescent="0.25">
      <c r="A166" s="39" t="s">
        <v>94</v>
      </c>
      <c r="B166" s="39" t="s">
        <v>95</v>
      </c>
      <c r="C166" s="67"/>
    </row>
    <row r="167" spans="1:3" x14ac:dyDescent="0.25">
      <c r="A167" s="39" t="s">
        <v>25</v>
      </c>
      <c r="B167" s="39" t="s">
        <v>26</v>
      </c>
      <c r="C167" s="67"/>
    </row>
    <row r="168" spans="1:3" x14ac:dyDescent="0.25">
      <c r="A168" s="39" t="s">
        <v>27</v>
      </c>
      <c r="B168" s="39" t="s">
        <v>28</v>
      </c>
      <c r="C168" s="67">
        <v>100000</v>
      </c>
    </row>
    <row r="169" spans="1:3" x14ac:dyDescent="0.25">
      <c r="A169" s="39" t="s">
        <v>31</v>
      </c>
      <c r="B169" s="39" t="s">
        <v>32</v>
      </c>
      <c r="C169" s="67"/>
    </row>
    <row r="170" spans="1:3" x14ac:dyDescent="0.25">
      <c r="A170" s="39" t="s">
        <v>33</v>
      </c>
      <c r="B170" s="39" t="s">
        <v>34</v>
      </c>
      <c r="C170" s="67"/>
    </row>
    <row r="171" spans="1:3" x14ac:dyDescent="0.25">
      <c r="A171" s="39" t="s">
        <v>35</v>
      </c>
      <c r="B171" s="39" t="s">
        <v>36</v>
      </c>
      <c r="C171" s="67">
        <v>400000</v>
      </c>
    </row>
    <row r="172" spans="1:3" x14ac:dyDescent="0.25">
      <c r="A172" s="39" t="s">
        <v>37</v>
      </c>
      <c r="B172" s="39" t="s">
        <v>38</v>
      </c>
      <c r="C172" s="67"/>
    </row>
    <row r="173" spans="1:3" x14ac:dyDescent="0.25">
      <c r="A173" s="39" t="s">
        <v>150</v>
      </c>
      <c r="B173" s="39" t="s">
        <v>154</v>
      </c>
      <c r="C173" s="67">
        <v>800000</v>
      </c>
    </row>
    <row r="174" spans="1:3" x14ac:dyDescent="0.25">
      <c r="A174" s="39" t="s">
        <v>153</v>
      </c>
      <c r="B174" s="39" t="s">
        <v>155</v>
      </c>
      <c r="C174" s="67">
        <v>800000</v>
      </c>
    </row>
    <row r="175" spans="1:3" x14ac:dyDescent="0.25">
      <c r="A175" s="39" t="s">
        <v>39</v>
      </c>
      <c r="B175" s="39" t="s">
        <v>40</v>
      </c>
      <c r="C175" s="67"/>
    </row>
    <row r="176" spans="1:3" x14ac:dyDescent="0.25">
      <c r="A176" s="39" t="s">
        <v>29</v>
      </c>
      <c r="B176" s="39" t="s">
        <v>30</v>
      </c>
      <c r="C176" s="67"/>
    </row>
    <row r="177" spans="1:3" ht="30" x14ac:dyDescent="0.25">
      <c r="A177" s="39" t="s">
        <v>41</v>
      </c>
      <c r="B177" s="39" t="s">
        <v>42</v>
      </c>
      <c r="C177" s="67">
        <v>270000</v>
      </c>
    </row>
    <row r="178" spans="1:3" x14ac:dyDescent="0.25">
      <c r="A178" s="39" t="s">
        <v>43</v>
      </c>
      <c r="B178" s="39" t="s">
        <v>44</v>
      </c>
      <c r="C178" s="67"/>
    </row>
    <row r="179" spans="1:3" x14ac:dyDescent="0.25">
      <c r="A179" s="39" t="s">
        <v>213</v>
      </c>
      <c r="B179" s="39" t="s">
        <v>210</v>
      </c>
      <c r="C179" s="67"/>
    </row>
    <row r="180" spans="1:3" x14ac:dyDescent="0.25">
      <c r="A180" s="39" t="s">
        <v>206</v>
      </c>
      <c r="B180" s="39" t="s">
        <v>224</v>
      </c>
      <c r="C180" s="67"/>
    </row>
    <row r="181" spans="1:3" ht="30" x14ac:dyDescent="0.25">
      <c r="A181" s="39" t="s">
        <v>45</v>
      </c>
      <c r="B181" s="39" t="s">
        <v>46</v>
      </c>
      <c r="C181" s="67">
        <v>270000</v>
      </c>
    </row>
    <row r="182" spans="1:3" x14ac:dyDescent="0.25">
      <c r="A182" s="39" t="s">
        <v>47</v>
      </c>
      <c r="B182" s="39" t="s">
        <v>48</v>
      </c>
      <c r="C182" s="67"/>
    </row>
    <row r="183" spans="1:3" x14ac:dyDescent="0.25">
      <c r="A183" s="39" t="s">
        <v>214</v>
      </c>
      <c r="B183" s="39" t="s">
        <v>211</v>
      </c>
      <c r="C183" s="67"/>
    </row>
    <row r="184" spans="1:3" x14ac:dyDescent="0.25">
      <c r="A184" s="39" t="s">
        <v>49</v>
      </c>
      <c r="B184" s="39" t="s">
        <v>50</v>
      </c>
      <c r="C184" s="67">
        <v>161165.96</v>
      </c>
    </row>
    <row r="185" spans="1:3" x14ac:dyDescent="0.25">
      <c r="A185" s="39" t="s">
        <v>51</v>
      </c>
      <c r="B185" s="39" t="s">
        <v>52</v>
      </c>
      <c r="C185" s="67"/>
    </row>
    <row r="186" spans="1:3" x14ac:dyDescent="0.25">
      <c r="A186" s="39" t="s">
        <v>215</v>
      </c>
      <c r="B186" s="39" t="s">
        <v>212</v>
      </c>
      <c r="C186" s="67"/>
    </row>
    <row r="187" spans="1:3" x14ac:dyDescent="0.25">
      <c r="A187" s="39" t="s">
        <v>53</v>
      </c>
      <c r="B187" s="39" t="s">
        <v>54</v>
      </c>
      <c r="C187" s="67">
        <v>1000000</v>
      </c>
    </row>
    <row r="188" spans="1:3" x14ac:dyDescent="0.25">
      <c r="A188" s="39" t="s">
        <v>216</v>
      </c>
      <c r="B188" s="39" t="s">
        <v>217</v>
      </c>
      <c r="C188" s="67"/>
    </row>
    <row r="189" spans="1:3" x14ac:dyDescent="0.25">
      <c r="A189" s="39" t="s">
        <v>55</v>
      </c>
      <c r="B189" s="39" t="s">
        <v>56</v>
      </c>
      <c r="C189" s="67">
        <v>65938.28</v>
      </c>
    </row>
    <row r="190" spans="1:3" x14ac:dyDescent="0.25">
      <c r="A190" s="39" t="s">
        <v>57</v>
      </c>
      <c r="B190" s="39" t="s">
        <v>58</v>
      </c>
      <c r="C190" s="67"/>
    </row>
    <row r="191" spans="1:3" x14ac:dyDescent="0.25">
      <c r="A191" s="39" t="s">
        <v>59</v>
      </c>
      <c r="B191" s="39" t="s">
        <v>60</v>
      </c>
      <c r="C191" s="67"/>
    </row>
    <row r="192" spans="1:3" x14ac:dyDescent="0.25">
      <c r="A192" s="39" t="s">
        <v>209</v>
      </c>
      <c r="B192" s="39" t="s">
        <v>218</v>
      </c>
      <c r="C192" s="67"/>
    </row>
    <row r="193" spans="1:3" x14ac:dyDescent="0.25">
      <c r="A193" s="39" t="s">
        <v>61</v>
      </c>
      <c r="B193" s="39" t="s">
        <v>62</v>
      </c>
      <c r="C193" s="67"/>
    </row>
    <row r="194" spans="1:3" x14ac:dyDescent="0.25">
      <c r="A194" s="39" t="s">
        <v>63</v>
      </c>
      <c r="B194" s="39" t="s">
        <v>64</v>
      </c>
      <c r="C194" s="67"/>
    </row>
    <row r="195" spans="1:3" ht="30" x14ac:dyDescent="0.25">
      <c r="A195" s="39" t="s">
        <v>65</v>
      </c>
      <c r="B195" s="39" t="s">
        <v>66</v>
      </c>
      <c r="C195" s="67"/>
    </row>
    <row r="196" spans="1:3" x14ac:dyDescent="0.25">
      <c r="A196" s="39" t="s">
        <v>69</v>
      </c>
      <c r="B196" s="39" t="s">
        <v>70</v>
      </c>
      <c r="C196" s="67"/>
    </row>
    <row r="197" spans="1:3" x14ac:dyDescent="0.25">
      <c r="A197" s="39" t="s">
        <v>67</v>
      </c>
      <c r="B197" s="39" t="s">
        <v>68</v>
      </c>
      <c r="C197" s="67"/>
    </row>
    <row r="198" spans="1:3" x14ac:dyDescent="0.25">
      <c r="A198" s="39" t="s">
        <v>219</v>
      </c>
      <c r="B198" s="39" t="s">
        <v>220</v>
      </c>
      <c r="C198" s="67"/>
    </row>
    <row r="199" spans="1:3" x14ac:dyDescent="0.25">
      <c r="A199" s="39" t="s">
        <v>71</v>
      </c>
      <c r="B199" s="39" t="s">
        <v>72</v>
      </c>
      <c r="C199" s="67"/>
    </row>
    <row r="200" spans="1:3" x14ac:dyDescent="0.25">
      <c r="A200" s="39" t="s">
        <v>73</v>
      </c>
      <c r="B200" s="39" t="s">
        <v>74</v>
      </c>
      <c r="C200" s="67"/>
    </row>
    <row r="201" spans="1:3" x14ac:dyDescent="0.25">
      <c r="A201" s="39" t="s">
        <v>221</v>
      </c>
      <c r="B201" s="39" t="s">
        <v>222</v>
      </c>
      <c r="C201" s="67"/>
    </row>
    <row r="202" spans="1:3" x14ac:dyDescent="0.25">
      <c r="A202" s="39" t="s">
        <v>75</v>
      </c>
      <c r="B202" s="39" t="s">
        <v>76</v>
      </c>
      <c r="C202" s="67"/>
    </row>
    <row r="203" spans="1:3" x14ac:dyDescent="0.25">
      <c r="A203" s="39" t="s">
        <v>77</v>
      </c>
      <c r="B203" s="39" t="s">
        <v>78</v>
      </c>
      <c r="C203" s="67">
        <v>750000</v>
      </c>
    </row>
    <row r="204" spans="1:3" x14ac:dyDescent="0.25">
      <c r="A204" s="39" t="s">
        <v>151</v>
      </c>
      <c r="B204" s="39" t="s">
        <v>152</v>
      </c>
      <c r="C204" s="67">
        <v>2250000</v>
      </c>
    </row>
    <row r="205" spans="1:3" x14ac:dyDescent="0.25">
      <c r="A205" s="39" t="s">
        <v>79</v>
      </c>
      <c r="B205" s="39" t="s">
        <v>80</v>
      </c>
      <c r="C205" s="67"/>
    </row>
    <row r="206" spans="1:3" x14ac:dyDescent="0.25">
      <c r="A206" s="39" t="s">
        <v>81</v>
      </c>
      <c r="B206" s="39" t="s">
        <v>249</v>
      </c>
      <c r="C206" s="67"/>
    </row>
    <row r="207" spans="1:3" x14ac:dyDescent="0.25">
      <c r="A207" s="39" t="s">
        <v>208</v>
      </c>
      <c r="B207" s="39" t="s">
        <v>226</v>
      </c>
      <c r="C207" s="67">
        <v>4200000</v>
      </c>
    </row>
    <row r="208" spans="1:3" x14ac:dyDescent="0.25">
      <c r="A208" s="39" t="s">
        <v>225</v>
      </c>
      <c r="B208" s="39" t="s">
        <v>227</v>
      </c>
      <c r="C208" s="67">
        <v>3200000</v>
      </c>
    </row>
    <row r="209" spans="1:5" x14ac:dyDescent="0.25">
      <c r="A209" s="39" t="s">
        <v>83</v>
      </c>
      <c r="B209" s="39" t="s">
        <v>248</v>
      </c>
      <c r="C209" s="67">
        <v>75000</v>
      </c>
    </row>
    <row r="210" spans="1:5" x14ac:dyDescent="0.25">
      <c r="A210" s="39" t="s">
        <v>84</v>
      </c>
      <c r="B210" s="39" t="s">
        <v>85</v>
      </c>
      <c r="C210" s="67"/>
    </row>
    <row r="211" spans="1:5" x14ac:dyDescent="0.25">
      <c r="A211" s="39" t="s">
        <v>88</v>
      </c>
      <c r="B211" s="39" t="s">
        <v>89</v>
      </c>
      <c r="C211" s="67"/>
    </row>
    <row r="212" spans="1:5" x14ac:dyDescent="0.25">
      <c r="A212" s="39" t="s">
        <v>90</v>
      </c>
      <c r="B212" s="39" t="s">
        <v>91</v>
      </c>
      <c r="C212" s="67"/>
    </row>
    <row r="213" spans="1:5" x14ac:dyDescent="0.25">
      <c r="A213" s="39" t="s">
        <v>92</v>
      </c>
      <c r="B213" s="39" t="s">
        <v>93</v>
      </c>
      <c r="C213" s="67"/>
    </row>
    <row r="214" spans="1:5" x14ac:dyDescent="0.25">
      <c r="A214" s="39" t="s">
        <v>86</v>
      </c>
      <c r="B214" s="39" t="s">
        <v>87</v>
      </c>
      <c r="C214" s="67"/>
    </row>
    <row r="215" spans="1:5" x14ac:dyDescent="0.25">
      <c r="A215" s="39" t="s">
        <v>96</v>
      </c>
      <c r="B215" s="39" t="s">
        <v>97</v>
      </c>
      <c r="C215" s="67">
        <f>C216-SUM(C160:C214)</f>
        <v>498594.75999999978</v>
      </c>
    </row>
    <row r="216" spans="1:5" x14ac:dyDescent="0.25">
      <c r="B216" s="39" t="s">
        <v>98</v>
      </c>
      <c r="C216" s="67">
        <v>15400699</v>
      </c>
    </row>
    <row r="221" spans="1:5" x14ac:dyDescent="0.25">
      <c r="A221">
        <v>3</v>
      </c>
      <c r="B221" t="s">
        <v>131</v>
      </c>
    </row>
    <row r="222" spans="1:5" x14ac:dyDescent="0.25">
      <c r="A222">
        <v>4</v>
      </c>
      <c r="B222" t="s">
        <v>132</v>
      </c>
    </row>
    <row r="223" spans="1:5" x14ac:dyDescent="0.25">
      <c r="A223" s="50" t="s">
        <v>134</v>
      </c>
      <c r="B223" s="50"/>
      <c r="C223" s="50"/>
      <c r="D223" s="50"/>
      <c r="E223" s="50"/>
    </row>
    <row r="224" spans="1:5" x14ac:dyDescent="0.25">
      <c r="A224" s="52" t="s">
        <v>135</v>
      </c>
      <c r="B224" s="45" t="s">
        <v>123</v>
      </c>
      <c r="C224" s="46">
        <v>3190</v>
      </c>
      <c r="D224" s="47" t="s">
        <v>125</v>
      </c>
      <c r="E224" t="s">
        <v>133</v>
      </c>
    </row>
    <row r="225" spans="1:5" x14ac:dyDescent="0.25">
      <c r="A225" s="52" t="s">
        <v>120</v>
      </c>
      <c r="B225" s="45" t="s">
        <v>124</v>
      </c>
      <c r="C225" s="46">
        <v>3191</v>
      </c>
      <c r="D225" s="47" t="s">
        <v>126</v>
      </c>
      <c r="E225" t="s">
        <v>133</v>
      </c>
    </row>
    <row r="226" spans="1:5" x14ac:dyDescent="0.25">
      <c r="A226" s="52" t="s">
        <v>136</v>
      </c>
      <c r="B226" s="45" t="s">
        <v>124</v>
      </c>
      <c r="C226" s="46">
        <v>3190</v>
      </c>
      <c r="D226" s="47" t="s">
        <v>127</v>
      </c>
      <c r="E226" t="s">
        <v>133</v>
      </c>
    </row>
    <row r="227" spans="1:5" x14ac:dyDescent="0.25">
      <c r="A227" s="52" t="s">
        <v>137</v>
      </c>
      <c r="B227" s="45" t="s">
        <v>124</v>
      </c>
      <c r="C227" s="46">
        <v>3390</v>
      </c>
      <c r="D227" s="47" t="s">
        <v>128</v>
      </c>
      <c r="E227" t="s">
        <v>133</v>
      </c>
    </row>
    <row r="228" spans="1:5" x14ac:dyDescent="0.25">
      <c r="A228" s="52" t="s">
        <v>138</v>
      </c>
      <c r="B228" s="45" t="s">
        <v>124</v>
      </c>
      <c r="C228" s="46">
        <v>3390</v>
      </c>
      <c r="D228" s="47" t="s">
        <v>128</v>
      </c>
      <c r="E228" t="s">
        <v>133</v>
      </c>
    </row>
    <row r="229" spans="1:5" x14ac:dyDescent="0.25">
      <c r="A229" s="53" t="s">
        <v>139</v>
      </c>
      <c r="B229" s="48" t="s">
        <v>124</v>
      </c>
      <c r="C229" s="49">
        <v>3190</v>
      </c>
      <c r="D229" s="47" t="s">
        <v>129</v>
      </c>
      <c r="E229" t="s">
        <v>133</v>
      </c>
    </row>
    <row r="230" spans="1:5" x14ac:dyDescent="0.25">
      <c r="A230" s="53" t="s">
        <v>140</v>
      </c>
      <c r="B230" s="48" t="s">
        <v>124</v>
      </c>
      <c r="C230" s="49">
        <v>3390</v>
      </c>
      <c r="D230" s="47" t="s">
        <v>128</v>
      </c>
      <c r="E230" t="s">
        <v>133</v>
      </c>
    </row>
    <row r="231" spans="1:5" x14ac:dyDescent="0.25">
      <c r="A231" s="53" t="s">
        <v>141</v>
      </c>
      <c r="B231" s="48" t="s">
        <v>124</v>
      </c>
      <c r="C231" s="49">
        <v>3390</v>
      </c>
      <c r="D231" s="47" t="s">
        <v>130</v>
      </c>
      <c r="E231" t="s">
        <v>133</v>
      </c>
    </row>
    <row r="232" spans="1:5" x14ac:dyDescent="0.25">
      <c r="A232" s="53" t="s">
        <v>142</v>
      </c>
      <c r="B232" s="48" t="s">
        <v>124</v>
      </c>
      <c r="C232" s="49">
        <v>3390</v>
      </c>
      <c r="D232" s="47" t="s">
        <v>128</v>
      </c>
      <c r="E232" t="s">
        <v>133</v>
      </c>
    </row>
    <row r="233" spans="1:5" x14ac:dyDescent="0.25">
      <c r="A233" s="53" t="s">
        <v>136</v>
      </c>
      <c r="B233" s="48" t="s">
        <v>124</v>
      </c>
      <c r="C233" s="49">
        <v>3191</v>
      </c>
      <c r="D233" s="47" t="s">
        <v>127</v>
      </c>
      <c r="E233" t="s">
        <v>133</v>
      </c>
    </row>
    <row r="236" spans="1:5" x14ac:dyDescent="0.25">
      <c r="A236" s="54" t="s">
        <v>147</v>
      </c>
      <c r="B236" s="54" t="s">
        <v>164</v>
      </c>
      <c r="C236" s="54" t="s">
        <v>238</v>
      </c>
      <c r="D236" s="54" t="s">
        <v>582</v>
      </c>
    </row>
    <row r="237" spans="1:5" x14ac:dyDescent="0.25">
      <c r="A237" s="54" t="s">
        <v>146</v>
      </c>
      <c r="B237" s="54" t="s">
        <v>228</v>
      </c>
      <c r="C237" s="54" t="s">
        <v>237</v>
      </c>
    </row>
  </sheetData>
  <sheetProtection algorithmName="SHA-512" hashValue="cFkRysFYrXutdUMS0xhuDMmUBGFFqLDtgoB/T+m7zdpefKxnSJMLJdxl1fPQ0jIwZmc/lClY/Gy3JzmHBIXdjA==" saltValue="qU1m3mnal2wb3xM0MiCGyw==" spinCount="100000" sheet="1" objects="1" scenarios="1"/>
  <sortState xmlns:xlrd2="http://schemas.microsoft.com/office/spreadsheetml/2017/richdata2" ref="A2:B59">
    <sortCondition ref="A2:A58"/>
  </sortState>
  <mergeCells count="2">
    <mergeCell ref="A64:C64"/>
    <mergeCell ref="A159:B159"/>
  </mergeCells>
  <phoneticPr fontId="17"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Origem dos recursos</vt:lpstr>
      <vt:lpstr>Orçamento distribuído</vt:lpstr>
      <vt:lpstr>Remanejamentos entre AEO</vt:lpstr>
      <vt:lpstr>Distribuição TRI</vt:lpstr>
      <vt:lpstr>1. Pré-Empenhos</vt:lpstr>
      <vt:lpstr>2. Empenhos LOA UFABC 2023</vt:lpstr>
      <vt:lpstr>Saldos CUSTEIO AEO LOA 23</vt:lpstr>
      <vt:lpstr>Saldos INVESTIMENTO AEO LOA 23</vt:lpstr>
      <vt:lpstr>2.1 DESCENTRALIZAÇÕES 2023</vt:lpstr>
      <vt:lpstr>3. Empenhos LOA UFABC RPNP</vt:lpstr>
      <vt:lpstr>3.1 Empenhos DESCENTR RPNP</vt:lpstr>
      <vt:lpstr>Planilha1</vt:lpstr>
      <vt:lpstr>Tabelas auxiliares</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2023-12-01T15:27:10Z</dcterms:modified>
</cp:coreProperties>
</file>